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R:\CDR\2024\May 2024\PUBLIC RELEASE\"/>
    </mc:Choice>
  </mc:AlternateContent>
  <xr:revisionPtr revIDLastSave="0" documentId="13_ncr:1_{2CB2080C-322F-4F86-A3F7-E6BD4FAC0AB5}" xr6:coauthVersionLast="47" xr6:coauthVersionMax="47" xr10:uidLastSave="{00000000-0000-0000-0000-000000000000}"/>
  <bookViews>
    <workbookView xWindow="5325" yWindow="2640" windowWidth="17880" windowHeight="11790" tabRatio="861" xr2:uid="{00000000-000D-0000-FFFF-FFFF00000000}"/>
  </bookViews>
  <sheets>
    <sheet name="TitlePage" sheetId="19" r:id="rId1"/>
    <sheet name="Contents" sheetId="20" r:id="rId2"/>
    <sheet name="Disclaimer" sheetId="21" r:id="rId3"/>
    <sheet name="Changes" sheetId="73" r:id="rId4"/>
    <sheet name="Definitions" sheetId="22" r:id="rId5"/>
    <sheet name="Executive Summary" sheetId="64" r:id="rId6"/>
    <sheet name="SummerSummary" sheetId="60" r:id="rId7"/>
    <sheet name="SummerCapacities" sheetId="61" r:id="rId8"/>
    <sheet name="Peak v High Net Load Hour 2025" sheetId="74" r:id="rId9"/>
    <sheet name="Planned Resource Scenarios" sheetId="65" r:id="rId10"/>
    <sheet name="WinterSummary" sheetId="63" r:id="rId11"/>
    <sheet name="WinterCapacities" sheetId="62" r:id="rId12"/>
    <sheet name="Load Forecast, HB5066" sheetId="75" r:id="rId13"/>
    <sheet name="Fuel Type Capacity Mix" sheetId="71" r:id="rId14"/>
    <sheet name="Unconfirmed Retirement Capacity" sheetId="67" r:id="rId15"/>
    <sheet name="Fossil Fuel SODG Capacities" sheetId="68" r:id="rId16"/>
    <sheet name="Decommissioned Gen. Resources" sheetId="69" r:id="rId17"/>
  </sheets>
  <externalReferences>
    <externalReference r:id="rId18"/>
  </externalReferences>
  <definedNames>
    <definedName name="_xlnm._FilterDatabase" localSheetId="3" hidden="1">Changes!$B$4:$J$73</definedName>
    <definedName name="_xlnm._FilterDatabase" localSheetId="16" hidden="1">'Decommissioned Gen. Resources'!$A$4:$F$112</definedName>
    <definedName name="_xlnm._FilterDatabase" localSheetId="15" hidden="1">'Fossil Fuel SODG Capacities'!$A$5:$G$338</definedName>
    <definedName name="_xlnm._FilterDatabase" localSheetId="7" hidden="1">SummerCapacities!$A$2:$S$1633</definedName>
    <definedName name="_xlnm._FilterDatabase" localSheetId="11" hidden="1">WinterCapacities!$A$2:$S$1633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3">Changes!$A$1:$J$77</definedName>
    <definedName name="_xlnm.Print_Area" localSheetId="1">Contents!$B$1:$C$16</definedName>
    <definedName name="_xlnm.Print_Area" localSheetId="4">Definitions!$A$1:$G$90</definedName>
    <definedName name="_xlnm.Print_Area" localSheetId="5">'Executive Summary'!$B$1:$N$95</definedName>
    <definedName name="_xlnm.Print_Area" localSheetId="13">'Fuel Type Capacity Mix'!$A$1:$M$79</definedName>
    <definedName name="_xlnm.Print_Area" localSheetId="9">'Planned Resource Scenarios'!$A$1:$F$68</definedName>
    <definedName name="_xlnm.Print_Area" localSheetId="7">SummerCapacities!$A$1:$S$1639</definedName>
    <definedName name="_xlnm.Print_Area" localSheetId="6">SummerSummary!$B$1:$N$98</definedName>
    <definedName name="_xlnm.Print_Area" localSheetId="0">TitlePage!$A$1:$S$39</definedName>
    <definedName name="_xlnm.Print_Area" localSheetId="14">'Unconfirmed Retirement Capacity'!$A$1:$F$18</definedName>
    <definedName name="_xlnm.Print_Area" localSheetId="11">WinterCapacities!$A$1:$S$1639</definedName>
    <definedName name="_xlnm.Print_Area" localSheetId="10">WinterSummary!$B$1:$N$96</definedName>
    <definedName name="_xlnm.Print_Titles" localSheetId="3">Changes!$4:$4</definedName>
    <definedName name="_xlnm.Print_Titles" localSheetId="7">SummerCapacities!$1:$2</definedName>
    <definedName name="_xlnm.Print_Titles" localSheetId="11">WinterCapacities!$1:$2</definedName>
    <definedName name="RECOUNTY">[1]Dropdowns!$E$2:$E$255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74" l="1"/>
  <c r="C4" i="74"/>
  <c r="L442" i="62"/>
  <c r="M442" i="62"/>
  <c r="N442" i="62"/>
  <c r="O442" i="62"/>
  <c r="P442" i="62"/>
  <c r="Q442" i="62"/>
  <c r="R442" i="62"/>
  <c r="S442" i="62"/>
  <c r="K442" i="62"/>
  <c r="J442" i="62"/>
  <c r="L442" i="61"/>
  <c r="M442" i="61"/>
  <c r="N442" i="61"/>
  <c r="O442" i="61"/>
  <c r="P442" i="61"/>
  <c r="Q442" i="61"/>
  <c r="R442" i="61"/>
  <c r="S442" i="61"/>
  <c r="K442" i="61"/>
  <c r="J442" i="61"/>
  <c r="E29" i="75" l="1"/>
  <c r="E15" i="75"/>
  <c r="E28" i="75"/>
  <c r="E7" i="63"/>
  <c r="F7" i="63"/>
  <c r="G7" i="63"/>
  <c r="H7" i="63"/>
  <c r="I7" i="63"/>
  <c r="J7" i="63"/>
  <c r="K7" i="63"/>
  <c r="L7" i="63"/>
  <c r="E9" i="63"/>
  <c r="F9" i="63"/>
  <c r="G9" i="63"/>
  <c r="H9" i="63"/>
  <c r="I9" i="63"/>
  <c r="J9" i="63"/>
  <c r="K9" i="63"/>
  <c r="L9" i="63"/>
  <c r="E10" i="63"/>
  <c r="F10" i="63"/>
  <c r="G10" i="63"/>
  <c r="H10" i="63"/>
  <c r="I10" i="63"/>
  <c r="J10" i="63"/>
  <c r="K10" i="63"/>
  <c r="L10" i="63"/>
  <c r="E11" i="63"/>
  <c r="F11" i="63"/>
  <c r="G11" i="63"/>
  <c r="H11" i="63"/>
  <c r="I11" i="63"/>
  <c r="J11" i="63"/>
  <c r="K11" i="63"/>
  <c r="L11" i="63"/>
  <c r="E12" i="63"/>
  <c r="F12" i="63"/>
  <c r="G12" i="63"/>
  <c r="H12" i="63"/>
  <c r="I12" i="63"/>
  <c r="J12" i="63"/>
  <c r="K12" i="63"/>
  <c r="L12" i="63"/>
  <c r="E13" i="63"/>
  <c r="G13" i="63" s="1"/>
  <c r="E14" i="63"/>
  <c r="E9" i="60"/>
  <c r="C8" i="74" s="1"/>
  <c r="D8" i="74" s="1"/>
  <c r="E10" i="60"/>
  <c r="C9" i="74" s="1"/>
  <c r="D9" i="74" s="1"/>
  <c r="E9" i="74" s="1"/>
  <c r="E14" i="75"/>
  <c r="E13" i="60"/>
  <c r="L13" i="60" s="1"/>
  <c r="N13" i="60"/>
  <c r="D11" i="74"/>
  <c r="F44" i="65"/>
  <c r="E44" i="65"/>
  <c r="D44" i="65"/>
  <c r="C44" i="65"/>
  <c r="B44" i="65"/>
  <c r="F34" i="65"/>
  <c r="E34" i="65"/>
  <c r="D34" i="65"/>
  <c r="C34" i="65"/>
  <c r="B34" i="65"/>
  <c r="F24" i="65"/>
  <c r="E24" i="65"/>
  <c r="D24" i="65"/>
  <c r="C24" i="65"/>
  <c r="B24" i="65"/>
  <c r="C14" i="65"/>
  <c r="D14" i="65"/>
  <c r="E14" i="65"/>
  <c r="F14" i="65"/>
  <c r="B14" i="65"/>
  <c r="E52" i="71"/>
  <c r="F52" i="71"/>
  <c r="G52" i="71"/>
  <c r="H52" i="71"/>
  <c r="I52" i="71"/>
  <c r="J52" i="71"/>
  <c r="K52" i="71"/>
  <c r="L52" i="71"/>
  <c r="M52" i="71"/>
  <c r="D52" i="71"/>
  <c r="D51" i="71"/>
  <c r="E12" i="71"/>
  <c r="F12" i="71"/>
  <c r="G12" i="71"/>
  <c r="H12" i="71"/>
  <c r="I12" i="71"/>
  <c r="J12" i="71"/>
  <c r="K12" i="71"/>
  <c r="L12" i="71"/>
  <c r="M12" i="71"/>
  <c r="D12" i="71"/>
  <c r="C5" i="74"/>
  <c r="D5" i="74" s="1"/>
  <c r="D6" i="74" s="1"/>
  <c r="E4" i="74"/>
  <c r="J42" i="73"/>
  <c r="J43" i="73"/>
  <c r="J44" i="73"/>
  <c r="J45" i="73"/>
  <c r="J46" i="73"/>
  <c r="J47" i="73"/>
  <c r="J48" i="73"/>
  <c r="J49" i="73"/>
  <c r="J50" i="73"/>
  <c r="J51" i="73"/>
  <c r="J52" i="73"/>
  <c r="J53" i="73"/>
  <c r="J54" i="73"/>
  <c r="J55" i="73"/>
  <c r="J56" i="73"/>
  <c r="J57" i="73"/>
  <c r="J58" i="73"/>
  <c r="J59" i="73"/>
  <c r="J60" i="73"/>
  <c r="J61" i="73"/>
  <c r="J62" i="73"/>
  <c r="J63" i="73"/>
  <c r="J64" i="73"/>
  <c r="J65" i="73"/>
  <c r="J66" i="73"/>
  <c r="J67" i="73"/>
  <c r="J68" i="73"/>
  <c r="J69" i="73"/>
  <c r="J70" i="73"/>
  <c r="J71" i="73"/>
  <c r="J6" i="73"/>
  <c r="J7" i="73"/>
  <c r="J8" i="73"/>
  <c r="J9" i="73"/>
  <c r="J10" i="73"/>
  <c r="J11" i="73"/>
  <c r="J12" i="73"/>
  <c r="J13" i="73"/>
  <c r="J14" i="73"/>
  <c r="J15" i="73"/>
  <c r="J16" i="73"/>
  <c r="J17" i="73"/>
  <c r="J18" i="73"/>
  <c r="J19" i="73"/>
  <c r="J20" i="73"/>
  <c r="J21" i="73"/>
  <c r="J22" i="73"/>
  <c r="J23" i="73"/>
  <c r="J24" i="73"/>
  <c r="J25" i="73"/>
  <c r="J26" i="73"/>
  <c r="J27" i="73"/>
  <c r="J28" i="73"/>
  <c r="J29" i="73"/>
  <c r="J30" i="73"/>
  <c r="J31" i="73"/>
  <c r="J32" i="73"/>
  <c r="J33" i="73"/>
  <c r="J34" i="73"/>
  <c r="J35" i="73"/>
  <c r="J36" i="73"/>
  <c r="J37" i="73"/>
  <c r="J38" i="73"/>
  <c r="J39" i="73"/>
  <c r="J40" i="73"/>
  <c r="J41" i="73"/>
  <c r="J5" i="73"/>
  <c r="I1266" i="62"/>
  <c r="M12" i="63"/>
  <c r="N12" i="63"/>
  <c r="F12" i="60"/>
  <c r="G12" i="60"/>
  <c r="H12" i="60"/>
  <c r="I12" i="60"/>
  <c r="J12" i="60"/>
  <c r="K12" i="60"/>
  <c r="L12" i="60"/>
  <c r="M12" i="60"/>
  <c r="N12" i="60"/>
  <c r="E12" i="60"/>
  <c r="C11" i="74"/>
  <c r="M11" i="63"/>
  <c r="N11" i="63"/>
  <c r="F11" i="60"/>
  <c r="G11" i="60"/>
  <c r="H11" i="60"/>
  <c r="I11" i="60"/>
  <c r="J11" i="60"/>
  <c r="K11" i="60"/>
  <c r="L11" i="60"/>
  <c r="M11" i="60"/>
  <c r="N11" i="60"/>
  <c r="E11" i="60"/>
  <c r="C10" i="74" s="1"/>
  <c r="D10" i="74" s="1"/>
  <c r="E10" i="74" s="1"/>
  <c r="F10" i="60"/>
  <c r="G10" i="60"/>
  <c r="H10" i="60"/>
  <c r="I10" i="60"/>
  <c r="J10" i="60"/>
  <c r="K10" i="60"/>
  <c r="L10" i="60"/>
  <c r="M10" i="60"/>
  <c r="N10" i="60"/>
  <c r="M10" i="63"/>
  <c r="N10" i="63"/>
  <c r="N9" i="63"/>
  <c r="M9" i="63"/>
  <c r="N9" i="60"/>
  <c r="M9" i="60"/>
  <c r="L9" i="60"/>
  <c r="K9" i="60"/>
  <c r="J9" i="60"/>
  <c r="I9" i="60"/>
  <c r="H9" i="60"/>
  <c r="G9" i="60"/>
  <c r="F9" i="60"/>
  <c r="M53" i="71"/>
  <c r="L53" i="71"/>
  <c r="K53" i="71"/>
  <c r="J53" i="71"/>
  <c r="I53" i="71"/>
  <c r="H53" i="71"/>
  <c r="G53" i="71"/>
  <c r="F53" i="71"/>
  <c r="E53" i="71"/>
  <c r="M51" i="71"/>
  <c r="L51" i="71"/>
  <c r="K51" i="71"/>
  <c r="J51" i="71"/>
  <c r="I51" i="71"/>
  <c r="H51" i="71"/>
  <c r="G51" i="71"/>
  <c r="F51" i="71"/>
  <c r="E51" i="71"/>
  <c r="M50" i="71"/>
  <c r="L50" i="71"/>
  <c r="K50" i="71"/>
  <c r="J50" i="71"/>
  <c r="I50" i="71"/>
  <c r="H50" i="71"/>
  <c r="G50" i="71"/>
  <c r="F50" i="71"/>
  <c r="E50" i="71"/>
  <c r="D53" i="71"/>
  <c r="D50" i="71"/>
  <c r="M13" i="71"/>
  <c r="L13" i="71"/>
  <c r="K13" i="71"/>
  <c r="J13" i="71"/>
  <c r="I13" i="71"/>
  <c r="H13" i="71"/>
  <c r="G13" i="71"/>
  <c r="F13" i="71"/>
  <c r="E13" i="71"/>
  <c r="M11" i="71"/>
  <c r="L11" i="71"/>
  <c r="K11" i="71"/>
  <c r="J11" i="71"/>
  <c r="I11" i="71"/>
  <c r="H11" i="71"/>
  <c r="G11" i="71"/>
  <c r="F11" i="71"/>
  <c r="E11" i="71"/>
  <c r="M10" i="71"/>
  <c r="L10" i="71"/>
  <c r="K10" i="71"/>
  <c r="J10" i="71"/>
  <c r="I10" i="71"/>
  <c r="H10" i="71"/>
  <c r="G10" i="71"/>
  <c r="F10" i="71"/>
  <c r="E10" i="71"/>
  <c r="D13" i="71"/>
  <c r="D11" i="71"/>
  <c r="D10" i="71"/>
  <c r="N31" i="63"/>
  <c r="M31" i="63"/>
  <c r="L31" i="63"/>
  <c r="K31" i="63"/>
  <c r="J31" i="63"/>
  <c r="I31" i="63"/>
  <c r="H31" i="63"/>
  <c r="G31" i="63"/>
  <c r="F31" i="63"/>
  <c r="E31" i="63"/>
  <c r="N30" i="63"/>
  <c r="M30" i="63"/>
  <c r="L30" i="63"/>
  <c r="K30" i="63"/>
  <c r="J30" i="63"/>
  <c r="I30" i="63"/>
  <c r="H30" i="63"/>
  <c r="G30" i="63"/>
  <c r="F30" i="63"/>
  <c r="E30" i="63"/>
  <c r="N24" i="63"/>
  <c r="M24" i="63"/>
  <c r="L24" i="63"/>
  <c r="K24" i="63"/>
  <c r="J24" i="63"/>
  <c r="I24" i="63"/>
  <c r="H24" i="63"/>
  <c r="G24" i="63"/>
  <c r="F24" i="63"/>
  <c r="E24" i="63"/>
  <c r="N23" i="63"/>
  <c r="M23" i="63"/>
  <c r="L23" i="63"/>
  <c r="K23" i="63"/>
  <c r="J23" i="63"/>
  <c r="I23" i="63"/>
  <c r="H23" i="63"/>
  <c r="G23" i="63"/>
  <c r="F23" i="63"/>
  <c r="E23" i="63"/>
  <c r="D31" i="63"/>
  <c r="D30" i="63"/>
  <c r="D24" i="63"/>
  <c r="D23" i="63"/>
  <c r="N31" i="60"/>
  <c r="M31" i="60"/>
  <c r="L31" i="60"/>
  <c r="K31" i="60"/>
  <c r="J31" i="60"/>
  <c r="I31" i="60"/>
  <c r="H31" i="60"/>
  <c r="G31" i="60"/>
  <c r="F31" i="60"/>
  <c r="E31" i="60"/>
  <c r="C29" i="74"/>
  <c r="D29" i="74" s="1"/>
  <c r="E29" i="74" s="1"/>
  <c r="N30" i="60"/>
  <c r="M30" i="60"/>
  <c r="L30" i="60"/>
  <c r="K30" i="60"/>
  <c r="J30" i="60"/>
  <c r="I30" i="60"/>
  <c r="H30" i="60"/>
  <c r="G30" i="60"/>
  <c r="F30" i="60"/>
  <c r="E30" i="60"/>
  <c r="C28" i="74"/>
  <c r="D28" i="74" s="1"/>
  <c r="E28" i="74" s="1"/>
  <c r="N24" i="60"/>
  <c r="M24" i="60"/>
  <c r="L24" i="60"/>
  <c r="K24" i="60"/>
  <c r="J24" i="60"/>
  <c r="I24" i="60"/>
  <c r="H24" i="60"/>
  <c r="G24" i="60"/>
  <c r="F24" i="60"/>
  <c r="E24" i="60"/>
  <c r="C22" i="74" s="1"/>
  <c r="D22" i="74" s="1"/>
  <c r="E22" i="74" s="1"/>
  <c r="N23" i="60"/>
  <c r="M23" i="60"/>
  <c r="L23" i="60"/>
  <c r="K23" i="60"/>
  <c r="J23" i="60"/>
  <c r="I23" i="60"/>
  <c r="H23" i="60"/>
  <c r="G23" i="60"/>
  <c r="F23" i="60"/>
  <c r="E23" i="60"/>
  <c r="C21" i="74" s="1"/>
  <c r="D21" i="74" s="1"/>
  <c r="E21" i="74" s="1"/>
  <c r="D31" i="60"/>
  <c r="D30" i="60"/>
  <c r="D24" i="60"/>
  <c r="D23" i="60"/>
  <c r="D32" i="60" s="1"/>
  <c r="I1630" i="62"/>
  <c r="I1616" i="62"/>
  <c r="I1610" i="62"/>
  <c r="I1594" i="62"/>
  <c r="I1447" i="62"/>
  <c r="I1293" i="62"/>
  <c r="I1290" i="62"/>
  <c r="I1287" i="62"/>
  <c r="I1285" i="62"/>
  <c r="D36" i="63"/>
  <c r="D42" i="63" s="1"/>
  <c r="I1255" i="62"/>
  <c r="I1243" i="62"/>
  <c r="I1217" i="62"/>
  <c r="I1097" i="62"/>
  <c r="I1027" i="62"/>
  <c r="I875" i="62"/>
  <c r="I872" i="62"/>
  <c r="I869" i="62"/>
  <c r="I867" i="62"/>
  <c r="I806" i="62"/>
  <c r="I803" i="62"/>
  <c r="I800" i="62"/>
  <c r="I798" i="62"/>
  <c r="I479" i="62"/>
  <c r="I466" i="62"/>
  <c r="I439" i="62"/>
  <c r="I431" i="62"/>
  <c r="I398" i="62"/>
  <c r="I1630" i="61"/>
  <c r="I1616" i="61"/>
  <c r="I1610" i="61"/>
  <c r="I1594" i="61"/>
  <c r="I1447" i="61"/>
  <c r="I1293" i="61"/>
  <c r="I1290" i="61"/>
  <c r="I1287" i="61"/>
  <c r="I1285" i="61"/>
  <c r="I1266" i="61"/>
  <c r="I1255" i="61"/>
  <c r="I1243" i="61"/>
  <c r="I1217" i="61"/>
  <c r="I1097" i="61"/>
  <c r="I1027" i="61"/>
  <c r="I875" i="61"/>
  <c r="I872" i="61"/>
  <c r="I869" i="61"/>
  <c r="I867" i="61"/>
  <c r="I806" i="61"/>
  <c r="I803" i="61"/>
  <c r="I800" i="61"/>
  <c r="I798" i="61"/>
  <c r="I479" i="61"/>
  <c r="I466" i="61"/>
  <c r="I439" i="61"/>
  <c r="I431" i="61"/>
  <c r="I398" i="61"/>
  <c r="J800" i="61"/>
  <c r="J803" i="61"/>
  <c r="J806" i="61"/>
  <c r="S1293" i="62"/>
  <c r="N39" i="63"/>
  <c r="M58" i="71" s="1"/>
  <c r="R1293" i="62"/>
  <c r="M39" i="63"/>
  <c r="Q1293" i="62"/>
  <c r="L39" i="63"/>
  <c r="P1293" i="62"/>
  <c r="K39" i="63"/>
  <c r="O1293" i="62"/>
  <c r="J39" i="63"/>
  <c r="N1293" i="62"/>
  <c r="I39" i="63"/>
  <c r="H58" i="71" s="1"/>
  <c r="M1293" i="62"/>
  <c r="H39" i="63"/>
  <c r="L1293" i="62"/>
  <c r="G39" i="63"/>
  <c r="K1293" i="62"/>
  <c r="F39" i="63"/>
  <c r="S1290" i="62"/>
  <c r="N38" i="63"/>
  <c r="R1290" i="62"/>
  <c r="M38" i="63"/>
  <c r="Q1290" i="62"/>
  <c r="L38" i="63"/>
  <c r="P1290" i="62"/>
  <c r="K38" i="63"/>
  <c r="O1290" i="62"/>
  <c r="J38" i="63"/>
  <c r="N1290" i="62"/>
  <c r="I38" i="63"/>
  <c r="M1290" i="62"/>
  <c r="H38" i="63"/>
  <c r="L1290" i="62"/>
  <c r="G38" i="63"/>
  <c r="K1290" i="62"/>
  <c r="F38" i="63"/>
  <c r="S1287" i="62"/>
  <c r="N37" i="63"/>
  <c r="R1287" i="62"/>
  <c r="M37" i="63"/>
  <c r="Q1287" i="62"/>
  <c r="L37" i="63"/>
  <c r="P1287" i="62"/>
  <c r="K37" i="63"/>
  <c r="O1287" i="62"/>
  <c r="J37" i="63"/>
  <c r="N1287" i="62"/>
  <c r="I37" i="63"/>
  <c r="I42" i="63" s="1"/>
  <c r="M1287" i="62"/>
  <c r="H37" i="63"/>
  <c r="L1287" i="62"/>
  <c r="G37" i="63"/>
  <c r="K1287" i="62"/>
  <c r="F37" i="63"/>
  <c r="J1293" i="62"/>
  <c r="J1290" i="62"/>
  <c r="J1287" i="62"/>
  <c r="S1293" i="61"/>
  <c r="N39" i="60"/>
  <c r="R1293" i="61"/>
  <c r="M39" i="60"/>
  <c r="Q1293" i="61"/>
  <c r="L39" i="60"/>
  <c r="P1293" i="61"/>
  <c r="K39" i="60"/>
  <c r="J18" i="71" s="1"/>
  <c r="O1293" i="61"/>
  <c r="J39" i="60"/>
  <c r="I18" i="71"/>
  <c r="N1293" i="61"/>
  <c r="I39" i="60"/>
  <c r="M1293" i="61"/>
  <c r="H39" i="60"/>
  <c r="L1293" i="61"/>
  <c r="G39" i="60"/>
  <c r="K1293" i="61"/>
  <c r="F39" i="60"/>
  <c r="S1290" i="61"/>
  <c r="N38" i="60"/>
  <c r="R1290" i="61"/>
  <c r="M38" i="60"/>
  <c r="Q1290" i="61"/>
  <c r="L38" i="60"/>
  <c r="P1290" i="61"/>
  <c r="K38" i="60"/>
  <c r="J17" i="71" s="1"/>
  <c r="O1290" i="61"/>
  <c r="J38" i="60"/>
  <c r="N1290" i="61"/>
  <c r="I38" i="60"/>
  <c r="M1290" i="61"/>
  <c r="H38" i="60"/>
  <c r="L1290" i="61"/>
  <c r="G38" i="60"/>
  <c r="K1290" i="61"/>
  <c r="F38" i="60"/>
  <c r="S1287" i="61"/>
  <c r="N37" i="60"/>
  <c r="R1287" i="61"/>
  <c r="M37" i="60"/>
  <c r="Q1287" i="61"/>
  <c r="L37" i="60"/>
  <c r="P1287" i="61"/>
  <c r="K37" i="60"/>
  <c r="O1287" i="61"/>
  <c r="J37" i="60"/>
  <c r="N1287" i="61"/>
  <c r="I37" i="60"/>
  <c r="M1287" i="61"/>
  <c r="H37" i="60"/>
  <c r="L1287" i="61"/>
  <c r="G37" i="60"/>
  <c r="D9" i="65" s="1"/>
  <c r="K1287" i="61"/>
  <c r="F37" i="60"/>
  <c r="J1293" i="61"/>
  <c r="J1290" i="61"/>
  <c r="J1287" i="61"/>
  <c r="S875" i="62"/>
  <c r="R875" i="62"/>
  <c r="Q875" i="62"/>
  <c r="P875" i="62"/>
  <c r="O875" i="62"/>
  <c r="N875" i="62"/>
  <c r="M875" i="62"/>
  <c r="L875" i="62"/>
  <c r="K875" i="62"/>
  <c r="S872" i="62"/>
  <c r="R872" i="62"/>
  <c r="Q872" i="62"/>
  <c r="P872" i="62"/>
  <c r="O872" i="62"/>
  <c r="N872" i="62"/>
  <c r="M872" i="62"/>
  <c r="L872" i="62"/>
  <c r="K872" i="62"/>
  <c r="S869" i="62"/>
  <c r="R869" i="62"/>
  <c r="Q869" i="62"/>
  <c r="P869" i="62"/>
  <c r="O869" i="62"/>
  <c r="N869" i="62"/>
  <c r="M869" i="62"/>
  <c r="L869" i="62"/>
  <c r="K869" i="62"/>
  <c r="J875" i="62"/>
  <c r="J872" i="62"/>
  <c r="J869" i="62"/>
  <c r="S806" i="62"/>
  <c r="R806" i="62"/>
  <c r="Q806" i="62"/>
  <c r="P806" i="62"/>
  <c r="O806" i="62"/>
  <c r="N806" i="62"/>
  <c r="M806" i="62"/>
  <c r="L806" i="62"/>
  <c r="K806" i="62"/>
  <c r="S803" i="62"/>
  <c r="R803" i="62"/>
  <c r="Q803" i="62"/>
  <c r="P803" i="62"/>
  <c r="O803" i="62"/>
  <c r="N803" i="62"/>
  <c r="M803" i="62"/>
  <c r="L803" i="62"/>
  <c r="K803" i="62"/>
  <c r="S800" i="62"/>
  <c r="R800" i="62"/>
  <c r="Q800" i="62"/>
  <c r="P800" i="62"/>
  <c r="O800" i="62"/>
  <c r="N800" i="62"/>
  <c r="M800" i="62"/>
  <c r="L800" i="62"/>
  <c r="K800" i="62"/>
  <c r="J800" i="62"/>
  <c r="J806" i="62"/>
  <c r="J803" i="62"/>
  <c r="S875" i="61"/>
  <c r="R875" i="61"/>
  <c r="Q875" i="61"/>
  <c r="P875" i="61"/>
  <c r="O875" i="61"/>
  <c r="N875" i="61"/>
  <c r="M875" i="61"/>
  <c r="L875" i="61"/>
  <c r="K875" i="61"/>
  <c r="S872" i="61"/>
  <c r="R872" i="61"/>
  <c r="Q872" i="61"/>
  <c r="P872" i="61"/>
  <c r="O872" i="61"/>
  <c r="N872" i="61"/>
  <c r="M872" i="61"/>
  <c r="L872" i="61"/>
  <c r="K872" i="61"/>
  <c r="S869" i="61"/>
  <c r="R869" i="61"/>
  <c r="Q869" i="61"/>
  <c r="P869" i="61"/>
  <c r="O869" i="61"/>
  <c r="N869" i="61"/>
  <c r="M869" i="61"/>
  <c r="L869" i="61"/>
  <c r="K869" i="61"/>
  <c r="J875" i="61"/>
  <c r="J872" i="61"/>
  <c r="J869" i="61"/>
  <c r="L806" i="61"/>
  <c r="K803" i="61"/>
  <c r="S806" i="61"/>
  <c r="N27" i="60"/>
  <c r="M18" i="71" s="1"/>
  <c r="R806" i="61"/>
  <c r="M27" i="60"/>
  <c r="L18" i="71" s="1"/>
  <c r="Q806" i="61"/>
  <c r="L27" i="60"/>
  <c r="K18" i="71" s="1"/>
  <c r="P806" i="61"/>
  <c r="K27" i="60"/>
  <c r="O806" i="61"/>
  <c r="J27" i="60"/>
  <c r="N806" i="61"/>
  <c r="I27" i="60"/>
  <c r="M806" i="61"/>
  <c r="H27" i="60"/>
  <c r="G18" i="71" s="1"/>
  <c r="K806" i="61"/>
  <c r="S803" i="61"/>
  <c r="R803" i="61"/>
  <c r="Q803" i="61"/>
  <c r="P803" i="61"/>
  <c r="O803" i="61"/>
  <c r="N803" i="61"/>
  <c r="M803" i="61"/>
  <c r="L803" i="61"/>
  <c r="S800" i="61"/>
  <c r="R800" i="61"/>
  <c r="Q800" i="61"/>
  <c r="P800" i="61"/>
  <c r="O800" i="61"/>
  <c r="N800" i="61"/>
  <c r="M800" i="61"/>
  <c r="L800" i="61"/>
  <c r="K800" i="61"/>
  <c r="E37" i="60"/>
  <c r="E38" i="60"/>
  <c r="C36" i="74" s="1"/>
  <c r="D36" i="74" s="1"/>
  <c r="E36" i="74" s="1"/>
  <c r="E39" i="60"/>
  <c r="C37" i="74" s="1"/>
  <c r="D37" i="74" s="1"/>
  <c r="E37" i="74" s="1"/>
  <c r="E37" i="63"/>
  <c r="E42" i="63" s="1"/>
  <c r="E38" i="63"/>
  <c r="E39" i="63"/>
  <c r="K26" i="60"/>
  <c r="I404" i="62"/>
  <c r="D34" i="63"/>
  <c r="D25" i="63"/>
  <c r="D39" i="63"/>
  <c r="D26" i="63"/>
  <c r="D40" i="63"/>
  <c r="D21" i="63"/>
  <c r="D41" i="63"/>
  <c r="D38" i="63"/>
  <c r="D22" i="63"/>
  <c r="D37" i="63"/>
  <c r="I440" i="62"/>
  <c r="J26" i="60"/>
  <c r="I17" i="71" s="1"/>
  <c r="G26" i="60"/>
  <c r="L26" i="60"/>
  <c r="I404" i="61"/>
  <c r="D34" i="60"/>
  <c r="D36" i="60"/>
  <c r="D21" i="60"/>
  <c r="D22" i="60"/>
  <c r="D37" i="60"/>
  <c r="D38" i="60"/>
  <c r="D39" i="60"/>
  <c r="D40" i="60"/>
  <c r="D41" i="60"/>
  <c r="I440" i="61"/>
  <c r="D27" i="60"/>
  <c r="M25" i="63"/>
  <c r="L56" i="71" s="1"/>
  <c r="K27" i="63"/>
  <c r="N25" i="63"/>
  <c r="L27" i="63"/>
  <c r="D28" i="63"/>
  <c r="I26" i="63"/>
  <c r="M25" i="60"/>
  <c r="H26" i="63"/>
  <c r="D27" i="63"/>
  <c r="G27" i="60"/>
  <c r="F18" i="71"/>
  <c r="D28" i="60"/>
  <c r="F26" i="60"/>
  <c r="E17" i="71" s="1"/>
  <c r="M26" i="60"/>
  <c r="F25" i="60"/>
  <c r="E16" i="71" s="1"/>
  <c r="N26" i="60"/>
  <c r="G25" i="60"/>
  <c r="F16" i="71" s="1"/>
  <c r="F27" i="60"/>
  <c r="E18" i="71" s="1"/>
  <c r="H25" i="60"/>
  <c r="I25" i="60"/>
  <c r="H16" i="71" s="1"/>
  <c r="J25" i="60"/>
  <c r="I16" i="71"/>
  <c r="L25" i="60"/>
  <c r="N25" i="60"/>
  <c r="M16" i="71" s="1"/>
  <c r="H26" i="60"/>
  <c r="G17" i="71" s="1"/>
  <c r="I26" i="60"/>
  <c r="H17" i="71" s="1"/>
  <c r="E27" i="60"/>
  <c r="D18" i="71" s="1"/>
  <c r="E26" i="60"/>
  <c r="D17" i="71" s="1"/>
  <c r="E25" i="60"/>
  <c r="D16" i="71" s="1"/>
  <c r="D29" i="60"/>
  <c r="D25" i="60"/>
  <c r="K25" i="60"/>
  <c r="J16" i="71" s="1"/>
  <c r="D26" i="60"/>
  <c r="K26" i="63"/>
  <c r="J57" i="71" s="1"/>
  <c r="D29" i="63"/>
  <c r="E26" i="63"/>
  <c r="D57" i="71"/>
  <c r="E25" i="63"/>
  <c r="L26" i="63"/>
  <c r="K57" i="71" s="1"/>
  <c r="F25" i="63"/>
  <c r="M26" i="63"/>
  <c r="G25" i="63"/>
  <c r="N26" i="63"/>
  <c r="H25" i="63"/>
  <c r="G56" i="71" s="1"/>
  <c r="F27" i="63"/>
  <c r="I25" i="63"/>
  <c r="H56" i="71" s="1"/>
  <c r="G27" i="63"/>
  <c r="F58" i="71" s="1"/>
  <c r="J25" i="63"/>
  <c r="I56" i="71" s="1"/>
  <c r="H27" i="63"/>
  <c r="G58" i="71" s="1"/>
  <c r="K25" i="63"/>
  <c r="J56" i="71" s="1"/>
  <c r="I27" i="63"/>
  <c r="L25" i="63"/>
  <c r="J27" i="63"/>
  <c r="F26" i="63"/>
  <c r="E57" i="71" s="1"/>
  <c r="M27" i="63"/>
  <c r="G26" i="63"/>
  <c r="F57" i="71" s="1"/>
  <c r="N27" i="63"/>
  <c r="E27" i="63"/>
  <c r="D58" i="71" s="1"/>
  <c r="J26" i="63"/>
  <c r="S1630" i="62"/>
  <c r="R1630" i="62"/>
  <c r="Q1630" i="62"/>
  <c r="P1630" i="62"/>
  <c r="O1630" i="62"/>
  <c r="N1630" i="62"/>
  <c r="M1630" i="62"/>
  <c r="L1630" i="62"/>
  <c r="K1630" i="62"/>
  <c r="J1630" i="62"/>
  <c r="S1616" i="62"/>
  <c r="R1616" i="62"/>
  <c r="Q1616" i="62"/>
  <c r="P1616" i="62"/>
  <c r="O1616" i="62"/>
  <c r="N1616" i="62"/>
  <c r="M1616" i="62"/>
  <c r="L1616" i="62"/>
  <c r="K1616" i="62"/>
  <c r="J1616" i="62"/>
  <c r="S1610" i="62"/>
  <c r="R1610" i="62"/>
  <c r="Q1610" i="62"/>
  <c r="P1610" i="62"/>
  <c r="O1610" i="62"/>
  <c r="N1610" i="62"/>
  <c r="M1610" i="62"/>
  <c r="L1610" i="62"/>
  <c r="K1610" i="62"/>
  <c r="J1610" i="62"/>
  <c r="S1594" i="62"/>
  <c r="N41" i="63"/>
  <c r="R1594" i="62"/>
  <c r="M41" i="63"/>
  <c r="Q1594" i="62"/>
  <c r="L41" i="63"/>
  <c r="P1594" i="62"/>
  <c r="K41" i="63"/>
  <c r="O1594" i="62"/>
  <c r="J41" i="63"/>
  <c r="N1594" i="62"/>
  <c r="I41" i="63"/>
  <c r="M1594" i="62"/>
  <c r="H41" i="63"/>
  <c r="L1594" i="62"/>
  <c r="G41" i="63"/>
  <c r="K1594" i="62"/>
  <c r="F41" i="63"/>
  <c r="E60" i="71" s="1"/>
  <c r="J1594" i="62"/>
  <c r="S1447" i="62"/>
  <c r="N40" i="63"/>
  <c r="R1447" i="62"/>
  <c r="M40" i="63"/>
  <c r="Q1447" i="62"/>
  <c r="L40" i="63"/>
  <c r="P1447" i="62"/>
  <c r="K40" i="63"/>
  <c r="O1447" i="62"/>
  <c r="J40" i="63"/>
  <c r="N1447" i="62"/>
  <c r="I40" i="63"/>
  <c r="M1447" i="62"/>
  <c r="H40" i="63"/>
  <c r="G59" i="71" s="1"/>
  <c r="L1447" i="62"/>
  <c r="G40" i="63"/>
  <c r="K1447" i="62"/>
  <c r="F40" i="63"/>
  <c r="E59" i="71" s="1"/>
  <c r="J1447" i="62"/>
  <c r="S1285" i="62"/>
  <c r="R1285" i="62"/>
  <c r="Q1285" i="62"/>
  <c r="P1285" i="62"/>
  <c r="O1285" i="62"/>
  <c r="N1285" i="62"/>
  <c r="M1285" i="62"/>
  <c r="L1285" i="62"/>
  <c r="K1285" i="62"/>
  <c r="J1285" i="62"/>
  <c r="S1266" i="62"/>
  <c r="N36" i="63"/>
  <c r="R1266" i="62"/>
  <c r="M36" i="63"/>
  <c r="Q1266" i="62"/>
  <c r="L36" i="63"/>
  <c r="P1266" i="62"/>
  <c r="O1266" i="62"/>
  <c r="J36" i="63"/>
  <c r="N1266" i="62"/>
  <c r="I36" i="63"/>
  <c r="M1266" i="62"/>
  <c r="H36" i="63"/>
  <c r="L1266" i="62"/>
  <c r="G36" i="63"/>
  <c r="K1266" i="62"/>
  <c r="F36" i="63"/>
  <c r="J1266" i="62"/>
  <c r="S1255" i="62"/>
  <c r="N34" i="63"/>
  <c r="M54" i="71"/>
  <c r="R1255" i="62"/>
  <c r="M34" i="63"/>
  <c r="L54" i="71"/>
  <c r="Q1255" i="62"/>
  <c r="L34" i="63"/>
  <c r="K54" i="71" s="1"/>
  <c r="P1255" i="62"/>
  <c r="K34" i="63"/>
  <c r="J54" i="71" s="1"/>
  <c r="O1255" i="62"/>
  <c r="J34" i="63"/>
  <c r="I54" i="71"/>
  <c r="N1255" i="62"/>
  <c r="I34" i="63"/>
  <c r="H54" i="71" s="1"/>
  <c r="M1255" i="62"/>
  <c r="H34" i="63"/>
  <c r="G54" i="71"/>
  <c r="L1255" i="62"/>
  <c r="G34" i="63"/>
  <c r="F54" i="71"/>
  <c r="K1255" i="62"/>
  <c r="F34" i="63"/>
  <c r="E54" i="71"/>
  <c r="J1255" i="62"/>
  <c r="S1243" i="62"/>
  <c r="R1243" i="62"/>
  <c r="Q1243" i="62"/>
  <c r="P1243" i="62"/>
  <c r="O1243" i="62"/>
  <c r="N1243" i="62"/>
  <c r="M1243" i="62"/>
  <c r="L1243" i="62"/>
  <c r="K1243" i="62"/>
  <c r="J1243" i="62"/>
  <c r="S1217" i="62"/>
  <c r="R1217" i="62"/>
  <c r="Q1217" i="62"/>
  <c r="P1217" i="62"/>
  <c r="O1217" i="62"/>
  <c r="N1217" i="62"/>
  <c r="M1217" i="62"/>
  <c r="L1217" i="62"/>
  <c r="K1217" i="62"/>
  <c r="J1217" i="62"/>
  <c r="S1097" i="62"/>
  <c r="R1097" i="62"/>
  <c r="Q1097" i="62"/>
  <c r="P1097" i="62"/>
  <c r="O1097" i="62"/>
  <c r="N1097" i="62"/>
  <c r="M1097" i="62"/>
  <c r="L1097" i="62"/>
  <c r="K1097" i="62"/>
  <c r="J1097" i="62"/>
  <c r="S1027" i="62"/>
  <c r="R1027" i="62"/>
  <c r="Q1027" i="62"/>
  <c r="P1027" i="62"/>
  <c r="O1027" i="62"/>
  <c r="N1027" i="62"/>
  <c r="M1027" i="62"/>
  <c r="L1027" i="62"/>
  <c r="K1027" i="62"/>
  <c r="J1027" i="62"/>
  <c r="S867" i="62"/>
  <c r="R867" i="62"/>
  <c r="Q867" i="62"/>
  <c r="P867" i="62"/>
  <c r="O867" i="62"/>
  <c r="N867" i="62"/>
  <c r="M867" i="62"/>
  <c r="L867" i="62"/>
  <c r="K867" i="62"/>
  <c r="J867" i="62"/>
  <c r="S798" i="62"/>
  <c r="R798" i="62"/>
  <c r="Q798" i="62"/>
  <c r="P798" i="62"/>
  <c r="O798" i="62"/>
  <c r="N798" i="62"/>
  <c r="M798" i="62"/>
  <c r="L798" i="62"/>
  <c r="K798" i="62"/>
  <c r="J798" i="62"/>
  <c r="S479" i="62"/>
  <c r="N22" i="63"/>
  <c r="R479" i="62"/>
  <c r="M22" i="63"/>
  <c r="Q479" i="62"/>
  <c r="L22" i="63"/>
  <c r="P479" i="62"/>
  <c r="K22" i="63"/>
  <c r="O479" i="62"/>
  <c r="J22" i="63"/>
  <c r="N479" i="62"/>
  <c r="I22" i="63"/>
  <c r="M479" i="62"/>
  <c r="H22" i="63"/>
  <c r="L479" i="62"/>
  <c r="G22" i="63"/>
  <c r="K479" i="62"/>
  <c r="F22" i="63"/>
  <c r="J479" i="62"/>
  <c r="S466" i="62"/>
  <c r="N21" i="63"/>
  <c r="R466" i="62"/>
  <c r="M21" i="63"/>
  <c r="Q466" i="62"/>
  <c r="L21" i="63"/>
  <c r="P466" i="62"/>
  <c r="K21" i="63"/>
  <c r="O466" i="62"/>
  <c r="J21" i="63"/>
  <c r="N466" i="62"/>
  <c r="I21" i="63"/>
  <c r="M466" i="62"/>
  <c r="H21" i="63"/>
  <c r="L466" i="62"/>
  <c r="G21" i="63"/>
  <c r="K466" i="62"/>
  <c r="F21" i="63"/>
  <c r="J466" i="62"/>
  <c r="S439" i="62"/>
  <c r="R439" i="62"/>
  <c r="Q439" i="62"/>
  <c r="P439" i="62"/>
  <c r="O439" i="62"/>
  <c r="N439" i="62"/>
  <c r="M439" i="62"/>
  <c r="L439" i="62"/>
  <c r="K439" i="62"/>
  <c r="J439" i="62"/>
  <c r="S431" i="62"/>
  <c r="R431" i="62"/>
  <c r="Q431" i="62"/>
  <c r="P431" i="62"/>
  <c r="O431" i="62"/>
  <c r="N431" i="62"/>
  <c r="M431" i="62"/>
  <c r="L431" i="62"/>
  <c r="K431" i="62"/>
  <c r="J431" i="62"/>
  <c r="S398" i="62"/>
  <c r="S404" i="62"/>
  <c r="N19" i="63"/>
  <c r="R398" i="62"/>
  <c r="R404" i="62"/>
  <c r="M19" i="63"/>
  <c r="Q398" i="62"/>
  <c r="Q404" i="62"/>
  <c r="L19" i="63"/>
  <c r="P398" i="62"/>
  <c r="P404" i="62"/>
  <c r="K19" i="63"/>
  <c r="O398" i="62"/>
  <c r="O404" i="62"/>
  <c r="J19" i="63"/>
  <c r="N398" i="62"/>
  <c r="N404" i="62"/>
  <c r="I19" i="63"/>
  <c r="M398" i="62"/>
  <c r="M404" i="62"/>
  <c r="H19" i="63"/>
  <c r="L398" i="62"/>
  <c r="L404" i="62"/>
  <c r="G19" i="63"/>
  <c r="K398" i="62"/>
  <c r="K404" i="62"/>
  <c r="F19" i="63"/>
  <c r="J398" i="62"/>
  <c r="A5" i="62"/>
  <c r="A6" i="62"/>
  <c r="A7" i="62"/>
  <c r="A8" i="62"/>
  <c r="A9" i="62"/>
  <c r="A10" i="62"/>
  <c r="A11" i="62"/>
  <c r="A12" i="62"/>
  <c r="A13" i="62"/>
  <c r="A14" i="62"/>
  <c r="A15" i="62"/>
  <c r="A16" i="62"/>
  <c r="A17" i="62"/>
  <c r="A18" i="62"/>
  <c r="A19" i="62"/>
  <c r="A20" i="62"/>
  <c r="A21" i="62"/>
  <c r="A22" i="62"/>
  <c r="A23" i="62"/>
  <c r="A24" i="62"/>
  <c r="A25" i="62"/>
  <c r="A26" i="62"/>
  <c r="A27" i="62"/>
  <c r="A28" i="62"/>
  <c r="A29" i="62"/>
  <c r="A30" i="62"/>
  <c r="A31" i="62"/>
  <c r="A32" i="62"/>
  <c r="A33" i="62"/>
  <c r="A34" i="62"/>
  <c r="A35" i="62"/>
  <c r="A36" i="62"/>
  <c r="A37" i="62"/>
  <c r="A38" i="62"/>
  <c r="A39" i="62"/>
  <c r="A40" i="62"/>
  <c r="A41" i="62"/>
  <c r="A42" i="62"/>
  <c r="A43" i="62"/>
  <c r="A44" i="62"/>
  <c r="A45" i="62"/>
  <c r="A46" i="62"/>
  <c r="A47" i="62"/>
  <c r="A48" i="62"/>
  <c r="A49" i="62"/>
  <c r="A50" i="62"/>
  <c r="A51" i="62"/>
  <c r="A52" i="62"/>
  <c r="A53" i="62"/>
  <c r="A54" i="62"/>
  <c r="A55" i="62"/>
  <c r="A56" i="62"/>
  <c r="A57" i="62"/>
  <c r="A58" i="62"/>
  <c r="A59" i="62"/>
  <c r="A60" i="62"/>
  <c r="A61" i="62"/>
  <c r="A62" i="62"/>
  <c r="A63" i="62"/>
  <c r="A64" i="62"/>
  <c r="A65" i="62"/>
  <c r="A66" i="62"/>
  <c r="A67" i="62"/>
  <c r="A68" i="62"/>
  <c r="A69" i="62"/>
  <c r="A70" i="62"/>
  <c r="A71" i="62"/>
  <c r="A72" i="62"/>
  <c r="A73" i="62"/>
  <c r="A74" i="62"/>
  <c r="A75" i="62"/>
  <c r="A76" i="62"/>
  <c r="A77" i="62"/>
  <c r="A78" i="62"/>
  <c r="A79" i="62"/>
  <c r="A80" i="62"/>
  <c r="A81" i="62"/>
  <c r="A82" i="62"/>
  <c r="A83" i="62"/>
  <c r="A84" i="62"/>
  <c r="A85" i="62"/>
  <c r="A86" i="62"/>
  <c r="A87" i="62"/>
  <c r="A88" i="62"/>
  <c r="A89" i="62"/>
  <c r="A90" i="62"/>
  <c r="A91" i="62"/>
  <c r="A92" i="62"/>
  <c r="A93" i="62"/>
  <c r="A94" i="62"/>
  <c r="A95" i="62"/>
  <c r="A96" i="62"/>
  <c r="A97" i="62"/>
  <c r="A98" i="62"/>
  <c r="A99" i="62"/>
  <c r="A100" i="62"/>
  <c r="A101" i="62"/>
  <c r="A102" i="62"/>
  <c r="A103" i="62"/>
  <c r="A104" i="62"/>
  <c r="A105" i="62"/>
  <c r="A106" i="62"/>
  <c r="A107" i="62"/>
  <c r="A108" i="62"/>
  <c r="A109" i="62"/>
  <c r="A110" i="62"/>
  <c r="A111" i="62"/>
  <c r="A112" i="62"/>
  <c r="A113" i="62"/>
  <c r="A114" i="62"/>
  <c r="A115" i="62"/>
  <c r="A116" i="62"/>
  <c r="A117" i="62"/>
  <c r="A118" i="62"/>
  <c r="A119" i="62"/>
  <c r="A120" i="62"/>
  <c r="A121" i="62"/>
  <c r="A122" i="62"/>
  <c r="A123" i="62"/>
  <c r="A124" i="62"/>
  <c r="A125" i="62"/>
  <c r="A126" i="62"/>
  <c r="A127" i="62"/>
  <c r="A128" i="62"/>
  <c r="A129" i="62"/>
  <c r="A130" i="62"/>
  <c r="A131" i="62"/>
  <c r="A132" i="62"/>
  <c r="A133" i="62"/>
  <c r="A134" i="62"/>
  <c r="A135" i="62"/>
  <c r="A136" i="62"/>
  <c r="A137" i="62"/>
  <c r="A138" i="62"/>
  <c r="A139" i="62"/>
  <c r="A140" i="62"/>
  <c r="A141" i="62"/>
  <c r="A142" i="62"/>
  <c r="A143" i="62"/>
  <c r="A144" i="62"/>
  <c r="A145" i="62"/>
  <c r="A146" i="62"/>
  <c r="A147" i="62"/>
  <c r="A148" i="62"/>
  <c r="A149" i="62"/>
  <c r="A150" i="62"/>
  <c r="A151" i="62"/>
  <c r="A152" i="62"/>
  <c r="A153" i="62"/>
  <c r="A154" i="62"/>
  <c r="A155" i="62"/>
  <c r="A156" i="62"/>
  <c r="A157" i="62"/>
  <c r="A158" i="62"/>
  <c r="A159" i="62"/>
  <c r="A160" i="62"/>
  <c r="A161" i="62"/>
  <c r="A162" i="62"/>
  <c r="A163" i="62"/>
  <c r="A164" i="62"/>
  <c r="A165" i="62"/>
  <c r="A166" i="62"/>
  <c r="A167" i="62"/>
  <c r="A168" i="62"/>
  <c r="A169" i="62"/>
  <c r="A170" i="62"/>
  <c r="A171" i="62"/>
  <c r="A172" i="62"/>
  <c r="A173" i="62"/>
  <c r="A174" i="62"/>
  <c r="A175" i="62"/>
  <c r="A176" i="62"/>
  <c r="A177" i="62"/>
  <c r="A178" i="62"/>
  <c r="A179" i="62"/>
  <c r="A180" i="62"/>
  <c r="A181" i="62"/>
  <c r="A182" i="62"/>
  <c r="A183" i="62"/>
  <c r="A184" i="62"/>
  <c r="A185" i="62"/>
  <c r="A186" i="62"/>
  <c r="A187" i="62"/>
  <c r="A188" i="62"/>
  <c r="A189" i="62"/>
  <c r="A190" i="62"/>
  <c r="A191" i="62"/>
  <c r="A192" i="62"/>
  <c r="A193" i="62"/>
  <c r="A194" i="62"/>
  <c r="A195" i="62"/>
  <c r="A196" i="62"/>
  <c r="A197" i="62"/>
  <c r="A198" i="62"/>
  <c r="A199" i="62"/>
  <c r="A200" i="62"/>
  <c r="A201" i="62"/>
  <c r="A202" i="62"/>
  <c r="A203" i="62"/>
  <c r="A204" i="62"/>
  <c r="A205" i="62"/>
  <c r="A206" i="62"/>
  <c r="A207" i="62"/>
  <c r="A208" i="62"/>
  <c r="A209" i="62"/>
  <c r="A210" i="62"/>
  <c r="A211" i="62"/>
  <c r="A212" i="62"/>
  <c r="A213" i="62"/>
  <c r="A214" i="62"/>
  <c r="A215" i="62"/>
  <c r="A216" i="62"/>
  <c r="A217" i="62"/>
  <c r="A218" i="62"/>
  <c r="A219" i="62"/>
  <c r="A220" i="62"/>
  <c r="A221" i="62"/>
  <c r="A222" i="62"/>
  <c r="A223" i="62"/>
  <c r="A224" i="62"/>
  <c r="A225" i="62"/>
  <c r="A226" i="62"/>
  <c r="A227" i="62"/>
  <c r="A228" i="62"/>
  <c r="A229" i="62"/>
  <c r="A230" i="62"/>
  <c r="A231" i="62"/>
  <c r="A232" i="62"/>
  <c r="A233" i="62"/>
  <c r="A234" i="62"/>
  <c r="A235" i="62"/>
  <c r="A236" i="62"/>
  <c r="A237" i="62"/>
  <c r="A238" i="62"/>
  <c r="A239" i="62"/>
  <c r="A240" i="62"/>
  <c r="A241" i="62"/>
  <c r="A242" i="62"/>
  <c r="A243" i="62"/>
  <c r="A244" i="62"/>
  <c r="A245" i="62"/>
  <c r="A246" i="62"/>
  <c r="A247" i="62"/>
  <c r="A248" i="62"/>
  <c r="A249" i="62"/>
  <c r="A250" i="62"/>
  <c r="A251" i="62"/>
  <c r="A252" i="62"/>
  <c r="A253" i="62"/>
  <c r="A254" i="62"/>
  <c r="A255" i="62"/>
  <c r="A256" i="62"/>
  <c r="A257" i="62"/>
  <c r="A258" i="62"/>
  <c r="A259" i="62"/>
  <c r="A260" i="62"/>
  <c r="A261" i="62"/>
  <c r="A262" i="62"/>
  <c r="A263" i="62"/>
  <c r="A264" i="62"/>
  <c r="A265" i="62"/>
  <c r="A266" i="62"/>
  <c r="A267" i="62"/>
  <c r="A268" i="62"/>
  <c r="A269" i="62"/>
  <c r="A270" i="62"/>
  <c r="A271" i="62"/>
  <c r="A272" i="62"/>
  <c r="A273" i="62"/>
  <c r="A274" i="62"/>
  <c r="A275" i="62"/>
  <c r="A276" i="62"/>
  <c r="A277" i="62"/>
  <c r="A278" i="62"/>
  <c r="A279" i="62"/>
  <c r="A280" i="62"/>
  <c r="A281" i="62"/>
  <c r="A282" i="62"/>
  <c r="A283" i="62"/>
  <c r="A284" i="62"/>
  <c r="A285" i="62"/>
  <c r="A286" i="62"/>
  <c r="A287" i="62"/>
  <c r="A288" i="62"/>
  <c r="A289" i="62"/>
  <c r="A290" i="62"/>
  <c r="A291" i="62"/>
  <c r="A292" i="62"/>
  <c r="A293" i="62"/>
  <c r="A294" i="62"/>
  <c r="A295" i="62"/>
  <c r="A296" i="62"/>
  <c r="A297" i="62"/>
  <c r="A298" i="62"/>
  <c r="A299" i="62"/>
  <c r="A300" i="62"/>
  <c r="A301" i="62"/>
  <c r="A302" i="62"/>
  <c r="A303" i="62"/>
  <c r="A304" i="62"/>
  <c r="A305" i="62"/>
  <c r="A306" i="62"/>
  <c r="A307" i="62"/>
  <c r="A308" i="62"/>
  <c r="A309" i="62"/>
  <c r="A310" i="62"/>
  <c r="A311" i="62"/>
  <c r="A312" i="62"/>
  <c r="A313" i="62"/>
  <c r="A314" i="62"/>
  <c r="A315" i="62"/>
  <c r="A316" i="62"/>
  <c r="A317" i="62"/>
  <c r="A318" i="62"/>
  <c r="A319" i="62"/>
  <c r="A320" i="62"/>
  <c r="A321" i="62"/>
  <c r="A322" i="62"/>
  <c r="A323" i="62"/>
  <c r="A324" i="62"/>
  <c r="A325" i="62"/>
  <c r="A326" i="62"/>
  <c r="A327" i="62"/>
  <c r="A328" i="62"/>
  <c r="A329" i="62"/>
  <c r="A330" i="62"/>
  <c r="A331" i="62"/>
  <c r="A332" i="62"/>
  <c r="A333" i="62"/>
  <c r="A334" i="62"/>
  <c r="A335" i="62"/>
  <c r="A336" i="62"/>
  <c r="A337" i="62"/>
  <c r="A338" i="62"/>
  <c r="A339" i="62"/>
  <c r="A340" i="62"/>
  <c r="A341" i="62"/>
  <c r="A342" i="62"/>
  <c r="A343" i="62"/>
  <c r="A344" i="62"/>
  <c r="A345" i="62"/>
  <c r="A346" i="62"/>
  <c r="A347" i="62"/>
  <c r="A348" i="62"/>
  <c r="A349" i="62"/>
  <c r="A350" i="62"/>
  <c r="A351" i="62"/>
  <c r="A352" i="62"/>
  <c r="A353" i="62"/>
  <c r="A354" i="62"/>
  <c r="A355" i="62"/>
  <c r="A356" i="62"/>
  <c r="A357" i="62"/>
  <c r="A358" i="62"/>
  <c r="A359" i="62"/>
  <c r="A360" i="62"/>
  <c r="A361" i="62"/>
  <c r="A362" i="62"/>
  <c r="A363" i="62"/>
  <c r="A364" i="62"/>
  <c r="A365" i="62"/>
  <c r="A366" i="62"/>
  <c r="A367" i="62"/>
  <c r="A368" i="62"/>
  <c r="A369" i="62"/>
  <c r="A370" i="62"/>
  <c r="A371" i="62"/>
  <c r="A372" i="62"/>
  <c r="A373" i="62"/>
  <c r="A374" i="62"/>
  <c r="A375" i="62"/>
  <c r="A376" i="62"/>
  <c r="A377" i="62"/>
  <c r="A378" i="62"/>
  <c r="A379" i="62"/>
  <c r="A380" i="62"/>
  <c r="A381" i="62"/>
  <c r="A382" i="62"/>
  <c r="A383" i="62"/>
  <c r="A384" i="62"/>
  <c r="A385" i="62"/>
  <c r="A386" i="62"/>
  <c r="A387" i="62"/>
  <c r="A388" i="62"/>
  <c r="A389" i="62"/>
  <c r="A390" i="62"/>
  <c r="A391" i="62"/>
  <c r="A392" i="62"/>
  <c r="A393" i="62"/>
  <c r="A394" i="62"/>
  <c r="A395" i="62"/>
  <c r="A396" i="62"/>
  <c r="A397" i="62"/>
  <c r="A398" i="62"/>
  <c r="A399" i="62"/>
  <c r="A400" i="62"/>
  <c r="A401" i="62"/>
  <c r="A402" i="62"/>
  <c r="A403" i="62"/>
  <c r="A404" i="62"/>
  <c r="A405" i="62"/>
  <c r="A406" i="62"/>
  <c r="A407" i="62"/>
  <c r="A408" i="62"/>
  <c r="A409" i="62"/>
  <c r="A410" i="62"/>
  <c r="A411" i="62"/>
  <c r="A412" i="62"/>
  <c r="A413" i="62"/>
  <c r="A414" i="62"/>
  <c r="A415" i="62"/>
  <c r="A416" i="62"/>
  <c r="A417" i="62"/>
  <c r="A418" i="62"/>
  <c r="A419" i="62"/>
  <c r="A420" i="62"/>
  <c r="A421" i="62"/>
  <c r="A422" i="62"/>
  <c r="A423" i="62"/>
  <c r="A424" i="62"/>
  <c r="A425" i="62"/>
  <c r="A426" i="62"/>
  <c r="A427" i="62"/>
  <c r="A428" i="62"/>
  <c r="A429" i="62"/>
  <c r="A430" i="62"/>
  <c r="A431" i="62"/>
  <c r="A432" i="62"/>
  <c r="A433" i="62"/>
  <c r="A434" i="62"/>
  <c r="A435" i="62"/>
  <c r="A436" i="62"/>
  <c r="A437" i="62"/>
  <c r="A438" i="62"/>
  <c r="A439" i="62"/>
  <c r="A440" i="62"/>
  <c r="A441" i="62"/>
  <c r="A442" i="62"/>
  <c r="A443" i="62"/>
  <c r="A444" i="62"/>
  <c r="A445" i="62"/>
  <c r="A446" i="62"/>
  <c r="A447" i="62"/>
  <c r="A448" i="62"/>
  <c r="A449" i="62"/>
  <c r="A450" i="62"/>
  <c r="A451" i="62"/>
  <c r="A452" i="62"/>
  <c r="A453" i="62"/>
  <c r="A454" i="62"/>
  <c r="A455" i="62"/>
  <c r="A456" i="62"/>
  <c r="A457" i="62"/>
  <c r="A458" i="62"/>
  <c r="A459" i="62"/>
  <c r="A460" i="62"/>
  <c r="A461" i="62"/>
  <c r="A462" i="62"/>
  <c r="A463" i="62"/>
  <c r="A464" i="62"/>
  <c r="A465" i="62"/>
  <c r="A466" i="62"/>
  <c r="A467" i="62"/>
  <c r="A468" i="62"/>
  <c r="A469" i="62"/>
  <c r="A470" i="62"/>
  <c r="A471" i="62"/>
  <c r="A472" i="62"/>
  <c r="A473" i="62"/>
  <c r="A474" i="62"/>
  <c r="A475" i="62"/>
  <c r="A476" i="62"/>
  <c r="A477" i="62"/>
  <c r="A478" i="62"/>
  <c r="A479" i="62"/>
  <c r="A480" i="62"/>
  <c r="A481" i="62"/>
  <c r="A482" i="62"/>
  <c r="A483" i="62"/>
  <c r="A484" i="62"/>
  <c r="A485" i="62"/>
  <c r="A486" i="62"/>
  <c r="A487" i="62"/>
  <c r="A488" i="62"/>
  <c r="A489" i="62"/>
  <c r="A490" i="62"/>
  <c r="A491" i="62"/>
  <c r="A492" i="62"/>
  <c r="A493" i="62"/>
  <c r="A494" i="62"/>
  <c r="A495" i="62"/>
  <c r="A496" i="62"/>
  <c r="A497" i="62"/>
  <c r="A498" i="62"/>
  <c r="A499" i="62"/>
  <c r="A500" i="62"/>
  <c r="A501" i="62"/>
  <c r="A502" i="62"/>
  <c r="A503" i="62"/>
  <c r="A504" i="62"/>
  <c r="A505" i="62"/>
  <c r="A506" i="62"/>
  <c r="A507" i="62"/>
  <c r="A508" i="62"/>
  <c r="A509" i="62"/>
  <c r="A510" i="62"/>
  <c r="A511" i="62"/>
  <c r="A512" i="62"/>
  <c r="A513" i="62"/>
  <c r="A514" i="62"/>
  <c r="A515" i="62"/>
  <c r="A516" i="62"/>
  <c r="A517" i="62"/>
  <c r="A518" i="62"/>
  <c r="A519" i="62"/>
  <c r="A520" i="62"/>
  <c r="A521" i="62"/>
  <c r="A522" i="62"/>
  <c r="A523" i="62"/>
  <c r="A524" i="62"/>
  <c r="A525" i="62"/>
  <c r="A526" i="62"/>
  <c r="A527" i="62"/>
  <c r="A528" i="62"/>
  <c r="A529" i="62"/>
  <c r="A530" i="62"/>
  <c r="A531" i="62"/>
  <c r="A532" i="62"/>
  <c r="A533" i="62"/>
  <c r="A534" i="62"/>
  <c r="A535" i="62"/>
  <c r="A536" i="62"/>
  <c r="A537" i="62"/>
  <c r="A538" i="62"/>
  <c r="A539" i="62"/>
  <c r="A540" i="62"/>
  <c r="A541" i="62"/>
  <c r="A542" i="62"/>
  <c r="A543" i="62"/>
  <c r="A544" i="62"/>
  <c r="A545" i="62"/>
  <c r="A546" i="62"/>
  <c r="A547" i="62"/>
  <c r="A548" i="62"/>
  <c r="A549" i="62"/>
  <c r="A550" i="62"/>
  <c r="A551" i="62"/>
  <c r="A552" i="62"/>
  <c r="A553" i="62"/>
  <c r="A554" i="62"/>
  <c r="A555" i="62"/>
  <c r="A556" i="62"/>
  <c r="A557" i="62"/>
  <c r="A558" i="62"/>
  <c r="A559" i="62"/>
  <c r="A560" i="62"/>
  <c r="A561" i="62"/>
  <c r="A562" i="62"/>
  <c r="A563" i="62"/>
  <c r="A564" i="62"/>
  <c r="A565" i="62"/>
  <c r="A566" i="62"/>
  <c r="A567" i="62"/>
  <c r="A568" i="62"/>
  <c r="A569" i="62"/>
  <c r="A570" i="62"/>
  <c r="A571" i="62"/>
  <c r="A572" i="62"/>
  <c r="A573" i="62"/>
  <c r="A574" i="62"/>
  <c r="A575" i="62"/>
  <c r="A576" i="62"/>
  <c r="A577" i="62"/>
  <c r="A578" i="62"/>
  <c r="A579" i="62"/>
  <c r="A580" i="62"/>
  <c r="A581" i="62"/>
  <c r="A582" i="62"/>
  <c r="A583" i="62"/>
  <c r="A584" i="62"/>
  <c r="A585" i="62"/>
  <c r="A586" i="62"/>
  <c r="A587" i="62"/>
  <c r="A588" i="62"/>
  <c r="A589" i="62"/>
  <c r="A590" i="62"/>
  <c r="A591" i="62"/>
  <c r="A592" i="62"/>
  <c r="A593" i="62"/>
  <c r="A594" i="62"/>
  <c r="A595" i="62"/>
  <c r="A596" i="62"/>
  <c r="A597" i="62"/>
  <c r="A598" i="62"/>
  <c r="A599" i="62"/>
  <c r="A600" i="62"/>
  <c r="A601" i="62"/>
  <c r="A602" i="62"/>
  <c r="A603" i="62"/>
  <c r="A604" i="62"/>
  <c r="A605" i="62"/>
  <c r="A606" i="62"/>
  <c r="A607" i="62"/>
  <c r="A608" i="62"/>
  <c r="A609" i="62"/>
  <c r="A610" i="62"/>
  <c r="A611" i="62"/>
  <c r="A612" i="62"/>
  <c r="A613" i="62"/>
  <c r="A614" i="62"/>
  <c r="A615" i="62"/>
  <c r="A616" i="62"/>
  <c r="A617" i="62"/>
  <c r="A618" i="62"/>
  <c r="A619" i="62"/>
  <c r="A620" i="62"/>
  <c r="A621" i="62"/>
  <c r="A622" i="62"/>
  <c r="A623" i="62"/>
  <c r="A624" i="62"/>
  <c r="A625" i="62"/>
  <c r="A626" i="62"/>
  <c r="A627" i="62"/>
  <c r="A628" i="62"/>
  <c r="A629" i="62"/>
  <c r="A630" i="62"/>
  <c r="A631" i="62"/>
  <c r="A632" i="62"/>
  <c r="A633" i="62"/>
  <c r="A634" i="62"/>
  <c r="A635" i="62"/>
  <c r="A636" i="62"/>
  <c r="A637" i="62"/>
  <c r="A638" i="62"/>
  <c r="A639" i="62"/>
  <c r="A640" i="62"/>
  <c r="A641" i="62"/>
  <c r="A642" i="62"/>
  <c r="A643" i="62"/>
  <c r="A644" i="62"/>
  <c r="A645" i="62"/>
  <c r="A646" i="62"/>
  <c r="A647" i="62"/>
  <c r="A648" i="62"/>
  <c r="A649" i="62"/>
  <c r="A650" i="62"/>
  <c r="A651" i="62"/>
  <c r="A652" i="62"/>
  <c r="A653" i="62"/>
  <c r="A654" i="62"/>
  <c r="A655" i="62"/>
  <c r="A656" i="62"/>
  <c r="A657" i="62"/>
  <c r="A658" i="62"/>
  <c r="A659" i="62"/>
  <c r="A660" i="62"/>
  <c r="A661" i="62"/>
  <c r="A662" i="62"/>
  <c r="A663" i="62"/>
  <c r="A664" i="62"/>
  <c r="A665" i="62"/>
  <c r="A666" i="62"/>
  <c r="A667" i="62"/>
  <c r="A668" i="62"/>
  <c r="A669" i="62"/>
  <c r="A670" i="62"/>
  <c r="A671" i="62"/>
  <c r="A672" i="62"/>
  <c r="A673" i="62"/>
  <c r="A674" i="62"/>
  <c r="A675" i="62"/>
  <c r="A676" i="62"/>
  <c r="A677" i="62"/>
  <c r="A678" i="62"/>
  <c r="A679" i="62"/>
  <c r="A680" i="62"/>
  <c r="A681" i="62"/>
  <c r="A682" i="62"/>
  <c r="A683" i="62"/>
  <c r="A684" i="62"/>
  <c r="A685" i="62"/>
  <c r="A686" i="62"/>
  <c r="A687" i="62"/>
  <c r="A688" i="62"/>
  <c r="A689" i="62"/>
  <c r="A690" i="62"/>
  <c r="A691" i="62"/>
  <c r="A692" i="62"/>
  <c r="A693" i="62"/>
  <c r="A694" i="62"/>
  <c r="A695" i="62"/>
  <c r="A696" i="62"/>
  <c r="A697" i="62"/>
  <c r="A698" i="62"/>
  <c r="A699" i="62"/>
  <c r="A700" i="62"/>
  <c r="A701" i="62"/>
  <c r="A702" i="62"/>
  <c r="A703" i="62"/>
  <c r="A704" i="62"/>
  <c r="A705" i="62"/>
  <c r="A706" i="62"/>
  <c r="A707" i="62"/>
  <c r="A708" i="62"/>
  <c r="A709" i="62"/>
  <c r="A710" i="62"/>
  <c r="A711" i="62"/>
  <c r="A712" i="62"/>
  <c r="A713" i="62"/>
  <c r="A714" i="62"/>
  <c r="A715" i="62"/>
  <c r="A716" i="62"/>
  <c r="A717" i="62"/>
  <c r="A718" i="62"/>
  <c r="A719" i="62"/>
  <c r="A720" i="62"/>
  <c r="A721" i="62"/>
  <c r="A722" i="62"/>
  <c r="A723" i="62"/>
  <c r="A724" i="62"/>
  <c r="A725" i="62"/>
  <c r="A726" i="62"/>
  <c r="A727" i="62"/>
  <c r="A728" i="62"/>
  <c r="A729" i="62"/>
  <c r="A730" i="62"/>
  <c r="A731" i="62"/>
  <c r="A732" i="62"/>
  <c r="A733" i="62"/>
  <c r="A734" i="62"/>
  <c r="A735" i="62"/>
  <c r="A736" i="62"/>
  <c r="A737" i="62"/>
  <c r="A738" i="62"/>
  <c r="A739" i="62"/>
  <c r="A740" i="62"/>
  <c r="A741" i="62"/>
  <c r="A742" i="62"/>
  <c r="A743" i="62"/>
  <c r="A744" i="62"/>
  <c r="A745" i="62"/>
  <c r="A746" i="62"/>
  <c r="A747" i="62"/>
  <c r="A748" i="62"/>
  <c r="A749" i="62"/>
  <c r="A750" i="62"/>
  <c r="A751" i="62"/>
  <c r="A752" i="62"/>
  <c r="A753" i="62"/>
  <c r="A754" i="62"/>
  <c r="A755" i="62"/>
  <c r="A756" i="62"/>
  <c r="A757" i="62"/>
  <c r="A758" i="62"/>
  <c r="A759" i="62"/>
  <c r="A760" i="62"/>
  <c r="A761" i="62"/>
  <c r="A762" i="62"/>
  <c r="A763" i="62"/>
  <c r="A764" i="62"/>
  <c r="A765" i="62"/>
  <c r="A766" i="62"/>
  <c r="A767" i="62"/>
  <c r="A768" i="62"/>
  <c r="A769" i="62"/>
  <c r="A770" i="62"/>
  <c r="A771" i="62"/>
  <c r="A772" i="62"/>
  <c r="A773" i="62"/>
  <c r="A774" i="62"/>
  <c r="A775" i="62"/>
  <c r="A776" i="62"/>
  <c r="A777" i="62"/>
  <c r="A778" i="62"/>
  <c r="A779" i="62"/>
  <c r="A780" i="62"/>
  <c r="A781" i="62"/>
  <c r="A782" i="62"/>
  <c r="A783" i="62"/>
  <c r="A784" i="62"/>
  <c r="A785" i="62"/>
  <c r="A786" i="62"/>
  <c r="A787" i="62"/>
  <c r="A788" i="62"/>
  <c r="A789" i="62"/>
  <c r="A790" i="62"/>
  <c r="A791" i="62"/>
  <c r="A792" i="62"/>
  <c r="A793" i="62"/>
  <c r="A794" i="62"/>
  <c r="A795" i="62"/>
  <c r="A796" i="62"/>
  <c r="A797" i="62"/>
  <c r="A798" i="62"/>
  <c r="A799" i="62"/>
  <c r="A800" i="62"/>
  <c r="A801" i="62"/>
  <c r="A802" i="62"/>
  <c r="A803" i="62"/>
  <c r="A804" i="62"/>
  <c r="A805" i="62"/>
  <c r="A806" i="62"/>
  <c r="A807" i="62"/>
  <c r="A808" i="62"/>
  <c r="A809" i="62"/>
  <c r="A810" i="62"/>
  <c r="A811" i="62"/>
  <c r="A812" i="62"/>
  <c r="A813" i="62"/>
  <c r="A814" i="62"/>
  <c r="A815" i="62"/>
  <c r="A816" i="62"/>
  <c r="A817" i="62"/>
  <c r="A818" i="62"/>
  <c r="A819" i="62"/>
  <c r="A820" i="62"/>
  <c r="A821" i="62"/>
  <c r="A822" i="62"/>
  <c r="A823" i="62"/>
  <c r="A824" i="62"/>
  <c r="A825" i="62"/>
  <c r="A826" i="62"/>
  <c r="A827" i="62"/>
  <c r="A828" i="62"/>
  <c r="A829" i="62"/>
  <c r="A830" i="62"/>
  <c r="A831" i="62"/>
  <c r="A832" i="62"/>
  <c r="A833" i="62"/>
  <c r="A834" i="62"/>
  <c r="A835" i="62"/>
  <c r="A836" i="62"/>
  <c r="A837" i="62"/>
  <c r="A838" i="62"/>
  <c r="A839" i="62"/>
  <c r="A840" i="62"/>
  <c r="A841" i="62"/>
  <c r="A842" i="62"/>
  <c r="A843" i="62"/>
  <c r="A844" i="62"/>
  <c r="A845" i="62"/>
  <c r="A846" i="62"/>
  <c r="A847" i="62"/>
  <c r="A848" i="62"/>
  <c r="A849" i="62"/>
  <c r="A850" i="62"/>
  <c r="A851" i="62"/>
  <c r="A852" i="62"/>
  <c r="A853" i="62"/>
  <c r="A854" i="62"/>
  <c r="A855" i="62"/>
  <c r="A856" i="62"/>
  <c r="A857" i="62"/>
  <c r="A858" i="62"/>
  <c r="A859" i="62"/>
  <c r="A860" i="62"/>
  <c r="A861" i="62"/>
  <c r="A862" i="62"/>
  <c r="A863" i="62"/>
  <c r="A864" i="62"/>
  <c r="A865" i="62"/>
  <c r="A866" i="62"/>
  <c r="A867" i="62"/>
  <c r="A868" i="62"/>
  <c r="A869" i="62"/>
  <c r="A870" i="62"/>
  <c r="A871" i="62"/>
  <c r="A872" i="62"/>
  <c r="A873" i="62"/>
  <c r="A874" i="62"/>
  <c r="A875" i="62"/>
  <c r="A876" i="62"/>
  <c r="A877" i="62"/>
  <c r="A878" i="62"/>
  <c r="A879" i="62"/>
  <c r="A880" i="62"/>
  <c r="A881" i="62"/>
  <c r="A882" i="62"/>
  <c r="A883" i="62"/>
  <c r="A884" i="62"/>
  <c r="A885" i="62"/>
  <c r="A886" i="62"/>
  <c r="A887" i="62"/>
  <c r="A888" i="62"/>
  <c r="A889" i="62"/>
  <c r="A890" i="62"/>
  <c r="A891" i="62"/>
  <c r="A892" i="62"/>
  <c r="A893" i="62"/>
  <c r="A894" i="62"/>
  <c r="A895" i="62"/>
  <c r="A896" i="62"/>
  <c r="A897" i="62"/>
  <c r="A898" i="62"/>
  <c r="A899" i="62"/>
  <c r="A900" i="62"/>
  <c r="A901" i="62"/>
  <c r="A902" i="62"/>
  <c r="A903" i="62"/>
  <c r="A904" i="62"/>
  <c r="A905" i="62"/>
  <c r="A906" i="62"/>
  <c r="A907" i="62"/>
  <c r="A908" i="62"/>
  <c r="A909" i="62"/>
  <c r="A910" i="62"/>
  <c r="A911" i="62"/>
  <c r="A912" i="62"/>
  <c r="A913" i="62"/>
  <c r="A914" i="62"/>
  <c r="A915" i="62"/>
  <c r="A916" i="62"/>
  <c r="A917" i="62"/>
  <c r="A918" i="62"/>
  <c r="A919" i="62"/>
  <c r="A920" i="62"/>
  <c r="A921" i="62"/>
  <c r="A922" i="62"/>
  <c r="A923" i="62"/>
  <c r="A924" i="62"/>
  <c r="A925" i="62"/>
  <c r="A926" i="62"/>
  <c r="A927" i="62"/>
  <c r="A928" i="62"/>
  <c r="A929" i="62"/>
  <c r="A930" i="62"/>
  <c r="A931" i="62"/>
  <c r="A932" i="62"/>
  <c r="A933" i="62"/>
  <c r="A934" i="62"/>
  <c r="A935" i="62"/>
  <c r="A936" i="62"/>
  <c r="A937" i="62"/>
  <c r="A938" i="62"/>
  <c r="A939" i="62"/>
  <c r="A940" i="62"/>
  <c r="A941" i="62"/>
  <c r="A942" i="62"/>
  <c r="A943" i="62"/>
  <c r="A944" i="62"/>
  <c r="A945" i="62"/>
  <c r="A946" i="62"/>
  <c r="A947" i="62"/>
  <c r="A948" i="62"/>
  <c r="A949" i="62"/>
  <c r="A950" i="62"/>
  <c r="A951" i="62"/>
  <c r="A952" i="62"/>
  <c r="A953" i="62"/>
  <c r="A954" i="62"/>
  <c r="A955" i="62"/>
  <c r="A956" i="62"/>
  <c r="A957" i="62"/>
  <c r="A958" i="62"/>
  <c r="A959" i="62"/>
  <c r="A960" i="62"/>
  <c r="A961" i="62"/>
  <c r="A962" i="62"/>
  <c r="A963" i="62"/>
  <c r="A964" i="62"/>
  <c r="A965" i="62"/>
  <c r="A966" i="62"/>
  <c r="A967" i="62"/>
  <c r="A968" i="62"/>
  <c r="A969" i="62"/>
  <c r="A970" i="62"/>
  <c r="A971" i="62"/>
  <c r="A972" i="62"/>
  <c r="A973" i="62"/>
  <c r="A974" i="62"/>
  <c r="A975" i="62"/>
  <c r="A976" i="62"/>
  <c r="A977" i="62"/>
  <c r="A978" i="62"/>
  <c r="A979" i="62"/>
  <c r="A980" i="62"/>
  <c r="A981" i="62"/>
  <c r="A982" i="62"/>
  <c r="A983" i="62"/>
  <c r="A984" i="62"/>
  <c r="A985" i="62"/>
  <c r="A986" i="62"/>
  <c r="A987" i="62"/>
  <c r="A988" i="62"/>
  <c r="A989" i="62"/>
  <c r="A990" i="62"/>
  <c r="A991" i="62"/>
  <c r="A992" i="62"/>
  <c r="A993" i="62"/>
  <c r="A994" i="62"/>
  <c r="A995" i="62"/>
  <c r="A996" i="62"/>
  <c r="A997" i="62"/>
  <c r="A998" i="62"/>
  <c r="A999" i="62"/>
  <c r="A1000" i="62"/>
  <c r="A1001" i="62"/>
  <c r="A1002" i="62"/>
  <c r="A1003" i="62"/>
  <c r="A1004" i="62"/>
  <c r="A1005" i="62"/>
  <c r="A1006" i="62"/>
  <c r="A1007" i="62"/>
  <c r="A1008" i="62"/>
  <c r="A1009" i="62"/>
  <c r="A1010" i="62"/>
  <c r="A1011" i="62"/>
  <c r="A1012" i="62"/>
  <c r="A1013" i="62"/>
  <c r="A1014" i="62"/>
  <c r="A1015" i="62"/>
  <c r="A1016" i="62"/>
  <c r="A1017" i="62"/>
  <c r="A1018" i="62"/>
  <c r="A1019" i="62"/>
  <c r="A1020" i="62"/>
  <c r="A1021" i="62"/>
  <c r="A1022" i="62"/>
  <c r="A1023" i="62"/>
  <c r="A1024" i="62"/>
  <c r="A1025" i="62"/>
  <c r="A1026" i="62"/>
  <c r="A1027" i="62"/>
  <c r="A1028" i="62"/>
  <c r="A1029" i="62"/>
  <c r="A1030" i="62"/>
  <c r="A1031" i="62"/>
  <c r="A1032" i="62"/>
  <c r="A1033" i="62"/>
  <c r="A1034" i="62"/>
  <c r="A1035" i="62"/>
  <c r="A1036" i="62"/>
  <c r="A1037" i="62"/>
  <c r="A1038" i="62"/>
  <c r="A1039" i="62"/>
  <c r="A1040" i="62"/>
  <c r="A1041" i="62"/>
  <c r="A1042" i="62"/>
  <c r="A1043" i="62"/>
  <c r="A1044" i="62"/>
  <c r="A1045" i="62"/>
  <c r="A1046" i="62"/>
  <c r="A1047" i="62"/>
  <c r="A1048" i="62"/>
  <c r="A1049" i="62"/>
  <c r="A1050" i="62"/>
  <c r="A1051" i="62"/>
  <c r="A1052" i="62"/>
  <c r="A1053" i="62"/>
  <c r="A1054" i="62"/>
  <c r="A1055" i="62"/>
  <c r="A1056" i="62"/>
  <c r="A1057" i="62"/>
  <c r="A1058" i="62"/>
  <c r="A1059" i="62"/>
  <c r="A1060" i="62"/>
  <c r="A1061" i="62"/>
  <c r="A1062" i="62"/>
  <c r="A1063" i="62"/>
  <c r="A1064" i="62"/>
  <c r="A1065" i="62"/>
  <c r="A1066" i="62"/>
  <c r="A1067" i="62"/>
  <c r="A1068" i="62"/>
  <c r="A1069" i="62"/>
  <c r="A1070" i="62"/>
  <c r="A1071" i="62"/>
  <c r="A1072" i="62"/>
  <c r="A1073" i="62"/>
  <c r="A1074" i="62"/>
  <c r="A1075" i="62"/>
  <c r="A1076" i="62"/>
  <c r="A1077" i="62"/>
  <c r="A1078" i="62"/>
  <c r="A1079" i="62"/>
  <c r="A1080" i="62"/>
  <c r="A1081" i="62"/>
  <c r="A1082" i="62"/>
  <c r="A1083" i="62"/>
  <c r="A1084" i="62"/>
  <c r="A1085" i="62"/>
  <c r="A1086" i="62"/>
  <c r="A1087" i="62"/>
  <c r="A1088" i="62"/>
  <c r="A1089" i="62"/>
  <c r="A1090" i="62"/>
  <c r="A1091" i="62"/>
  <c r="A1092" i="62"/>
  <c r="A1093" i="62"/>
  <c r="A1094" i="62"/>
  <c r="A1095" i="62"/>
  <c r="A1096" i="62"/>
  <c r="A1097" i="62"/>
  <c r="A1098" i="62"/>
  <c r="A1099" i="62"/>
  <c r="A1100" i="62"/>
  <c r="A1101" i="62"/>
  <c r="A1102" i="62"/>
  <c r="A1103" i="62"/>
  <c r="A1104" i="62"/>
  <c r="A1105" i="62"/>
  <c r="A1106" i="62"/>
  <c r="A1107" i="62"/>
  <c r="A1108" i="62"/>
  <c r="A1109" i="62"/>
  <c r="A1110" i="62"/>
  <c r="A1111" i="62"/>
  <c r="A1112" i="62"/>
  <c r="A1113" i="62"/>
  <c r="A1114" i="62"/>
  <c r="A1115" i="62"/>
  <c r="A1116" i="62"/>
  <c r="A1117" i="62"/>
  <c r="A1118" i="62"/>
  <c r="A1119" i="62"/>
  <c r="A1120" i="62"/>
  <c r="A1121" i="62"/>
  <c r="A1122" i="62"/>
  <c r="A1123" i="62"/>
  <c r="A1124" i="62"/>
  <c r="A1125" i="62"/>
  <c r="A1126" i="62"/>
  <c r="A1127" i="62"/>
  <c r="A1128" i="62"/>
  <c r="A1129" i="62"/>
  <c r="A1130" i="62"/>
  <c r="A1131" i="62"/>
  <c r="A1132" i="62"/>
  <c r="A1133" i="62"/>
  <c r="A1134" i="62"/>
  <c r="A1135" i="62"/>
  <c r="A1136" i="62"/>
  <c r="A1137" i="62"/>
  <c r="A1138" i="62"/>
  <c r="A1139" i="62"/>
  <c r="A1140" i="62"/>
  <c r="A1141" i="62"/>
  <c r="A1142" i="62"/>
  <c r="A1143" i="62"/>
  <c r="A1144" i="62"/>
  <c r="A1145" i="62"/>
  <c r="A1146" i="62"/>
  <c r="A1147" i="62"/>
  <c r="A1148" i="62"/>
  <c r="A1149" i="62"/>
  <c r="A1150" i="62"/>
  <c r="A1151" i="62"/>
  <c r="A1152" i="62"/>
  <c r="A1153" i="62"/>
  <c r="A1154" i="62"/>
  <c r="A1155" i="62"/>
  <c r="A1156" i="62"/>
  <c r="A1157" i="62"/>
  <c r="A1158" i="62"/>
  <c r="A1159" i="62"/>
  <c r="A1160" i="62"/>
  <c r="A1161" i="62"/>
  <c r="A1162" i="62"/>
  <c r="A1163" i="62"/>
  <c r="A1164" i="62"/>
  <c r="A1165" i="62"/>
  <c r="A1166" i="62"/>
  <c r="A1167" i="62"/>
  <c r="A1168" i="62"/>
  <c r="A1169" i="62"/>
  <c r="A1170" i="62"/>
  <c r="A1171" i="62"/>
  <c r="A1172" i="62"/>
  <c r="A1173" i="62"/>
  <c r="A1174" i="62"/>
  <c r="A1175" i="62"/>
  <c r="A1176" i="62"/>
  <c r="A1177" i="62"/>
  <c r="A1178" i="62"/>
  <c r="A1179" i="62"/>
  <c r="A1180" i="62"/>
  <c r="A1181" i="62"/>
  <c r="A1182" i="62"/>
  <c r="A1183" i="62"/>
  <c r="A1184" i="62"/>
  <c r="A1185" i="62"/>
  <c r="A1186" i="62"/>
  <c r="A1187" i="62"/>
  <c r="A1188" i="62"/>
  <c r="A1189" i="62"/>
  <c r="A1190" i="62"/>
  <c r="A1191" i="62"/>
  <c r="A1192" i="62"/>
  <c r="A1193" i="62"/>
  <c r="A1194" i="62"/>
  <c r="A1195" i="62"/>
  <c r="A1196" i="62"/>
  <c r="A1197" i="62"/>
  <c r="A1198" i="62"/>
  <c r="A1199" i="62"/>
  <c r="A1200" i="62"/>
  <c r="A1201" i="62"/>
  <c r="A1202" i="62"/>
  <c r="A1203" i="62"/>
  <c r="A1204" i="62"/>
  <c r="A1205" i="62"/>
  <c r="A1206" i="62"/>
  <c r="A1207" i="62"/>
  <c r="A1208" i="62"/>
  <c r="A1209" i="62"/>
  <c r="A1210" i="62"/>
  <c r="A1211" i="62"/>
  <c r="A1212" i="62"/>
  <c r="A1213" i="62"/>
  <c r="A1214" i="62"/>
  <c r="A1215" i="62"/>
  <c r="A1216" i="62"/>
  <c r="A1217" i="62"/>
  <c r="A1218" i="62"/>
  <c r="A1219" i="62"/>
  <c r="A1220" i="62"/>
  <c r="A1221" i="62"/>
  <c r="A1222" i="62"/>
  <c r="A1223" i="62"/>
  <c r="A1224" i="62"/>
  <c r="A1225" i="62"/>
  <c r="A1226" i="62"/>
  <c r="A1227" i="62"/>
  <c r="A1228" i="62"/>
  <c r="A1229" i="62"/>
  <c r="A1230" i="62"/>
  <c r="A1231" i="62"/>
  <c r="A1232" i="62"/>
  <c r="A1233" i="62"/>
  <c r="A1234" i="62"/>
  <c r="A1235" i="62"/>
  <c r="A1236" i="62"/>
  <c r="A1237" i="62"/>
  <c r="A1238" i="62"/>
  <c r="A1239" i="62"/>
  <c r="A1240" i="62"/>
  <c r="A1241" i="62"/>
  <c r="A1242" i="62"/>
  <c r="A1243" i="62"/>
  <c r="A1244" i="62"/>
  <c r="A1245" i="62"/>
  <c r="A1246" i="62"/>
  <c r="A1247" i="62"/>
  <c r="A1248" i="62"/>
  <c r="A1249" i="62"/>
  <c r="A1250" i="62"/>
  <c r="A1251" i="62"/>
  <c r="A1252" i="62"/>
  <c r="A1253" i="62"/>
  <c r="A1254" i="62"/>
  <c r="A1255" i="62"/>
  <c r="A1256" i="62"/>
  <c r="A1257" i="62"/>
  <c r="A1258" i="62"/>
  <c r="A1259" i="62"/>
  <c r="A1260" i="62"/>
  <c r="A1261" i="62"/>
  <c r="A1262" i="62"/>
  <c r="A1263" i="62"/>
  <c r="A1264" i="62"/>
  <c r="A1265" i="62"/>
  <c r="A1266" i="62"/>
  <c r="A1267" i="62"/>
  <c r="A1268" i="62"/>
  <c r="A1269" i="62"/>
  <c r="A1270" i="62"/>
  <c r="A1271" i="62"/>
  <c r="A1272" i="62"/>
  <c r="A1273" i="62"/>
  <c r="A1274" i="62"/>
  <c r="A1275" i="62"/>
  <c r="A1276" i="62"/>
  <c r="A1277" i="62"/>
  <c r="A1278" i="62"/>
  <c r="A1279" i="62"/>
  <c r="A1280" i="62"/>
  <c r="A1281" i="62"/>
  <c r="A1282" i="62"/>
  <c r="A1283" i="62"/>
  <c r="A1284" i="62"/>
  <c r="A1285" i="62"/>
  <c r="A1286" i="62"/>
  <c r="A1287" i="62"/>
  <c r="A1288" i="62"/>
  <c r="A1289" i="62"/>
  <c r="A1290" i="62"/>
  <c r="A1291" i="62"/>
  <c r="A1292" i="62"/>
  <c r="A1293" i="62"/>
  <c r="A1294" i="62"/>
  <c r="A1295" i="62"/>
  <c r="A1296" i="62"/>
  <c r="A1297" i="62"/>
  <c r="A1298" i="62"/>
  <c r="A1299" i="62"/>
  <c r="A1300" i="62"/>
  <c r="A1301" i="62"/>
  <c r="A1302" i="62"/>
  <c r="A1303" i="62"/>
  <c r="A1304" i="62"/>
  <c r="A1305" i="62"/>
  <c r="A1306" i="62"/>
  <c r="A1307" i="62"/>
  <c r="A1308" i="62"/>
  <c r="A1309" i="62"/>
  <c r="A1310" i="62"/>
  <c r="A1311" i="62"/>
  <c r="A1312" i="62"/>
  <c r="A1313" i="62"/>
  <c r="A1314" i="62"/>
  <c r="A1315" i="62"/>
  <c r="A1316" i="62"/>
  <c r="A1317" i="62"/>
  <c r="A1318" i="62"/>
  <c r="A1319" i="62"/>
  <c r="A1320" i="62"/>
  <c r="A1321" i="62"/>
  <c r="A1322" i="62"/>
  <c r="A1323" i="62"/>
  <c r="A1324" i="62"/>
  <c r="A1325" i="62"/>
  <c r="A1326" i="62"/>
  <c r="A1327" i="62"/>
  <c r="A1328" i="62"/>
  <c r="A1329" i="62"/>
  <c r="A1330" i="62"/>
  <c r="A1331" i="62"/>
  <c r="A1332" i="62"/>
  <c r="A1333" i="62"/>
  <c r="A1334" i="62"/>
  <c r="A1335" i="62"/>
  <c r="A1336" i="62"/>
  <c r="A1337" i="62"/>
  <c r="A1338" i="62"/>
  <c r="A1339" i="62"/>
  <c r="A1340" i="62"/>
  <c r="A1341" i="62"/>
  <c r="A1342" i="62"/>
  <c r="A1343" i="62"/>
  <c r="A1344" i="62"/>
  <c r="A1345" i="62"/>
  <c r="A1346" i="62"/>
  <c r="A1347" i="62"/>
  <c r="A1348" i="62"/>
  <c r="A1349" i="62"/>
  <c r="A1350" i="62"/>
  <c r="A1351" i="62"/>
  <c r="A1352" i="62"/>
  <c r="A1353" i="62"/>
  <c r="A1354" i="62"/>
  <c r="A1355" i="62"/>
  <c r="A1356" i="62"/>
  <c r="A1357" i="62"/>
  <c r="A1358" i="62"/>
  <c r="A1359" i="62"/>
  <c r="A1360" i="62"/>
  <c r="A1361" i="62"/>
  <c r="A1362" i="62"/>
  <c r="A1363" i="62"/>
  <c r="A1364" i="62"/>
  <c r="A1365" i="62"/>
  <c r="A1366" i="62"/>
  <c r="A1367" i="62"/>
  <c r="A1368" i="62"/>
  <c r="A1369" i="62"/>
  <c r="A1370" i="62"/>
  <c r="A1371" i="62"/>
  <c r="A1372" i="62"/>
  <c r="A1373" i="62"/>
  <c r="A1374" i="62"/>
  <c r="A1375" i="62"/>
  <c r="A1376" i="62"/>
  <c r="A1377" i="62"/>
  <c r="A1378" i="62"/>
  <c r="A1379" i="62"/>
  <c r="A1380" i="62"/>
  <c r="A1381" i="62"/>
  <c r="A1382" i="62"/>
  <c r="A1383" i="62"/>
  <c r="A1384" i="62"/>
  <c r="A1385" i="62"/>
  <c r="A1386" i="62"/>
  <c r="A1387" i="62"/>
  <c r="A1388" i="62"/>
  <c r="A1389" i="62"/>
  <c r="A1390" i="62"/>
  <c r="A1391" i="62"/>
  <c r="A1392" i="62"/>
  <c r="A1393" i="62"/>
  <c r="A1394" i="62"/>
  <c r="A1395" i="62"/>
  <c r="A1396" i="62"/>
  <c r="A1397" i="62"/>
  <c r="A1398" i="62"/>
  <c r="A1399" i="62"/>
  <c r="A1400" i="62"/>
  <c r="A1401" i="62"/>
  <c r="A1402" i="62"/>
  <c r="A1403" i="62"/>
  <c r="A1404" i="62"/>
  <c r="A1405" i="62"/>
  <c r="A1406" i="62"/>
  <c r="A1407" i="62"/>
  <c r="A1408" i="62"/>
  <c r="A1409" i="62"/>
  <c r="A1410" i="62"/>
  <c r="A1411" i="62"/>
  <c r="A1412" i="62"/>
  <c r="A1413" i="62"/>
  <c r="A1414" i="62"/>
  <c r="A1415" i="62"/>
  <c r="A1416" i="62"/>
  <c r="A1417" i="62"/>
  <c r="A1418" i="62"/>
  <c r="A1419" i="62"/>
  <c r="A1420" i="62"/>
  <c r="A1421" i="62"/>
  <c r="A1422" i="62"/>
  <c r="A1423" i="62"/>
  <c r="A1424" i="62"/>
  <c r="A1425" i="62"/>
  <c r="A1426" i="62"/>
  <c r="A1427" i="62"/>
  <c r="A1428" i="62"/>
  <c r="A1429" i="62"/>
  <c r="A1430" i="62"/>
  <c r="A1431" i="62"/>
  <c r="A1432" i="62"/>
  <c r="A1433" i="62"/>
  <c r="A1434" i="62"/>
  <c r="A1435" i="62"/>
  <c r="A1436" i="62"/>
  <c r="A1437" i="62"/>
  <c r="A1438" i="62"/>
  <c r="A1439" i="62"/>
  <c r="A1440" i="62"/>
  <c r="A1441" i="62"/>
  <c r="A1442" i="62"/>
  <c r="A1443" i="62"/>
  <c r="A1444" i="62"/>
  <c r="A1445" i="62"/>
  <c r="A1446" i="62"/>
  <c r="A1447" i="62"/>
  <c r="A1448" i="62"/>
  <c r="A1449" i="62"/>
  <c r="A1450" i="62"/>
  <c r="A1451" i="62"/>
  <c r="A1452" i="62"/>
  <c r="A1453" i="62"/>
  <c r="A1454" i="62"/>
  <c r="A1455" i="62"/>
  <c r="A1456" i="62"/>
  <c r="A1457" i="62"/>
  <c r="A1458" i="62"/>
  <c r="A1459" i="62"/>
  <c r="A1460" i="62"/>
  <c r="A1461" i="62"/>
  <c r="A1462" i="62"/>
  <c r="A1463" i="62"/>
  <c r="A1464" i="62"/>
  <c r="A1465" i="62"/>
  <c r="A1466" i="62"/>
  <c r="A1467" i="62"/>
  <c r="A1468" i="62"/>
  <c r="A1469" i="62"/>
  <c r="A1470" i="62"/>
  <c r="A1471" i="62"/>
  <c r="A1472" i="62"/>
  <c r="A1473" i="62"/>
  <c r="A1474" i="62"/>
  <c r="A1475" i="62"/>
  <c r="A1476" i="62"/>
  <c r="A1477" i="62"/>
  <c r="A1478" i="62"/>
  <c r="A1479" i="62"/>
  <c r="A1480" i="62"/>
  <c r="A1481" i="62"/>
  <c r="A1482" i="62"/>
  <c r="A1483" i="62"/>
  <c r="A1484" i="62"/>
  <c r="A1485" i="62"/>
  <c r="A1486" i="62"/>
  <c r="A1487" i="62"/>
  <c r="A1488" i="62"/>
  <c r="A1489" i="62"/>
  <c r="A1490" i="62"/>
  <c r="A1491" i="62"/>
  <c r="A1492" i="62"/>
  <c r="A1493" i="62"/>
  <c r="A1494" i="62"/>
  <c r="A1495" i="62"/>
  <c r="A1496" i="62"/>
  <c r="A1497" i="62"/>
  <c r="A1498" i="62"/>
  <c r="A1499" i="62"/>
  <c r="A1500" i="62"/>
  <c r="A1501" i="62"/>
  <c r="A1502" i="62"/>
  <c r="A1503" i="62"/>
  <c r="A1504" i="62"/>
  <c r="A1505" i="62"/>
  <c r="A1506" i="62"/>
  <c r="A1507" i="62"/>
  <c r="A1508" i="62"/>
  <c r="A1509" i="62"/>
  <c r="A1510" i="62"/>
  <c r="A1511" i="62"/>
  <c r="A1512" i="62"/>
  <c r="A1513" i="62"/>
  <c r="A1514" i="62"/>
  <c r="A1515" i="62"/>
  <c r="A1516" i="62"/>
  <c r="A1517" i="62"/>
  <c r="A1518" i="62"/>
  <c r="A1519" i="62"/>
  <c r="A1520" i="62"/>
  <c r="A1521" i="62"/>
  <c r="A1522" i="62"/>
  <c r="A1523" i="62"/>
  <c r="A1524" i="62"/>
  <c r="A1525" i="62"/>
  <c r="A1526" i="62"/>
  <c r="A1527" i="62"/>
  <c r="A1528" i="62"/>
  <c r="A1529" i="62"/>
  <c r="A1530" i="62"/>
  <c r="A1531" i="62"/>
  <c r="A1532" i="62"/>
  <c r="A1533" i="62"/>
  <c r="A1534" i="62"/>
  <c r="A1535" i="62"/>
  <c r="A1536" i="62"/>
  <c r="A1537" i="62"/>
  <c r="A1538" i="62"/>
  <c r="A1539" i="62"/>
  <c r="A1540" i="62"/>
  <c r="A1541" i="62"/>
  <c r="A1542" i="62"/>
  <c r="A1543" i="62"/>
  <c r="A1544" i="62"/>
  <c r="A1545" i="62"/>
  <c r="A1546" i="62"/>
  <c r="A1547" i="62"/>
  <c r="A1548" i="62"/>
  <c r="A1549" i="62"/>
  <c r="A1550" i="62"/>
  <c r="A1551" i="62"/>
  <c r="A1552" i="62"/>
  <c r="A1553" i="62"/>
  <c r="A1554" i="62"/>
  <c r="A1555" i="62"/>
  <c r="A1556" i="62"/>
  <c r="A1557" i="62"/>
  <c r="A1558" i="62"/>
  <c r="A1559" i="62"/>
  <c r="A1560" i="62"/>
  <c r="A1561" i="62"/>
  <c r="A1562" i="62"/>
  <c r="A1563" i="62"/>
  <c r="A1564" i="62"/>
  <c r="A1565" i="62"/>
  <c r="A1566" i="62"/>
  <c r="A1567" i="62"/>
  <c r="A1568" i="62"/>
  <c r="A1569" i="62"/>
  <c r="A1570" i="62"/>
  <c r="A1571" i="62"/>
  <c r="A1572" i="62"/>
  <c r="A1573" i="62"/>
  <c r="A1574" i="62"/>
  <c r="A1575" i="62"/>
  <c r="A1576" i="62"/>
  <c r="A1577" i="62"/>
  <c r="A1578" i="62"/>
  <c r="A1579" i="62"/>
  <c r="A1580" i="62"/>
  <c r="A1581" i="62"/>
  <c r="A1582" i="62"/>
  <c r="A1583" i="62"/>
  <c r="A1584" i="62"/>
  <c r="A1585" i="62"/>
  <c r="A1586" i="62"/>
  <c r="A1587" i="62"/>
  <c r="A1588" i="62"/>
  <c r="A1589" i="62"/>
  <c r="A1590" i="62"/>
  <c r="A1591" i="62"/>
  <c r="A1592" i="62"/>
  <c r="A1593" i="62"/>
  <c r="A1594" i="62"/>
  <c r="A1595" i="62"/>
  <c r="A1596" i="62"/>
  <c r="A1597" i="62"/>
  <c r="A1598" i="62"/>
  <c r="A1599" i="62"/>
  <c r="A1600" i="62"/>
  <c r="A1601" i="62"/>
  <c r="A1602" i="62"/>
  <c r="A1603" i="62"/>
  <c r="A1604" i="62"/>
  <c r="A1605" i="62"/>
  <c r="A1606" i="62"/>
  <c r="A1607" i="62"/>
  <c r="A1608" i="62"/>
  <c r="A1609" i="62"/>
  <c r="A1610" i="62"/>
  <c r="A1611" i="62"/>
  <c r="A1612" i="62"/>
  <c r="A1613" i="62"/>
  <c r="A1614" i="62"/>
  <c r="A1615" i="62"/>
  <c r="A1616" i="62"/>
  <c r="A1617" i="62"/>
  <c r="A1618" i="62"/>
  <c r="A1619" i="62"/>
  <c r="A1620" i="62"/>
  <c r="A1621" i="62"/>
  <c r="A1622" i="62"/>
  <c r="A1623" i="62"/>
  <c r="A1624" i="62"/>
  <c r="A1625" i="62"/>
  <c r="A1626" i="62"/>
  <c r="A1627" i="62"/>
  <c r="A1628" i="62"/>
  <c r="A1629" i="62"/>
  <c r="A1630" i="62"/>
  <c r="A1631" i="62"/>
  <c r="A1632" i="62"/>
  <c r="A1633" i="62"/>
  <c r="S1630" i="61"/>
  <c r="R1630" i="61"/>
  <c r="Q1630" i="61"/>
  <c r="P1630" i="61"/>
  <c r="O1630" i="61"/>
  <c r="N1630" i="61"/>
  <c r="M1630" i="61"/>
  <c r="L1630" i="61"/>
  <c r="K1630" i="61"/>
  <c r="J1630" i="61"/>
  <c r="S1616" i="61"/>
  <c r="R1616" i="61"/>
  <c r="Q1616" i="61"/>
  <c r="P1616" i="61"/>
  <c r="O1616" i="61"/>
  <c r="N1616" i="61"/>
  <c r="M1616" i="61"/>
  <c r="L1616" i="61"/>
  <c r="K1616" i="61"/>
  <c r="J1616" i="61"/>
  <c r="S1610" i="61"/>
  <c r="R1610" i="61"/>
  <c r="Q1610" i="61"/>
  <c r="P1610" i="61"/>
  <c r="O1610" i="61"/>
  <c r="N1610" i="61"/>
  <c r="M1610" i="61"/>
  <c r="L1610" i="61"/>
  <c r="K1610" i="61"/>
  <c r="J1610" i="61"/>
  <c r="S1594" i="61"/>
  <c r="N41" i="60"/>
  <c r="R1594" i="61"/>
  <c r="M41" i="60"/>
  <c r="Q1594" i="61"/>
  <c r="L41" i="60"/>
  <c r="K20" i="71" s="1"/>
  <c r="P1594" i="61"/>
  <c r="K41" i="60"/>
  <c r="J20" i="71"/>
  <c r="O1594" i="61"/>
  <c r="J41" i="60"/>
  <c r="N1594" i="61"/>
  <c r="I41" i="60"/>
  <c r="M1594" i="61"/>
  <c r="H41" i="60"/>
  <c r="L1594" i="61"/>
  <c r="G41" i="60"/>
  <c r="K1594" i="61"/>
  <c r="F41" i="60"/>
  <c r="J1594" i="61"/>
  <c r="S1447" i="61"/>
  <c r="N40" i="60"/>
  <c r="R1447" i="61"/>
  <c r="M40" i="60"/>
  <c r="Q1447" i="61"/>
  <c r="L40" i="60"/>
  <c r="K19" i="71" s="1"/>
  <c r="P1447" i="61"/>
  <c r="K40" i="60"/>
  <c r="O1447" i="61"/>
  <c r="J40" i="60"/>
  <c r="N1447" i="61"/>
  <c r="I40" i="60"/>
  <c r="F10" i="65" s="1"/>
  <c r="M1447" i="61"/>
  <c r="H40" i="60"/>
  <c r="E10" i="65"/>
  <c r="L1447" i="61"/>
  <c r="G40" i="60"/>
  <c r="D10" i="65" s="1"/>
  <c r="K1447" i="61"/>
  <c r="F40" i="60"/>
  <c r="C10" i="65"/>
  <c r="J1447" i="61"/>
  <c r="S1285" i="61"/>
  <c r="R1285" i="61"/>
  <c r="Q1285" i="61"/>
  <c r="P1285" i="61"/>
  <c r="O1285" i="61"/>
  <c r="N1285" i="61"/>
  <c r="M1285" i="61"/>
  <c r="L1285" i="61"/>
  <c r="K1285" i="61"/>
  <c r="J1285" i="61"/>
  <c r="S1266" i="61"/>
  <c r="N36" i="60"/>
  <c r="R1266" i="61"/>
  <c r="M36" i="60"/>
  <c r="Q1266" i="61"/>
  <c r="L36" i="60"/>
  <c r="L42" i="60" s="1"/>
  <c r="P1266" i="61"/>
  <c r="K36" i="60"/>
  <c r="O1266" i="61"/>
  <c r="J36" i="60"/>
  <c r="N1266" i="61"/>
  <c r="I36" i="60"/>
  <c r="F8" i="65" s="1"/>
  <c r="M1266" i="61"/>
  <c r="H36" i="60"/>
  <c r="E8" i="65"/>
  <c r="L1266" i="61"/>
  <c r="G36" i="60"/>
  <c r="D8" i="65" s="1"/>
  <c r="K1266" i="61"/>
  <c r="F36" i="60"/>
  <c r="F42" i="60" s="1"/>
  <c r="J1266" i="61"/>
  <c r="S1255" i="61"/>
  <c r="N34" i="60"/>
  <c r="M14" i="71"/>
  <c r="R1255" i="61"/>
  <c r="M34" i="60"/>
  <c r="L14" i="71"/>
  <c r="Q1255" i="61"/>
  <c r="L34" i="60"/>
  <c r="K14" i="71" s="1"/>
  <c r="P1255" i="61"/>
  <c r="K34" i="60"/>
  <c r="J14" i="71"/>
  <c r="O1255" i="61"/>
  <c r="J34" i="60"/>
  <c r="I14" i="71"/>
  <c r="N1255" i="61"/>
  <c r="I34" i="60"/>
  <c r="H14" i="71"/>
  <c r="M1255" i="61"/>
  <c r="H34" i="60"/>
  <c r="G14" i="71" s="1"/>
  <c r="L1255" i="61"/>
  <c r="G34" i="60"/>
  <c r="F14" i="71"/>
  <c r="K1255" i="61"/>
  <c r="F34" i="60"/>
  <c r="E14" i="71" s="1"/>
  <c r="J1255" i="61"/>
  <c r="S1243" i="61"/>
  <c r="R1243" i="61"/>
  <c r="Q1243" i="61"/>
  <c r="P1243" i="61"/>
  <c r="O1243" i="61"/>
  <c r="N1243" i="61"/>
  <c r="M1243" i="61"/>
  <c r="L1243" i="61"/>
  <c r="K1243" i="61"/>
  <c r="J1243" i="61"/>
  <c r="S1217" i="61"/>
  <c r="R1217" i="61"/>
  <c r="Q1217" i="61"/>
  <c r="P1217" i="61"/>
  <c r="O1217" i="61"/>
  <c r="N1217" i="61"/>
  <c r="M1217" i="61"/>
  <c r="L1217" i="61"/>
  <c r="K1217" i="61"/>
  <c r="J1217" i="61"/>
  <c r="S1097" i="61"/>
  <c r="R1097" i="61"/>
  <c r="Q1097" i="61"/>
  <c r="P1097" i="61"/>
  <c r="O1097" i="61"/>
  <c r="N1097" i="61"/>
  <c r="M1097" i="61"/>
  <c r="L1097" i="61"/>
  <c r="K1097" i="61"/>
  <c r="J1097" i="61"/>
  <c r="S1027" i="61"/>
  <c r="R1027" i="61"/>
  <c r="Q1027" i="61"/>
  <c r="P1027" i="61"/>
  <c r="O1027" i="61"/>
  <c r="N1027" i="61"/>
  <c r="M1027" i="61"/>
  <c r="L1027" i="61"/>
  <c r="K1027" i="61"/>
  <c r="J1027" i="61"/>
  <c r="S867" i="61"/>
  <c r="R867" i="61"/>
  <c r="Q867" i="61"/>
  <c r="P867" i="61"/>
  <c r="O867" i="61"/>
  <c r="N867" i="61"/>
  <c r="M867" i="61"/>
  <c r="L867" i="61"/>
  <c r="K867" i="61"/>
  <c r="J867" i="61"/>
  <c r="S798" i="61"/>
  <c r="R798" i="61"/>
  <c r="Q798" i="61"/>
  <c r="P798" i="61"/>
  <c r="O798" i="61"/>
  <c r="N798" i="61"/>
  <c r="M798" i="61"/>
  <c r="L798" i="61"/>
  <c r="K798" i="61"/>
  <c r="J798" i="61"/>
  <c r="S479" i="61"/>
  <c r="N22" i="60"/>
  <c r="R479" i="61"/>
  <c r="M22" i="60"/>
  <c r="Q479" i="61"/>
  <c r="L22" i="60"/>
  <c r="P479" i="61"/>
  <c r="K22" i="60"/>
  <c r="O479" i="61"/>
  <c r="J22" i="60"/>
  <c r="N479" i="61"/>
  <c r="I22" i="60"/>
  <c r="M479" i="61"/>
  <c r="H22" i="60"/>
  <c r="L479" i="61"/>
  <c r="G22" i="60"/>
  <c r="K479" i="61"/>
  <c r="F22" i="60"/>
  <c r="J479" i="61"/>
  <c r="S466" i="61"/>
  <c r="N21" i="60"/>
  <c r="R466" i="61"/>
  <c r="M21" i="60"/>
  <c r="Q466" i="61"/>
  <c r="L21" i="60"/>
  <c r="P466" i="61"/>
  <c r="K21" i="60"/>
  <c r="O466" i="61"/>
  <c r="J21" i="60"/>
  <c r="N466" i="61"/>
  <c r="I21" i="60"/>
  <c r="M466" i="61"/>
  <c r="H21" i="60"/>
  <c r="L466" i="61"/>
  <c r="G21" i="60"/>
  <c r="K466" i="61"/>
  <c r="F21" i="60"/>
  <c r="J466" i="61"/>
  <c r="S439" i="61"/>
  <c r="R439" i="61"/>
  <c r="Q439" i="61"/>
  <c r="P439" i="61"/>
  <c r="O439" i="61"/>
  <c r="N439" i="61"/>
  <c r="M439" i="61"/>
  <c r="L439" i="61"/>
  <c r="K439" i="61"/>
  <c r="J439" i="61"/>
  <c r="S431" i="61"/>
  <c r="R431" i="61"/>
  <c r="Q431" i="61"/>
  <c r="P431" i="61"/>
  <c r="O431" i="61"/>
  <c r="N431" i="61"/>
  <c r="M431" i="61"/>
  <c r="L431" i="61"/>
  <c r="K431" i="61"/>
  <c r="J431" i="61"/>
  <c r="S398" i="61"/>
  <c r="S404" i="61"/>
  <c r="N19" i="60"/>
  <c r="R398" i="61"/>
  <c r="R404" i="61"/>
  <c r="M19" i="60"/>
  <c r="Q398" i="61"/>
  <c r="Q404" i="61"/>
  <c r="L19" i="60"/>
  <c r="P398" i="61"/>
  <c r="P404" i="61"/>
  <c r="K19" i="60"/>
  <c r="O398" i="61"/>
  <c r="O404" i="61"/>
  <c r="J19" i="60"/>
  <c r="N398" i="61"/>
  <c r="N404" i="61"/>
  <c r="I19" i="60"/>
  <c r="M398" i="61"/>
  <c r="M404" i="61"/>
  <c r="H19" i="60"/>
  <c r="L398" i="61"/>
  <c r="L404" i="61"/>
  <c r="G19" i="60"/>
  <c r="K398" i="61"/>
  <c r="K404" i="61"/>
  <c r="F19" i="60"/>
  <c r="J398" i="61"/>
  <c r="A5" i="61"/>
  <c r="A6" i="61"/>
  <c r="A7" i="61"/>
  <c r="A8" i="61"/>
  <c r="A9" i="61"/>
  <c r="A10" i="61"/>
  <c r="A11" i="61"/>
  <c r="A12" i="61"/>
  <c r="A13" i="61"/>
  <c r="A14" i="61"/>
  <c r="A15" i="61"/>
  <c r="A16" i="61"/>
  <c r="A17" i="61"/>
  <c r="A18" i="61"/>
  <c r="A19" i="61"/>
  <c r="A20" i="61"/>
  <c r="A21" i="61"/>
  <c r="A22" i="61"/>
  <c r="A23" i="61"/>
  <c r="A24" i="61"/>
  <c r="A25" i="61"/>
  <c r="A26" i="61"/>
  <c r="A27" i="61"/>
  <c r="A28" i="61"/>
  <c r="A29" i="61"/>
  <c r="A30" i="61"/>
  <c r="A31" i="61"/>
  <c r="A32" i="61"/>
  <c r="A33" i="61"/>
  <c r="A34" i="61"/>
  <c r="A35" i="61"/>
  <c r="A36" i="61"/>
  <c r="A37" i="61"/>
  <c r="A38" i="61"/>
  <c r="A39" i="61"/>
  <c r="A40" i="61"/>
  <c r="A41" i="61"/>
  <c r="A42" i="61"/>
  <c r="A43" i="61"/>
  <c r="A44" i="61"/>
  <c r="A45" i="61"/>
  <c r="A46" i="61"/>
  <c r="A47" i="61"/>
  <c r="A48" i="61"/>
  <c r="A49" i="61"/>
  <c r="A50" i="61"/>
  <c r="A51" i="61"/>
  <c r="A52" i="61"/>
  <c r="A53" i="61"/>
  <c r="A54" i="61"/>
  <c r="A55" i="61"/>
  <c r="A56" i="61"/>
  <c r="A57" i="61"/>
  <c r="A58" i="61"/>
  <c r="A59" i="61"/>
  <c r="A60" i="61"/>
  <c r="A61" i="61"/>
  <c r="A62" i="61"/>
  <c r="A63" i="61"/>
  <c r="A64" i="61"/>
  <c r="A65" i="61"/>
  <c r="A66" i="61"/>
  <c r="A67" i="61"/>
  <c r="A68" i="61"/>
  <c r="A69" i="61"/>
  <c r="A70" i="61"/>
  <c r="A71" i="61"/>
  <c r="A72" i="61"/>
  <c r="A73" i="61"/>
  <c r="A74" i="61"/>
  <c r="A75" i="61"/>
  <c r="A76" i="61"/>
  <c r="A77" i="61"/>
  <c r="A78" i="61"/>
  <c r="A79" i="61"/>
  <c r="A80" i="61"/>
  <c r="A81" i="61"/>
  <c r="A82" i="61"/>
  <c r="A83" i="61"/>
  <c r="A84" i="61"/>
  <c r="A85" i="61"/>
  <c r="A86" i="61"/>
  <c r="A87" i="61"/>
  <c r="A88" i="61"/>
  <c r="A89" i="61"/>
  <c r="A90" i="61"/>
  <c r="A91" i="61"/>
  <c r="A92" i="61"/>
  <c r="A93" i="61"/>
  <c r="A94" i="61"/>
  <c r="A95" i="61"/>
  <c r="A96" i="61"/>
  <c r="A97" i="61"/>
  <c r="A98" i="61"/>
  <c r="A99" i="61"/>
  <c r="A100" i="61"/>
  <c r="A101" i="61"/>
  <c r="A102" i="61"/>
  <c r="A103" i="61"/>
  <c r="A104" i="61"/>
  <c r="A105" i="61"/>
  <c r="A106" i="61"/>
  <c r="A107" i="61"/>
  <c r="A108" i="61"/>
  <c r="A109" i="61"/>
  <c r="A110" i="61"/>
  <c r="A111" i="61"/>
  <c r="A112" i="61"/>
  <c r="A113" i="61"/>
  <c r="A114" i="61"/>
  <c r="A115" i="61"/>
  <c r="A116" i="61"/>
  <c r="A117" i="61"/>
  <c r="A118" i="61"/>
  <c r="A119" i="61"/>
  <c r="A120" i="61"/>
  <c r="A121" i="61"/>
  <c r="A122" i="61"/>
  <c r="A123" i="61"/>
  <c r="A124" i="61"/>
  <c r="A125" i="61"/>
  <c r="A126" i="61"/>
  <c r="A127" i="61"/>
  <c r="A128" i="61"/>
  <c r="A129" i="61"/>
  <c r="A130" i="61"/>
  <c r="A131" i="61"/>
  <c r="A132" i="61"/>
  <c r="A133" i="61"/>
  <c r="A134" i="61"/>
  <c r="A135" i="61"/>
  <c r="A136" i="61"/>
  <c r="A137" i="61"/>
  <c r="A138" i="61"/>
  <c r="A139" i="61"/>
  <c r="A140" i="61"/>
  <c r="A141" i="61"/>
  <c r="A142" i="61"/>
  <c r="A143" i="61"/>
  <c r="A144" i="61"/>
  <c r="A145" i="61"/>
  <c r="A146" i="61"/>
  <c r="A147" i="61"/>
  <c r="A148" i="61"/>
  <c r="A149" i="61"/>
  <c r="A150" i="61"/>
  <c r="A151" i="61"/>
  <c r="A152" i="61"/>
  <c r="A153" i="61"/>
  <c r="A154" i="61"/>
  <c r="A155" i="61"/>
  <c r="A156" i="61"/>
  <c r="A157" i="61"/>
  <c r="A158" i="61"/>
  <c r="A159" i="61"/>
  <c r="A160" i="61"/>
  <c r="A161" i="61"/>
  <c r="A162" i="61"/>
  <c r="A163" i="61"/>
  <c r="A164" i="61"/>
  <c r="A165" i="61"/>
  <c r="A166" i="61"/>
  <c r="A167" i="61"/>
  <c r="A168" i="61"/>
  <c r="A169" i="61"/>
  <c r="A170" i="61"/>
  <c r="A171" i="61"/>
  <c r="A172" i="61"/>
  <c r="A173" i="61"/>
  <c r="A174" i="61"/>
  <c r="A175" i="61"/>
  <c r="A176" i="61"/>
  <c r="A177" i="61"/>
  <c r="A178" i="61"/>
  <c r="A179" i="61"/>
  <c r="A180" i="61"/>
  <c r="A181" i="61"/>
  <c r="A182" i="61"/>
  <c r="A183" i="61"/>
  <c r="A184" i="61"/>
  <c r="A185" i="61"/>
  <c r="A186" i="61"/>
  <c r="A187" i="61"/>
  <c r="A188" i="61"/>
  <c r="A189" i="61"/>
  <c r="A190" i="61"/>
  <c r="A191" i="61"/>
  <c r="A192" i="61"/>
  <c r="A193" i="61"/>
  <c r="A194" i="61"/>
  <c r="A195" i="61"/>
  <c r="A196" i="61"/>
  <c r="A197" i="61"/>
  <c r="A198" i="61"/>
  <c r="A199" i="61"/>
  <c r="A200" i="61"/>
  <c r="A201" i="61"/>
  <c r="A202" i="61"/>
  <c r="A203" i="61"/>
  <c r="A204" i="61"/>
  <c r="A205" i="61"/>
  <c r="A206" i="61"/>
  <c r="A207" i="61"/>
  <c r="A208" i="61"/>
  <c r="A209" i="61"/>
  <c r="A210" i="61"/>
  <c r="A211" i="61"/>
  <c r="A212" i="61"/>
  <c r="A213" i="61"/>
  <c r="A214" i="61"/>
  <c r="A215" i="61"/>
  <c r="A216" i="61"/>
  <c r="A217" i="61"/>
  <c r="A218" i="61"/>
  <c r="A219" i="61"/>
  <c r="A220" i="61"/>
  <c r="A221" i="61"/>
  <c r="A222" i="61"/>
  <c r="A223" i="61"/>
  <c r="A224" i="61"/>
  <c r="A225" i="61"/>
  <c r="A226" i="61"/>
  <c r="A227" i="61"/>
  <c r="A228" i="61"/>
  <c r="A229" i="61"/>
  <c r="A230" i="61"/>
  <c r="A231" i="61"/>
  <c r="A232" i="61"/>
  <c r="A233" i="61"/>
  <c r="A234" i="61"/>
  <c r="A235" i="61"/>
  <c r="A236" i="61"/>
  <c r="A237" i="61"/>
  <c r="A238" i="61"/>
  <c r="A239" i="61"/>
  <c r="A240" i="61"/>
  <c r="A241" i="61"/>
  <c r="A242" i="61"/>
  <c r="A243" i="61"/>
  <c r="A244" i="61"/>
  <c r="A245" i="61"/>
  <c r="A246" i="61"/>
  <c r="A247" i="61"/>
  <c r="A248" i="61"/>
  <c r="A249" i="61"/>
  <c r="A250" i="61"/>
  <c r="A251" i="61"/>
  <c r="A252" i="61"/>
  <c r="A253" i="61"/>
  <c r="A254" i="61"/>
  <c r="A255" i="61"/>
  <c r="A256" i="61"/>
  <c r="A257" i="61"/>
  <c r="A258" i="61"/>
  <c r="A259" i="61"/>
  <c r="A260" i="61"/>
  <c r="A261" i="61"/>
  <c r="A262" i="61"/>
  <c r="A263" i="61"/>
  <c r="A264" i="61"/>
  <c r="A265" i="61"/>
  <c r="A266" i="61"/>
  <c r="A267" i="61"/>
  <c r="A268" i="61"/>
  <c r="A269" i="61"/>
  <c r="A270" i="61"/>
  <c r="A271" i="61"/>
  <c r="A272" i="61"/>
  <c r="A273" i="61"/>
  <c r="A274" i="61"/>
  <c r="A275" i="61"/>
  <c r="A276" i="61"/>
  <c r="A277" i="61"/>
  <c r="A278" i="61"/>
  <c r="A279" i="61"/>
  <c r="A280" i="61"/>
  <c r="A281" i="61"/>
  <c r="A282" i="61"/>
  <c r="A283" i="61"/>
  <c r="A284" i="61"/>
  <c r="A285" i="61"/>
  <c r="A286" i="61"/>
  <c r="A287" i="61"/>
  <c r="A288" i="61"/>
  <c r="A289" i="61"/>
  <c r="A290" i="61"/>
  <c r="A291" i="61"/>
  <c r="A292" i="61"/>
  <c r="A293" i="61"/>
  <c r="A294" i="61"/>
  <c r="A295" i="61"/>
  <c r="A296" i="61"/>
  <c r="A297" i="61"/>
  <c r="A298" i="61"/>
  <c r="A299" i="61"/>
  <c r="A300" i="61"/>
  <c r="A301" i="61"/>
  <c r="A302" i="61"/>
  <c r="A303" i="61"/>
  <c r="A304" i="61"/>
  <c r="A305" i="61"/>
  <c r="A306" i="61"/>
  <c r="A307" i="61"/>
  <c r="A308" i="61"/>
  <c r="A309" i="61"/>
  <c r="A310" i="61"/>
  <c r="A311" i="61"/>
  <c r="A312" i="61"/>
  <c r="A313" i="61"/>
  <c r="A314" i="61"/>
  <c r="A315" i="61"/>
  <c r="A316" i="61"/>
  <c r="A317" i="61"/>
  <c r="A318" i="61"/>
  <c r="A319" i="61"/>
  <c r="A320" i="61"/>
  <c r="A321" i="61"/>
  <c r="A322" i="61"/>
  <c r="A323" i="61"/>
  <c r="A324" i="61"/>
  <c r="A325" i="61"/>
  <c r="A326" i="61"/>
  <c r="A327" i="61"/>
  <c r="A328" i="61"/>
  <c r="A329" i="61"/>
  <c r="A330" i="61"/>
  <c r="A331" i="61"/>
  <c r="A332" i="61"/>
  <c r="A333" i="61"/>
  <c r="A334" i="61"/>
  <c r="A335" i="61"/>
  <c r="A336" i="61"/>
  <c r="A337" i="61"/>
  <c r="A338" i="61"/>
  <c r="A339" i="61"/>
  <c r="A340" i="61"/>
  <c r="A341" i="61"/>
  <c r="A342" i="61"/>
  <c r="A343" i="61"/>
  <c r="A344" i="61"/>
  <c r="A345" i="61"/>
  <c r="A346" i="61"/>
  <c r="A347" i="61"/>
  <c r="A348" i="61"/>
  <c r="A349" i="61"/>
  <c r="A350" i="61"/>
  <c r="A351" i="61"/>
  <c r="A352" i="61"/>
  <c r="A353" i="61"/>
  <c r="A354" i="61"/>
  <c r="A355" i="61"/>
  <c r="A356" i="61"/>
  <c r="A357" i="61"/>
  <c r="A358" i="61"/>
  <c r="A359" i="61"/>
  <c r="A360" i="61"/>
  <c r="A361" i="61"/>
  <c r="A362" i="61"/>
  <c r="A363" i="61"/>
  <c r="A364" i="61"/>
  <c r="A365" i="61"/>
  <c r="A366" i="61"/>
  <c r="A367" i="61"/>
  <c r="A368" i="61"/>
  <c r="A369" i="61"/>
  <c r="A370" i="61"/>
  <c r="A371" i="61"/>
  <c r="A372" i="61"/>
  <c r="A373" i="61"/>
  <c r="A374" i="61"/>
  <c r="A375" i="61"/>
  <c r="A376" i="61"/>
  <c r="A377" i="61"/>
  <c r="A378" i="61"/>
  <c r="A379" i="61"/>
  <c r="A380" i="61"/>
  <c r="A381" i="61"/>
  <c r="A382" i="61"/>
  <c r="A383" i="61"/>
  <c r="A384" i="61"/>
  <c r="A385" i="61"/>
  <c r="A386" i="61"/>
  <c r="A387" i="61"/>
  <c r="A388" i="61"/>
  <c r="A389" i="61"/>
  <c r="A390" i="61"/>
  <c r="A391" i="61"/>
  <c r="A392" i="61"/>
  <c r="A393" i="61"/>
  <c r="A394" i="61"/>
  <c r="A395" i="61"/>
  <c r="A396" i="61"/>
  <c r="A397" i="61"/>
  <c r="A398" i="61"/>
  <c r="A399" i="61"/>
  <c r="A400" i="61"/>
  <c r="A401" i="61"/>
  <c r="A402" i="61"/>
  <c r="A403" i="61"/>
  <c r="A404" i="61"/>
  <c r="A405" i="61"/>
  <c r="A406" i="61"/>
  <c r="A407" i="61"/>
  <c r="A408" i="61"/>
  <c r="A409" i="61"/>
  <c r="A410" i="61"/>
  <c r="A411" i="61"/>
  <c r="A412" i="61"/>
  <c r="A413" i="61"/>
  <c r="A414" i="61"/>
  <c r="A415" i="61"/>
  <c r="A416" i="61"/>
  <c r="A417" i="61"/>
  <c r="A418" i="61"/>
  <c r="A419" i="61"/>
  <c r="A420" i="61"/>
  <c r="A421" i="61"/>
  <c r="A422" i="61"/>
  <c r="A423" i="61"/>
  <c r="A424" i="61"/>
  <c r="A425" i="61"/>
  <c r="A426" i="61"/>
  <c r="A427" i="61"/>
  <c r="A428" i="61"/>
  <c r="A429" i="61"/>
  <c r="A430" i="61"/>
  <c r="A431" i="61"/>
  <c r="A432" i="61"/>
  <c r="A433" i="61"/>
  <c r="A434" i="61"/>
  <c r="A435" i="61"/>
  <c r="A436" i="61"/>
  <c r="A437" i="61"/>
  <c r="A438" i="61"/>
  <c r="A439" i="61"/>
  <c r="A440" i="61"/>
  <c r="A441" i="61"/>
  <c r="A442" i="61"/>
  <c r="A443" i="61"/>
  <c r="A444" i="61"/>
  <c r="A445" i="61"/>
  <c r="A446" i="61"/>
  <c r="A447" i="61"/>
  <c r="A448" i="61"/>
  <c r="A449" i="61"/>
  <c r="A450" i="61"/>
  <c r="A451" i="61"/>
  <c r="A452" i="61"/>
  <c r="A453" i="61"/>
  <c r="A454" i="61"/>
  <c r="A455" i="61"/>
  <c r="A456" i="61"/>
  <c r="A457" i="61"/>
  <c r="A458" i="61"/>
  <c r="A459" i="61"/>
  <c r="A460" i="61"/>
  <c r="A461" i="61"/>
  <c r="A462" i="61"/>
  <c r="A463" i="61"/>
  <c r="A464" i="61"/>
  <c r="A465" i="61"/>
  <c r="A466" i="61"/>
  <c r="A467" i="61"/>
  <c r="A468" i="61"/>
  <c r="A469" i="61"/>
  <c r="A470" i="61"/>
  <c r="A471" i="61"/>
  <c r="A472" i="61"/>
  <c r="A473" i="61"/>
  <c r="A474" i="61"/>
  <c r="A475" i="61"/>
  <c r="A476" i="61"/>
  <c r="A477" i="61"/>
  <c r="A478" i="61"/>
  <c r="A479" i="61"/>
  <c r="A480" i="61"/>
  <c r="A481" i="61"/>
  <c r="A482" i="61"/>
  <c r="A483" i="61"/>
  <c r="A484" i="61"/>
  <c r="A485" i="61"/>
  <c r="A486" i="61"/>
  <c r="A487" i="61"/>
  <c r="A488" i="61"/>
  <c r="A489" i="61"/>
  <c r="A490" i="61"/>
  <c r="A491" i="61"/>
  <c r="A492" i="61"/>
  <c r="A493" i="61"/>
  <c r="A494" i="61"/>
  <c r="A495" i="61"/>
  <c r="A496" i="61"/>
  <c r="A497" i="61"/>
  <c r="A498" i="61"/>
  <c r="A499" i="61"/>
  <c r="A500" i="61"/>
  <c r="A501" i="61"/>
  <c r="A502" i="61"/>
  <c r="A503" i="61"/>
  <c r="A504" i="61"/>
  <c r="A505" i="61"/>
  <c r="A506" i="61"/>
  <c r="A507" i="61"/>
  <c r="A508" i="61"/>
  <c r="A509" i="61"/>
  <c r="A510" i="61"/>
  <c r="A511" i="61"/>
  <c r="A512" i="61"/>
  <c r="A513" i="61"/>
  <c r="A514" i="61"/>
  <c r="A515" i="61"/>
  <c r="A516" i="61"/>
  <c r="A517" i="61"/>
  <c r="A518" i="61"/>
  <c r="A519" i="61"/>
  <c r="A520" i="61"/>
  <c r="A521" i="61"/>
  <c r="A522" i="61"/>
  <c r="A523" i="61"/>
  <c r="A524" i="61"/>
  <c r="A525" i="61"/>
  <c r="A526" i="61"/>
  <c r="A527" i="61"/>
  <c r="A528" i="61"/>
  <c r="A529" i="61"/>
  <c r="A530" i="61"/>
  <c r="A531" i="61"/>
  <c r="A532" i="61"/>
  <c r="A533" i="61"/>
  <c r="A534" i="61"/>
  <c r="A535" i="61"/>
  <c r="A536" i="61"/>
  <c r="A537" i="61"/>
  <c r="A538" i="61"/>
  <c r="A539" i="61"/>
  <c r="A540" i="61"/>
  <c r="A541" i="61"/>
  <c r="A542" i="61"/>
  <c r="A543" i="61"/>
  <c r="A544" i="61"/>
  <c r="A545" i="61"/>
  <c r="A546" i="61"/>
  <c r="A547" i="61"/>
  <c r="A548" i="61"/>
  <c r="A549" i="61"/>
  <c r="A550" i="61"/>
  <c r="A551" i="61"/>
  <c r="A552" i="61"/>
  <c r="A553" i="61"/>
  <c r="A554" i="61"/>
  <c r="A555" i="61"/>
  <c r="A556" i="61"/>
  <c r="A557" i="61"/>
  <c r="A558" i="61"/>
  <c r="A559" i="61"/>
  <c r="A560" i="61"/>
  <c r="A561" i="61"/>
  <c r="A562" i="61"/>
  <c r="A563" i="61"/>
  <c r="A564" i="61"/>
  <c r="A565" i="61"/>
  <c r="A566" i="61"/>
  <c r="A567" i="61"/>
  <c r="A568" i="61"/>
  <c r="A569" i="61"/>
  <c r="A570" i="61"/>
  <c r="A571" i="61"/>
  <c r="A572" i="61"/>
  <c r="A573" i="61"/>
  <c r="A574" i="61"/>
  <c r="A575" i="61"/>
  <c r="A576" i="61"/>
  <c r="A577" i="61"/>
  <c r="A578" i="61"/>
  <c r="A579" i="61"/>
  <c r="A580" i="61"/>
  <c r="A581" i="61"/>
  <c r="A582" i="61"/>
  <c r="A583" i="61"/>
  <c r="A584" i="61"/>
  <c r="A585" i="61"/>
  <c r="A586" i="61"/>
  <c r="A587" i="61"/>
  <c r="A588" i="61"/>
  <c r="A589" i="61"/>
  <c r="A590" i="61"/>
  <c r="A591" i="61"/>
  <c r="A592" i="61"/>
  <c r="A593" i="61"/>
  <c r="A594" i="61"/>
  <c r="A595" i="61"/>
  <c r="A596" i="61"/>
  <c r="A597" i="61"/>
  <c r="A598" i="61"/>
  <c r="A599" i="61"/>
  <c r="A600" i="61"/>
  <c r="A601" i="61"/>
  <c r="A602" i="61"/>
  <c r="A603" i="61"/>
  <c r="A604" i="61"/>
  <c r="A605" i="61"/>
  <c r="A606" i="61"/>
  <c r="A607" i="61"/>
  <c r="A608" i="61"/>
  <c r="A609" i="61"/>
  <c r="A610" i="61"/>
  <c r="A611" i="61"/>
  <c r="A612" i="61"/>
  <c r="A613" i="61"/>
  <c r="A614" i="61"/>
  <c r="A615" i="61"/>
  <c r="A616" i="61"/>
  <c r="A617" i="61"/>
  <c r="A618" i="61"/>
  <c r="A619" i="61"/>
  <c r="A620" i="61"/>
  <c r="A621" i="61"/>
  <c r="A622" i="61"/>
  <c r="A623" i="61"/>
  <c r="A624" i="61"/>
  <c r="A625" i="61"/>
  <c r="A626" i="61"/>
  <c r="A627" i="61"/>
  <c r="A628" i="61"/>
  <c r="A629" i="61"/>
  <c r="A630" i="61"/>
  <c r="A631" i="61"/>
  <c r="A632" i="61"/>
  <c r="A633" i="61"/>
  <c r="A634" i="61"/>
  <c r="A635" i="61"/>
  <c r="A636" i="61"/>
  <c r="A637" i="61"/>
  <c r="A638" i="61"/>
  <c r="A639" i="61"/>
  <c r="A640" i="61"/>
  <c r="A641" i="61"/>
  <c r="A642" i="61"/>
  <c r="A643" i="61"/>
  <c r="A644" i="61"/>
  <c r="A645" i="61"/>
  <c r="A646" i="61"/>
  <c r="A647" i="61"/>
  <c r="A648" i="61"/>
  <c r="A649" i="61"/>
  <c r="A650" i="61"/>
  <c r="A651" i="61"/>
  <c r="A652" i="61"/>
  <c r="A653" i="61"/>
  <c r="A654" i="61"/>
  <c r="A655" i="61"/>
  <c r="A656" i="61"/>
  <c r="A657" i="61"/>
  <c r="A658" i="61"/>
  <c r="A659" i="61"/>
  <c r="A660" i="61"/>
  <c r="A661" i="61"/>
  <c r="A662" i="61"/>
  <c r="A663" i="61"/>
  <c r="A664" i="61"/>
  <c r="A665" i="61"/>
  <c r="A666" i="61"/>
  <c r="A667" i="61"/>
  <c r="A668" i="61"/>
  <c r="A669" i="61"/>
  <c r="A670" i="61"/>
  <c r="A671" i="61"/>
  <c r="A672" i="61"/>
  <c r="A673" i="61"/>
  <c r="A674" i="61"/>
  <c r="A675" i="61"/>
  <c r="A676" i="61"/>
  <c r="A677" i="61"/>
  <c r="A678" i="61"/>
  <c r="A679" i="61"/>
  <c r="A680" i="61"/>
  <c r="A681" i="61"/>
  <c r="A682" i="61"/>
  <c r="A683" i="61"/>
  <c r="A684" i="61"/>
  <c r="A685" i="61"/>
  <c r="A686" i="61"/>
  <c r="A687" i="61"/>
  <c r="A688" i="61"/>
  <c r="A689" i="61"/>
  <c r="A690" i="61"/>
  <c r="A691" i="61"/>
  <c r="A692" i="61"/>
  <c r="A693" i="61"/>
  <c r="A694" i="61"/>
  <c r="A695" i="61"/>
  <c r="A696" i="61"/>
  <c r="A697" i="61"/>
  <c r="A698" i="61"/>
  <c r="A699" i="61"/>
  <c r="A700" i="61"/>
  <c r="A701" i="61"/>
  <c r="A702" i="61"/>
  <c r="A703" i="61"/>
  <c r="A704" i="61"/>
  <c r="A705" i="61"/>
  <c r="A706" i="61"/>
  <c r="A707" i="61"/>
  <c r="A708" i="61"/>
  <c r="A709" i="61"/>
  <c r="A710" i="61"/>
  <c r="A711" i="61"/>
  <c r="A712" i="61"/>
  <c r="A713" i="61"/>
  <c r="A714" i="61"/>
  <c r="A715" i="61"/>
  <c r="A716" i="61"/>
  <c r="A717" i="61"/>
  <c r="A718" i="61"/>
  <c r="A719" i="61"/>
  <c r="A720" i="61"/>
  <c r="A721" i="61"/>
  <c r="A722" i="61"/>
  <c r="A723" i="61"/>
  <c r="A724" i="61"/>
  <c r="A725" i="61"/>
  <c r="A726" i="61"/>
  <c r="A727" i="61"/>
  <c r="A728" i="61"/>
  <c r="A729" i="61"/>
  <c r="A730" i="61"/>
  <c r="A731" i="61"/>
  <c r="A732" i="61"/>
  <c r="A733" i="61"/>
  <c r="A734" i="61"/>
  <c r="A735" i="61"/>
  <c r="A736" i="61"/>
  <c r="A737" i="61"/>
  <c r="A738" i="61"/>
  <c r="A739" i="61"/>
  <c r="A740" i="61"/>
  <c r="A741" i="61"/>
  <c r="A742" i="61"/>
  <c r="A743" i="61"/>
  <c r="A744" i="61"/>
  <c r="A745" i="61"/>
  <c r="A746" i="61"/>
  <c r="A747" i="61"/>
  <c r="A748" i="61"/>
  <c r="A749" i="61"/>
  <c r="A750" i="61"/>
  <c r="A751" i="61"/>
  <c r="A752" i="61"/>
  <c r="A753" i="61"/>
  <c r="A754" i="61"/>
  <c r="A755" i="61"/>
  <c r="A756" i="61"/>
  <c r="A757" i="61"/>
  <c r="A758" i="61"/>
  <c r="A759" i="61"/>
  <c r="A760" i="61"/>
  <c r="A761" i="61"/>
  <c r="A762" i="61"/>
  <c r="A763" i="61"/>
  <c r="A764" i="61"/>
  <c r="A765" i="61"/>
  <c r="A766" i="61"/>
  <c r="A767" i="61"/>
  <c r="A768" i="61"/>
  <c r="A769" i="61"/>
  <c r="A770" i="61"/>
  <c r="A771" i="61"/>
  <c r="A772" i="61"/>
  <c r="A773" i="61"/>
  <c r="A774" i="61"/>
  <c r="A775" i="61"/>
  <c r="A776" i="61"/>
  <c r="A777" i="61"/>
  <c r="A778" i="61"/>
  <c r="A779" i="61"/>
  <c r="A780" i="61"/>
  <c r="A781" i="61"/>
  <c r="A782" i="61"/>
  <c r="A783" i="61"/>
  <c r="A784" i="61"/>
  <c r="A785" i="61"/>
  <c r="A786" i="61"/>
  <c r="A787" i="61"/>
  <c r="A788" i="61"/>
  <c r="A789" i="61"/>
  <c r="A790" i="61"/>
  <c r="A791" i="61"/>
  <c r="A792" i="61"/>
  <c r="A793" i="61"/>
  <c r="A794" i="61"/>
  <c r="A795" i="61"/>
  <c r="A796" i="61"/>
  <c r="A797" i="61"/>
  <c r="A798" i="61"/>
  <c r="A799" i="61"/>
  <c r="A800" i="61"/>
  <c r="A801" i="61"/>
  <c r="A802" i="61"/>
  <c r="A803" i="61"/>
  <c r="A804" i="61"/>
  <c r="A805" i="61"/>
  <c r="A806" i="61"/>
  <c r="A807" i="61"/>
  <c r="A808" i="61"/>
  <c r="A809" i="61"/>
  <c r="A810" i="61"/>
  <c r="A811" i="61"/>
  <c r="A812" i="61"/>
  <c r="A813" i="61"/>
  <c r="A814" i="61"/>
  <c r="A815" i="61"/>
  <c r="A816" i="61"/>
  <c r="A817" i="61"/>
  <c r="A818" i="61"/>
  <c r="A819" i="61"/>
  <c r="A820" i="61"/>
  <c r="A821" i="61"/>
  <c r="A822" i="61"/>
  <c r="A823" i="61"/>
  <c r="A824" i="61"/>
  <c r="A825" i="61"/>
  <c r="A826" i="61"/>
  <c r="A827" i="61"/>
  <c r="A828" i="61"/>
  <c r="A829" i="61"/>
  <c r="A830" i="61"/>
  <c r="A831" i="61"/>
  <c r="A832" i="61"/>
  <c r="A833" i="61"/>
  <c r="A834" i="61"/>
  <c r="A835" i="61"/>
  <c r="A836" i="61"/>
  <c r="A837" i="61"/>
  <c r="A838" i="61"/>
  <c r="A839" i="61"/>
  <c r="A840" i="61"/>
  <c r="A841" i="61"/>
  <c r="A842" i="61"/>
  <c r="A843" i="61"/>
  <c r="A844" i="61"/>
  <c r="A845" i="61"/>
  <c r="A846" i="61"/>
  <c r="A847" i="61"/>
  <c r="A848" i="61"/>
  <c r="A849" i="61"/>
  <c r="A850" i="61"/>
  <c r="A851" i="61"/>
  <c r="A852" i="61"/>
  <c r="A853" i="61"/>
  <c r="A854" i="61"/>
  <c r="A855" i="61"/>
  <c r="A856" i="61"/>
  <c r="A857" i="61"/>
  <c r="A858" i="61"/>
  <c r="A859" i="61"/>
  <c r="A860" i="61"/>
  <c r="A861" i="61"/>
  <c r="A862" i="61"/>
  <c r="A863" i="61"/>
  <c r="A864" i="61"/>
  <c r="A865" i="61"/>
  <c r="A866" i="61"/>
  <c r="A867" i="61"/>
  <c r="A868" i="61"/>
  <c r="A869" i="61"/>
  <c r="A870" i="61"/>
  <c r="A871" i="61"/>
  <c r="A872" i="61"/>
  <c r="A873" i="61"/>
  <c r="A874" i="61"/>
  <c r="A875" i="61"/>
  <c r="A876" i="61"/>
  <c r="A877" i="61"/>
  <c r="A878" i="61"/>
  <c r="A879" i="61"/>
  <c r="A880" i="61"/>
  <c r="A881" i="61"/>
  <c r="A882" i="61"/>
  <c r="A883" i="61"/>
  <c r="A884" i="61"/>
  <c r="A885" i="61"/>
  <c r="A886" i="61"/>
  <c r="A887" i="61"/>
  <c r="A888" i="61"/>
  <c r="A889" i="61"/>
  <c r="A890" i="61"/>
  <c r="A891" i="61"/>
  <c r="A892" i="61"/>
  <c r="A893" i="61"/>
  <c r="A894" i="61"/>
  <c r="A895" i="61"/>
  <c r="A896" i="61"/>
  <c r="A897" i="61"/>
  <c r="A898" i="61"/>
  <c r="A899" i="61"/>
  <c r="A900" i="61"/>
  <c r="A901" i="61"/>
  <c r="A902" i="61"/>
  <c r="A903" i="61"/>
  <c r="A904" i="61"/>
  <c r="A905" i="61"/>
  <c r="A906" i="61"/>
  <c r="A907" i="61"/>
  <c r="A908" i="61"/>
  <c r="A909" i="61"/>
  <c r="A910" i="61"/>
  <c r="A911" i="61"/>
  <c r="A912" i="61"/>
  <c r="A913" i="61"/>
  <c r="A914" i="61"/>
  <c r="A915" i="61"/>
  <c r="A916" i="61"/>
  <c r="A917" i="61"/>
  <c r="A918" i="61"/>
  <c r="A919" i="61"/>
  <c r="A920" i="61"/>
  <c r="A921" i="61"/>
  <c r="A922" i="61"/>
  <c r="A923" i="61"/>
  <c r="A924" i="61"/>
  <c r="A925" i="61"/>
  <c r="A926" i="61"/>
  <c r="A927" i="61"/>
  <c r="A928" i="61"/>
  <c r="A929" i="61"/>
  <c r="A930" i="61"/>
  <c r="A931" i="61"/>
  <c r="A932" i="61"/>
  <c r="A933" i="61"/>
  <c r="A934" i="61"/>
  <c r="A935" i="61"/>
  <c r="A936" i="61"/>
  <c r="A937" i="61"/>
  <c r="A938" i="61"/>
  <c r="A939" i="61"/>
  <c r="A940" i="61"/>
  <c r="A941" i="61"/>
  <c r="A942" i="61"/>
  <c r="A943" i="61"/>
  <c r="A944" i="61"/>
  <c r="A945" i="61"/>
  <c r="A946" i="61"/>
  <c r="A947" i="61"/>
  <c r="A948" i="61"/>
  <c r="A949" i="61"/>
  <c r="A950" i="61"/>
  <c r="A951" i="61"/>
  <c r="A952" i="61"/>
  <c r="A953" i="61"/>
  <c r="A954" i="61"/>
  <c r="A955" i="61"/>
  <c r="A956" i="61"/>
  <c r="A957" i="61"/>
  <c r="A958" i="61"/>
  <c r="A959" i="61"/>
  <c r="A960" i="61"/>
  <c r="A961" i="61"/>
  <c r="A962" i="61"/>
  <c r="A963" i="61"/>
  <c r="A964" i="61"/>
  <c r="A965" i="61"/>
  <c r="A966" i="61"/>
  <c r="A967" i="61"/>
  <c r="A968" i="61"/>
  <c r="A969" i="61"/>
  <c r="A970" i="61"/>
  <c r="A971" i="61"/>
  <c r="A972" i="61"/>
  <c r="A973" i="61"/>
  <c r="A974" i="61"/>
  <c r="A975" i="61"/>
  <c r="A976" i="61"/>
  <c r="A977" i="61"/>
  <c r="A978" i="61"/>
  <c r="A979" i="61"/>
  <c r="A980" i="61"/>
  <c r="A981" i="61"/>
  <c r="A982" i="61"/>
  <c r="A983" i="61"/>
  <c r="A984" i="61"/>
  <c r="A985" i="61"/>
  <c r="A986" i="61"/>
  <c r="A987" i="61"/>
  <c r="A988" i="61"/>
  <c r="A989" i="61"/>
  <c r="A990" i="61"/>
  <c r="A991" i="61"/>
  <c r="A992" i="61"/>
  <c r="A993" i="61"/>
  <c r="A994" i="61"/>
  <c r="A995" i="61"/>
  <c r="A996" i="61"/>
  <c r="A997" i="61"/>
  <c r="A998" i="61"/>
  <c r="A999" i="61"/>
  <c r="A1000" i="61"/>
  <c r="A1001" i="61"/>
  <c r="A1002" i="61"/>
  <c r="A1003" i="61"/>
  <c r="A1004" i="61"/>
  <c r="A1005" i="61"/>
  <c r="A1006" i="61"/>
  <c r="A1007" i="61"/>
  <c r="A1008" i="61"/>
  <c r="A1009" i="61"/>
  <c r="A1010" i="61"/>
  <c r="A1011" i="61"/>
  <c r="A1012" i="61"/>
  <c r="A1013" i="61"/>
  <c r="A1014" i="61"/>
  <c r="A1015" i="61"/>
  <c r="A1016" i="61"/>
  <c r="A1017" i="61"/>
  <c r="A1018" i="61"/>
  <c r="A1019" i="61"/>
  <c r="A1020" i="61"/>
  <c r="A1021" i="61"/>
  <c r="A1022" i="61"/>
  <c r="A1023" i="61"/>
  <c r="A1024" i="61"/>
  <c r="A1025" i="61"/>
  <c r="A1026" i="61"/>
  <c r="A1027" i="61"/>
  <c r="A1028" i="61"/>
  <c r="A1029" i="61"/>
  <c r="A1030" i="61"/>
  <c r="A1031" i="61"/>
  <c r="A1032" i="61"/>
  <c r="A1033" i="61"/>
  <c r="A1034" i="61"/>
  <c r="A1035" i="61"/>
  <c r="A1036" i="61"/>
  <c r="A1037" i="61"/>
  <c r="A1038" i="61"/>
  <c r="A1039" i="61"/>
  <c r="A1040" i="61"/>
  <c r="A1041" i="61"/>
  <c r="A1042" i="61"/>
  <c r="A1043" i="61"/>
  <c r="A1044" i="61"/>
  <c r="A1045" i="61"/>
  <c r="A1046" i="61"/>
  <c r="A1047" i="61"/>
  <c r="A1048" i="61"/>
  <c r="A1049" i="61"/>
  <c r="A1050" i="61"/>
  <c r="A1051" i="61"/>
  <c r="A1052" i="61"/>
  <c r="A1053" i="61"/>
  <c r="A1054" i="61"/>
  <c r="A1055" i="61"/>
  <c r="A1056" i="61"/>
  <c r="A1057" i="61"/>
  <c r="A1058" i="61"/>
  <c r="A1059" i="61"/>
  <c r="A1060" i="61"/>
  <c r="A1061" i="61"/>
  <c r="A1062" i="61"/>
  <c r="A1063" i="61"/>
  <c r="A1064" i="61"/>
  <c r="A1065" i="61"/>
  <c r="A1066" i="61"/>
  <c r="A1067" i="61"/>
  <c r="A1068" i="61"/>
  <c r="A1069" i="61"/>
  <c r="A1070" i="61"/>
  <c r="A1071" i="61"/>
  <c r="A1072" i="61"/>
  <c r="A1073" i="61"/>
  <c r="A1074" i="61"/>
  <c r="A1075" i="61"/>
  <c r="A1076" i="61"/>
  <c r="A1077" i="61"/>
  <c r="A1078" i="61"/>
  <c r="A1079" i="61"/>
  <c r="A1080" i="61"/>
  <c r="A1081" i="61"/>
  <c r="A1082" i="61"/>
  <c r="A1083" i="61"/>
  <c r="A1084" i="61"/>
  <c r="A1085" i="61"/>
  <c r="A1086" i="61"/>
  <c r="A1087" i="61"/>
  <c r="A1088" i="61"/>
  <c r="A1089" i="61"/>
  <c r="A1090" i="61"/>
  <c r="A1091" i="61"/>
  <c r="A1092" i="61"/>
  <c r="A1093" i="61"/>
  <c r="A1094" i="61"/>
  <c r="A1095" i="61"/>
  <c r="A1096" i="61"/>
  <c r="A1097" i="61"/>
  <c r="A1098" i="61"/>
  <c r="A1099" i="61"/>
  <c r="A1100" i="61"/>
  <c r="A1101" i="61"/>
  <c r="A1102" i="61"/>
  <c r="A1103" i="61"/>
  <c r="A1104" i="61"/>
  <c r="A1105" i="61"/>
  <c r="A1106" i="61"/>
  <c r="A1107" i="61"/>
  <c r="A1108" i="61"/>
  <c r="A1109" i="61"/>
  <c r="A1110" i="61"/>
  <c r="A1111" i="61"/>
  <c r="A1112" i="61"/>
  <c r="A1113" i="61"/>
  <c r="A1114" i="61"/>
  <c r="A1115" i="61"/>
  <c r="A1116" i="61"/>
  <c r="A1117" i="61"/>
  <c r="A1118" i="61"/>
  <c r="A1119" i="61"/>
  <c r="A1120" i="61"/>
  <c r="A1121" i="61"/>
  <c r="A1122" i="61"/>
  <c r="A1123" i="61"/>
  <c r="A1124" i="61"/>
  <c r="A1125" i="61"/>
  <c r="A1126" i="61"/>
  <c r="A1127" i="61"/>
  <c r="A1128" i="61"/>
  <c r="A1129" i="61"/>
  <c r="A1130" i="61"/>
  <c r="A1131" i="61"/>
  <c r="A1132" i="61"/>
  <c r="A1133" i="61"/>
  <c r="A1134" i="61"/>
  <c r="A1135" i="61"/>
  <c r="A1136" i="61"/>
  <c r="A1137" i="61"/>
  <c r="A1138" i="61"/>
  <c r="A1139" i="61"/>
  <c r="A1140" i="61"/>
  <c r="A1141" i="61"/>
  <c r="A1142" i="61"/>
  <c r="A1143" i="61"/>
  <c r="A1144" i="61"/>
  <c r="A1145" i="61"/>
  <c r="A1146" i="61"/>
  <c r="A1147" i="61"/>
  <c r="A1148" i="61"/>
  <c r="A1149" i="61"/>
  <c r="A1150" i="61"/>
  <c r="A1151" i="61"/>
  <c r="A1152" i="61"/>
  <c r="A1153" i="61"/>
  <c r="A1154" i="61"/>
  <c r="A1155" i="61"/>
  <c r="A1156" i="61"/>
  <c r="A1157" i="61"/>
  <c r="A1158" i="61"/>
  <c r="A1159" i="61"/>
  <c r="A1160" i="61"/>
  <c r="A1161" i="61"/>
  <c r="A1162" i="61"/>
  <c r="A1163" i="61"/>
  <c r="A1164" i="61"/>
  <c r="A1165" i="61"/>
  <c r="A1166" i="61"/>
  <c r="A1167" i="61"/>
  <c r="A1168" i="61"/>
  <c r="A1169" i="61"/>
  <c r="A1170" i="61"/>
  <c r="A1171" i="61"/>
  <c r="A1172" i="61"/>
  <c r="A1173" i="61"/>
  <c r="A1174" i="61"/>
  <c r="A1175" i="61"/>
  <c r="A1176" i="61"/>
  <c r="A1177" i="61"/>
  <c r="A1178" i="61"/>
  <c r="A1179" i="61"/>
  <c r="A1180" i="61"/>
  <c r="A1181" i="61"/>
  <c r="A1182" i="61"/>
  <c r="A1183" i="61"/>
  <c r="A1184" i="61"/>
  <c r="A1185" i="61"/>
  <c r="A1186" i="61"/>
  <c r="A1187" i="61"/>
  <c r="A1188" i="61"/>
  <c r="A1189" i="61"/>
  <c r="A1190" i="61"/>
  <c r="A1191" i="61"/>
  <c r="A1192" i="61"/>
  <c r="A1193" i="61"/>
  <c r="A1194" i="61"/>
  <c r="A1195" i="61"/>
  <c r="A1196" i="61"/>
  <c r="A1197" i="61"/>
  <c r="A1198" i="61"/>
  <c r="A1199" i="61"/>
  <c r="A1200" i="61"/>
  <c r="A1201" i="61"/>
  <c r="A1202" i="61"/>
  <c r="A1203" i="61"/>
  <c r="A1204" i="61"/>
  <c r="A1205" i="61"/>
  <c r="A1206" i="61"/>
  <c r="A1207" i="61"/>
  <c r="A1208" i="61"/>
  <c r="A1209" i="61"/>
  <c r="A1210" i="61"/>
  <c r="A1211" i="61"/>
  <c r="A1212" i="61"/>
  <c r="A1213" i="61"/>
  <c r="A1214" i="61"/>
  <c r="A1215" i="61"/>
  <c r="A1216" i="61"/>
  <c r="A1217" i="61"/>
  <c r="A1218" i="61"/>
  <c r="A1219" i="61"/>
  <c r="A1220" i="61"/>
  <c r="A1221" i="61"/>
  <c r="A1222" i="61"/>
  <c r="A1223" i="61"/>
  <c r="A1224" i="61"/>
  <c r="A1225" i="61"/>
  <c r="A1226" i="61"/>
  <c r="A1227" i="61"/>
  <c r="A1228" i="61"/>
  <c r="A1229" i="61"/>
  <c r="A1230" i="61"/>
  <c r="A1231" i="61"/>
  <c r="A1232" i="61"/>
  <c r="A1233" i="61"/>
  <c r="A1234" i="61"/>
  <c r="A1235" i="61"/>
  <c r="A1236" i="61"/>
  <c r="A1237" i="61"/>
  <c r="A1238" i="61"/>
  <c r="A1239" i="61"/>
  <c r="A1240" i="61"/>
  <c r="A1241" i="61"/>
  <c r="A1242" i="61"/>
  <c r="A1243" i="61"/>
  <c r="A1244" i="61"/>
  <c r="A1245" i="61"/>
  <c r="A1246" i="61"/>
  <c r="A1247" i="61"/>
  <c r="A1248" i="61"/>
  <c r="A1249" i="61"/>
  <c r="A1250" i="61"/>
  <c r="A1251" i="61"/>
  <c r="A1252" i="61"/>
  <c r="A1253" i="61"/>
  <c r="A1254" i="61"/>
  <c r="A1255" i="61"/>
  <c r="A1256" i="61"/>
  <c r="A1257" i="61"/>
  <c r="A1258" i="61"/>
  <c r="A1259" i="61"/>
  <c r="A1260" i="61"/>
  <c r="A1261" i="61"/>
  <c r="A1262" i="61"/>
  <c r="A1263" i="61"/>
  <c r="A1264" i="61"/>
  <c r="A1265" i="61"/>
  <c r="A1266" i="61"/>
  <c r="A1267" i="61"/>
  <c r="A1268" i="61"/>
  <c r="A1269" i="61"/>
  <c r="A1270" i="61"/>
  <c r="A1271" i="61"/>
  <c r="A1272" i="61"/>
  <c r="A1273" i="61"/>
  <c r="A1274" i="61"/>
  <c r="A1275" i="61"/>
  <c r="A1276" i="61"/>
  <c r="A1277" i="61"/>
  <c r="A1278" i="61"/>
  <c r="A1279" i="61"/>
  <c r="A1280" i="61"/>
  <c r="A1281" i="61"/>
  <c r="A1282" i="61"/>
  <c r="A1283" i="61"/>
  <c r="A1284" i="61"/>
  <c r="A1285" i="61"/>
  <c r="A1286" i="61"/>
  <c r="A1287" i="61"/>
  <c r="A1288" i="61"/>
  <c r="A1289" i="61"/>
  <c r="A1290" i="61"/>
  <c r="A1291" i="61"/>
  <c r="A1292" i="61"/>
  <c r="A1293" i="61"/>
  <c r="A1294" i="61"/>
  <c r="A1295" i="61"/>
  <c r="A1296" i="61"/>
  <c r="A1297" i="61"/>
  <c r="A1298" i="61"/>
  <c r="A1299" i="61"/>
  <c r="A1300" i="61"/>
  <c r="A1301" i="61"/>
  <c r="A1302" i="61"/>
  <c r="A1303" i="61"/>
  <c r="A1304" i="61"/>
  <c r="A1305" i="61"/>
  <c r="A1306" i="61"/>
  <c r="A1307" i="61"/>
  <c r="A1308" i="61"/>
  <c r="A1309" i="61"/>
  <c r="A1310" i="61"/>
  <c r="A1311" i="61"/>
  <c r="A1312" i="61"/>
  <c r="A1313" i="61"/>
  <c r="A1314" i="61"/>
  <c r="A1315" i="61"/>
  <c r="A1316" i="61"/>
  <c r="A1317" i="61"/>
  <c r="A1318" i="61"/>
  <c r="A1319" i="61"/>
  <c r="A1320" i="61"/>
  <c r="A1321" i="61"/>
  <c r="A1322" i="61"/>
  <c r="A1323" i="61"/>
  <c r="A1324" i="61"/>
  <c r="A1325" i="61"/>
  <c r="A1326" i="61"/>
  <c r="A1327" i="61"/>
  <c r="A1328" i="61"/>
  <c r="A1329" i="61"/>
  <c r="A1330" i="61"/>
  <c r="A1331" i="61"/>
  <c r="A1332" i="61"/>
  <c r="A1333" i="61"/>
  <c r="A1334" i="61"/>
  <c r="A1335" i="61"/>
  <c r="A1336" i="61"/>
  <c r="A1337" i="61"/>
  <c r="A1338" i="61"/>
  <c r="A1339" i="61"/>
  <c r="A1340" i="61"/>
  <c r="A1341" i="61"/>
  <c r="A1342" i="61"/>
  <c r="A1343" i="61"/>
  <c r="A1344" i="61"/>
  <c r="A1345" i="61"/>
  <c r="A1346" i="61"/>
  <c r="A1347" i="61"/>
  <c r="A1348" i="61"/>
  <c r="A1349" i="61"/>
  <c r="A1350" i="61"/>
  <c r="A1351" i="61"/>
  <c r="A1352" i="61"/>
  <c r="A1353" i="61"/>
  <c r="A1354" i="61"/>
  <c r="A1355" i="61"/>
  <c r="A1356" i="61"/>
  <c r="A1357" i="61"/>
  <c r="A1358" i="61"/>
  <c r="A1359" i="61"/>
  <c r="A1360" i="61"/>
  <c r="A1361" i="61"/>
  <c r="A1362" i="61"/>
  <c r="A1363" i="61"/>
  <c r="A1364" i="61"/>
  <c r="A1365" i="61"/>
  <c r="A1366" i="61"/>
  <c r="A1367" i="61"/>
  <c r="A1368" i="61"/>
  <c r="A1369" i="61"/>
  <c r="A1370" i="61"/>
  <c r="A1371" i="61"/>
  <c r="A1372" i="61"/>
  <c r="A1373" i="61"/>
  <c r="A1374" i="61"/>
  <c r="A1375" i="61"/>
  <c r="A1376" i="61"/>
  <c r="A1377" i="61"/>
  <c r="A1378" i="61"/>
  <c r="A1379" i="61"/>
  <c r="A1380" i="61"/>
  <c r="A1381" i="61"/>
  <c r="A1382" i="61"/>
  <c r="A1383" i="61"/>
  <c r="A1384" i="61"/>
  <c r="A1385" i="61"/>
  <c r="A1386" i="61"/>
  <c r="A1387" i="61"/>
  <c r="A1388" i="61"/>
  <c r="A1389" i="61"/>
  <c r="A1390" i="61"/>
  <c r="A1391" i="61"/>
  <c r="A1392" i="61"/>
  <c r="A1393" i="61"/>
  <c r="A1394" i="61"/>
  <c r="A1395" i="61"/>
  <c r="A1396" i="61"/>
  <c r="A1397" i="61"/>
  <c r="A1398" i="61"/>
  <c r="A1399" i="61"/>
  <c r="A1400" i="61"/>
  <c r="A1401" i="61"/>
  <c r="A1402" i="61"/>
  <c r="A1403" i="61"/>
  <c r="A1404" i="61"/>
  <c r="A1405" i="61"/>
  <c r="A1406" i="61"/>
  <c r="A1407" i="61"/>
  <c r="A1408" i="61"/>
  <c r="A1409" i="61"/>
  <c r="A1410" i="61"/>
  <c r="A1411" i="61"/>
  <c r="A1412" i="61"/>
  <c r="A1413" i="61"/>
  <c r="A1414" i="61"/>
  <c r="A1415" i="61"/>
  <c r="A1416" i="61"/>
  <c r="A1417" i="61"/>
  <c r="A1418" i="61"/>
  <c r="A1419" i="61"/>
  <c r="A1420" i="61"/>
  <c r="A1421" i="61"/>
  <c r="A1422" i="61"/>
  <c r="A1423" i="61"/>
  <c r="A1424" i="61"/>
  <c r="A1425" i="61"/>
  <c r="A1426" i="61"/>
  <c r="A1427" i="61"/>
  <c r="A1428" i="61"/>
  <c r="A1429" i="61"/>
  <c r="A1430" i="61"/>
  <c r="A1431" i="61"/>
  <c r="A1432" i="61"/>
  <c r="A1433" i="61"/>
  <c r="A1434" i="61"/>
  <c r="A1435" i="61"/>
  <c r="A1436" i="61"/>
  <c r="A1437" i="61"/>
  <c r="A1438" i="61"/>
  <c r="A1439" i="61"/>
  <c r="A1440" i="61"/>
  <c r="A1441" i="61"/>
  <c r="A1442" i="61"/>
  <c r="A1443" i="61"/>
  <c r="A1444" i="61"/>
  <c r="A1445" i="61"/>
  <c r="A1446" i="61"/>
  <c r="A1447" i="61"/>
  <c r="A1448" i="61"/>
  <c r="A1449" i="61"/>
  <c r="A1450" i="61"/>
  <c r="A1451" i="61"/>
  <c r="A1452" i="61"/>
  <c r="A1453" i="61"/>
  <c r="A1454" i="61"/>
  <c r="A1455" i="61"/>
  <c r="A1456" i="61"/>
  <c r="A1457" i="61"/>
  <c r="A1458" i="61"/>
  <c r="A1459" i="61"/>
  <c r="A1460" i="61"/>
  <c r="A1461" i="61"/>
  <c r="A1462" i="61"/>
  <c r="A1463" i="61"/>
  <c r="A1464" i="61"/>
  <c r="A1465" i="61"/>
  <c r="A1466" i="61"/>
  <c r="A1467" i="61"/>
  <c r="A1468" i="61"/>
  <c r="A1469" i="61"/>
  <c r="A1470" i="61"/>
  <c r="A1471" i="61"/>
  <c r="A1472" i="61"/>
  <c r="A1473" i="61"/>
  <c r="A1474" i="61"/>
  <c r="A1475" i="61"/>
  <c r="A1476" i="61"/>
  <c r="A1477" i="61"/>
  <c r="A1478" i="61"/>
  <c r="A1479" i="61"/>
  <c r="A1480" i="61"/>
  <c r="A1481" i="61"/>
  <c r="A1482" i="61"/>
  <c r="A1483" i="61"/>
  <c r="A1484" i="61"/>
  <c r="A1485" i="61"/>
  <c r="A1486" i="61"/>
  <c r="A1487" i="61"/>
  <c r="A1488" i="61"/>
  <c r="A1489" i="61"/>
  <c r="A1490" i="61"/>
  <c r="A1491" i="61"/>
  <c r="A1492" i="61"/>
  <c r="A1493" i="61"/>
  <c r="A1494" i="61"/>
  <c r="A1495" i="61"/>
  <c r="A1496" i="61"/>
  <c r="A1497" i="61"/>
  <c r="A1498" i="61"/>
  <c r="A1499" i="61"/>
  <c r="A1500" i="61"/>
  <c r="A1501" i="61"/>
  <c r="A1502" i="61"/>
  <c r="A1503" i="61"/>
  <c r="A1504" i="61"/>
  <c r="A1505" i="61"/>
  <c r="A1506" i="61"/>
  <c r="A1507" i="61"/>
  <c r="A1508" i="61"/>
  <c r="A1509" i="61"/>
  <c r="A1510" i="61"/>
  <c r="A1511" i="61"/>
  <c r="A1512" i="61"/>
  <c r="A1513" i="61"/>
  <c r="A1514" i="61"/>
  <c r="A1515" i="61"/>
  <c r="A1516" i="61"/>
  <c r="A1517" i="61"/>
  <c r="A1518" i="61"/>
  <c r="A1519" i="61"/>
  <c r="A1520" i="61"/>
  <c r="A1521" i="61"/>
  <c r="A1522" i="61"/>
  <c r="A1523" i="61"/>
  <c r="A1524" i="61"/>
  <c r="A1525" i="61"/>
  <c r="A1526" i="61"/>
  <c r="A1527" i="61"/>
  <c r="A1528" i="61"/>
  <c r="A1529" i="61"/>
  <c r="A1530" i="61"/>
  <c r="A1531" i="61"/>
  <c r="A1532" i="61"/>
  <c r="A1533" i="61"/>
  <c r="A1534" i="61"/>
  <c r="A1535" i="61"/>
  <c r="A1536" i="61"/>
  <c r="A1537" i="61"/>
  <c r="A1538" i="61"/>
  <c r="A1539" i="61"/>
  <c r="A1540" i="61"/>
  <c r="A1541" i="61"/>
  <c r="A1542" i="61"/>
  <c r="A1543" i="61"/>
  <c r="A1544" i="61"/>
  <c r="A1545" i="61"/>
  <c r="A1546" i="61"/>
  <c r="A1547" i="61"/>
  <c r="A1548" i="61"/>
  <c r="A1549" i="61"/>
  <c r="A1550" i="61"/>
  <c r="A1551" i="61"/>
  <c r="A1552" i="61"/>
  <c r="A1553" i="61"/>
  <c r="A1554" i="61"/>
  <c r="A1555" i="61"/>
  <c r="A1556" i="61"/>
  <c r="A1557" i="61"/>
  <c r="A1558" i="61"/>
  <c r="A1559" i="61"/>
  <c r="A1560" i="61"/>
  <c r="A1561" i="61"/>
  <c r="A1562" i="61"/>
  <c r="A1563" i="61"/>
  <c r="A1564" i="61"/>
  <c r="A1565" i="61"/>
  <c r="A1566" i="61"/>
  <c r="A1567" i="61"/>
  <c r="A1568" i="61"/>
  <c r="A1569" i="61"/>
  <c r="A1570" i="61"/>
  <c r="A1571" i="61"/>
  <c r="A1572" i="61"/>
  <c r="A1573" i="61"/>
  <c r="A1574" i="61"/>
  <c r="A1575" i="61"/>
  <c r="A1576" i="61"/>
  <c r="A1577" i="61"/>
  <c r="A1578" i="61"/>
  <c r="A1579" i="61"/>
  <c r="A1580" i="61"/>
  <c r="A1581" i="61"/>
  <c r="A1582" i="61"/>
  <c r="A1583" i="61"/>
  <c r="A1584" i="61"/>
  <c r="A1585" i="61"/>
  <c r="A1586" i="61"/>
  <c r="A1587" i="61"/>
  <c r="A1588" i="61"/>
  <c r="A1589" i="61"/>
  <c r="A1590" i="61"/>
  <c r="A1591" i="61"/>
  <c r="A1592" i="61"/>
  <c r="A1593" i="61"/>
  <c r="A1594" i="61"/>
  <c r="A1595" i="61"/>
  <c r="A1596" i="61"/>
  <c r="A1597" i="61"/>
  <c r="A1598" i="61"/>
  <c r="A1599" i="61"/>
  <c r="A1600" i="61"/>
  <c r="A1601" i="61"/>
  <c r="A1602" i="61"/>
  <c r="A1603" i="61"/>
  <c r="A1604" i="61"/>
  <c r="A1605" i="61"/>
  <c r="A1606" i="61"/>
  <c r="A1607" i="61"/>
  <c r="A1608" i="61"/>
  <c r="A1609" i="61"/>
  <c r="A1610" i="61"/>
  <c r="A1611" i="61"/>
  <c r="A1612" i="61"/>
  <c r="A1613" i="61"/>
  <c r="A1614" i="61"/>
  <c r="A1615" i="61"/>
  <c r="A1616" i="61"/>
  <c r="A1617" i="61"/>
  <c r="A1618" i="61"/>
  <c r="A1619" i="61"/>
  <c r="A1620" i="61"/>
  <c r="A1621" i="61"/>
  <c r="A1622" i="61"/>
  <c r="A1623" i="61"/>
  <c r="A1624" i="61"/>
  <c r="A1625" i="61"/>
  <c r="A1626" i="61"/>
  <c r="A1627" i="61"/>
  <c r="A1628" i="61"/>
  <c r="A1629" i="61"/>
  <c r="A1630" i="61"/>
  <c r="A1631" i="61"/>
  <c r="A1632" i="61"/>
  <c r="A1633" i="61"/>
  <c r="E40" i="60"/>
  <c r="B10" i="65" s="1"/>
  <c r="C38" i="74"/>
  <c r="E38" i="74" s="1"/>
  <c r="E34" i="60"/>
  <c r="D14" i="71" s="1"/>
  <c r="E21" i="60"/>
  <c r="C19" i="74" s="1"/>
  <c r="D19" i="74" s="1"/>
  <c r="E19" i="74" s="1"/>
  <c r="J404" i="61"/>
  <c r="E41" i="60"/>
  <c r="C39" i="74"/>
  <c r="D39" i="74" s="1"/>
  <c r="E39" i="74" s="1"/>
  <c r="E22" i="60"/>
  <c r="C20" i="74" s="1"/>
  <c r="D20" i="74" s="1"/>
  <c r="E20" i="74" s="1"/>
  <c r="E36" i="60"/>
  <c r="C34" i="74" s="1"/>
  <c r="D34" i="74" s="1"/>
  <c r="E40" i="63"/>
  <c r="E21" i="63"/>
  <c r="E34" i="63"/>
  <c r="D54" i="71" s="1"/>
  <c r="E41" i="63"/>
  <c r="E22" i="63"/>
  <c r="E36" i="63"/>
  <c r="S440" i="61"/>
  <c r="S443" i="61"/>
  <c r="N20" i="60" s="1"/>
  <c r="Q440" i="61"/>
  <c r="Q443" i="61"/>
  <c r="K15" i="71" s="1"/>
  <c r="R440" i="61"/>
  <c r="R443" i="61"/>
  <c r="L15" i="71" s="1"/>
  <c r="J440" i="62"/>
  <c r="R440" i="62"/>
  <c r="R443" i="62"/>
  <c r="M20" i="63"/>
  <c r="M28" i="63"/>
  <c r="L59" i="71" s="1"/>
  <c r="I29" i="63"/>
  <c r="N28" i="63"/>
  <c r="K36" i="63"/>
  <c r="K440" i="62"/>
  <c r="K443" i="62"/>
  <c r="E55" i="71" s="1"/>
  <c r="F20" i="63"/>
  <c r="I443" i="62"/>
  <c r="J29" i="63"/>
  <c r="D19" i="63"/>
  <c r="L29" i="63"/>
  <c r="K60" i="71"/>
  <c r="O440" i="61"/>
  <c r="O443" i="61"/>
  <c r="I15" i="71"/>
  <c r="N440" i="61"/>
  <c r="N443" i="61"/>
  <c r="I20" i="60" s="1"/>
  <c r="H15" i="71"/>
  <c r="D19" i="60"/>
  <c r="I443" i="61"/>
  <c r="P440" i="61"/>
  <c r="P443" i="61"/>
  <c r="J15" i="71"/>
  <c r="J440" i="61"/>
  <c r="J28" i="60"/>
  <c r="I19" i="71" s="1"/>
  <c r="F29" i="60"/>
  <c r="E20" i="71" s="1"/>
  <c r="L440" i="61"/>
  <c r="L443" i="61"/>
  <c r="F15" i="71" s="1"/>
  <c r="K440" i="61"/>
  <c r="K443" i="61"/>
  <c r="E15" i="71" s="1"/>
  <c r="M440" i="61"/>
  <c r="M443" i="61"/>
  <c r="G15" i="71" s="1"/>
  <c r="H20" i="60"/>
  <c r="M28" i="60"/>
  <c r="L19" i="71" s="1"/>
  <c r="L440" i="62"/>
  <c r="L443" i="62"/>
  <c r="G20" i="63" s="1"/>
  <c r="G32" i="63" s="1"/>
  <c r="G44" i="63" s="1"/>
  <c r="M440" i="62"/>
  <c r="M443" i="62"/>
  <c r="N440" i="62"/>
  <c r="N443" i="62"/>
  <c r="P440" i="62"/>
  <c r="P443" i="62"/>
  <c r="J55" i="71" s="1"/>
  <c r="O440" i="62"/>
  <c r="O443" i="62"/>
  <c r="Q440" i="62"/>
  <c r="Q443" i="62"/>
  <c r="K55" i="71" s="1"/>
  <c r="S440" i="62"/>
  <c r="S443" i="62"/>
  <c r="M55" i="71" s="1"/>
  <c r="L28" i="63"/>
  <c r="H29" i="63"/>
  <c r="G60" i="71" s="1"/>
  <c r="K29" i="63"/>
  <c r="M29" i="63"/>
  <c r="G28" i="60"/>
  <c r="H28" i="60"/>
  <c r="G19" i="71"/>
  <c r="I28" i="60"/>
  <c r="H19" i="71"/>
  <c r="E29" i="60"/>
  <c r="C27" i="74" s="1"/>
  <c r="D27" i="74" s="1"/>
  <c r="E27" i="74" s="1"/>
  <c r="F28" i="60"/>
  <c r="E19" i="71" s="1"/>
  <c r="K28" i="60"/>
  <c r="J19" i="71"/>
  <c r="G29" i="60"/>
  <c r="F20" i="71" s="1"/>
  <c r="L28" i="60"/>
  <c r="H29" i="60"/>
  <c r="G20" i="71" s="1"/>
  <c r="L29" i="60"/>
  <c r="M29" i="60"/>
  <c r="L20" i="71"/>
  <c r="K29" i="60"/>
  <c r="N29" i="60"/>
  <c r="M20" i="71" s="1"/>
  <c r="E28" i="60"/>
  <c r="L20" i="60"/>
  <c r="L32" i="60" s="1"/>
  <c r="L44" i="60" s="1"/>
  <c r="M15" i="71"/>
  <c r="I29" i="60"/>
  <c r="H20" i="71" s="1"/>
  <c r="N28" i="60"/>
  <c r="M19" i="71" s="1"/>
  <c r="J29" i="60"/>
  <c r="K20" i="60"/>
  <c r="F28" i="63"/>
  <c r="H28" i="63"/>
  <c r="I28" i="63"/>
  <c r="J28" i="63"/>
  <c r="F29" i="63"/>
  <c r="G28" i="63"/>
  <c r="E29" i="63"/>
  <c r="D60" i="71"/>
  <c r="K28" i="63"/>
  <c r="J59" i="71" s="1"/>
  <c r="G29" i="63"/>
  <c r="F60" i="71" s="1"/>
  <c r="N29" i="63"/>
  <c r="M60" i="71"/>
  <c r="E28" i="63"/>
  <c r="E19" i="60"/>
  <c r="C17" i="74" s="1"/>
  <c r="D17" i="74" s="1"/>
  <c r="G20" i="60"/>
  <c r="J443" i="61"/>
  <c r="D15" i="71" s="1"/>
  <c r="J443" i="62"/>
  <c r="D55" i="71" s="1"/>
  <c r="J20" i="60"/>
  <c r="F20" i="60"/>
  <c r="C26" i="74"/>
  <c r="E26" i="74" s="1"/>
  <c r="E7" i="74"/>
  <c r="L55" i="71"/>
  <c r="D20" i="63"/>
  <c r="D20" i="60"/>
  <c r="N20" i="63"/>
  <c r="I55" i="71"/>
  <c r="J20" i="63"/>
  <c r="K20" i="63"/>
  <c r="I20" i="63"/>
  <c r="H55" i="71"/>
  <c r="H20" i="63"/>
  <c r="H32" i="63" s="1"/>
  <c r="H44" i="63" s="1"/>
  <c r="G55" i="71"/>
  <c r="E20" i="60"/>
  <c r="C18" i="74" s="1"/>
  <c r="D18" i="74" s="1"/>
  <c r="E18" i="74" s="1"/>
  <c r="H72" i="73"/>
  <c r="J72" i="73"/>
  <c r="D48" i="71"/>
  <c r="D65" i="71"/>
  <c r="E48" i="71"/>
  <c r="E65" i="71"/>
  <c r="F48" i="71"/>
  <c r="F65" i="71"/>
  <c r="G48" i="71"/>
  <c r="G65" i="71"/>
  <c r="H48" i="71"/>
  <c r="H65" i="71"/>
  <c r="I48" i="71"/>
  <c r="I65" i="71"/>
  <c r="J48" i="71"/>
  <c r="J65" i="71"/>
  <c r="K48" i="71"/>
  <c r="K65" i="71"/>
  <c r="B11" i="67"/>
  <c r="C11" i="67"/>
  <c r="D11" i="67"/>
  <c r="E11" i="67"/>
  <c r="F11" i="67"/>
  <c r="M48" i="71"/>
  <c r="M65" i="71"/>
  <c r="L48" i="71"/>
  <c r="L65" i="71"/>
  <c r="N14" i="60"/>
  <c r="M14" i="60"/>
  <c r="L14" i="60"/>
  <c r="K14" i="60"/>
  <c r="J14" i="60"/>
  <c r="I14" i="60"/>
  <c r="H14" i="60"/>
  <c r="G14" i="60"/>
  <c r="F14" i="60"/>
  <c r="E14" i="60"/>
  <c r="C13" i="74"/>
  <c r="D13" i="74" s="1"/>
  <c r="E13" i="74" s="1"/>
  <c r="N7" i="63"/>
  <c r="M7" i="63"/>
  <c r="F7" i="60"/>
  <c r="G7" i="60"/>
  <c r="H7" i="60"/>
  <c r="I7" i="60"/>
  <c r="J7" i="60"/>
  <c r="K7" i="60"/>
  <c r="L7" i="60"/>
  <c r="M7" i="60"/>
  <c r="N7" i="60"/>
  <c r="E7" i="60"/>
  <c r="C6" i="74" s="1"/>
  <c r="N14" i="63"/>
  <c r="F46" i="60"/>
  <c r="G46" i="60"/>
  <c r="H46" i="60"/>
  <c r="I46" i="60"/>
  <c r="J46" i="60"/>
  <c r="K46" i="60"/>
  <c r="L46" i="60"/>
  <c r="M46" i="60"/>
  <c r="N46" i="60"/>
  <c r="E46" i="60"/>
  <c r="F46" i="63"/>
  <c r="G46" i="63"/>
  <c r="H46" i="63"/>
  <c r="I46" i="63"/>
  <c r="J46" i="63"/>
  <c r="K46" i="63"/>
  <c r="L46" i="63"/>
  <c r="M46" i="63"/>
  <c r="E46" i="63"/>
  <c r="E18" i="63"/>
  <c r="F18" i="63"/>
  <c r="G18" i="63"/>
  <c r="H18" i="63"/>
  <c r="I18" i="63"/>
  <c r="J18" i="63"/>
  <c r="K18" i="63"/>
  <c r="L18" i="63"/>
  <c r="M18" i="63"/>
  <c r="F4" i="63"/>
  <c r="G4" i="63"/>
  <c r="H4" i="63"/>
  <c r="I4" i="63"/>
  <c r="J4" i="63"/>
  <c r="K4" i="63"/>
  <c r="L4" i="63"/>
  <c r="M4" i="63"/>
  <c r="E4" i="63"/>
  <c r="E18" i="60"/>
  <c r="F18" i="60"/>
  <c r="G18" i="60"/>
  <c r="H18" i="60"/>
  <c r="I18" i="60"/>
  <c r="J18" i="60"/>
  <c r="K18" i="60"/>
  <c r="L18" i="60"/>
  <c r="M18" i="60"/>
  <c r="N18" i="60"/>
  <c r="N4" i="60"/>
  <c r="M8" i="71"/>
  <c r="M25" i="71" s="1"/>
  <c r="E4" i="60"/>
  <c r="D8" i="71" s="1"/>
  <c r="D25" i="71" s="1"/>
  <c r="F4" i="60"/>
  <c r="E8" i="71"/>
  <c r="E25" i="71" s="1"/>
  <c r="G4" i="60"/>
  <c r="F8" i="71" s="1"/>
  <c r="F25" i="71" s="1"/>
  <c r="H4" i="60"/>
  <c r="G8" i="71"/>
  <c r="G25" i="71" s="1"/>
  <c r="I4" i="60"/>
  <c r="H8" i="71" s="1"/>
  <c r="H25" i="71" s="1"/>
  <c r="J4" i="60"/>
  <c r="I8" i="71" s="1"/>
  <c r="I25" i="71" s="1"/>
  <c r="K4" i="60"/>
  <c r="J8" i="71"/>
  <c r="J25" i="71" s="1"/>
  <c r="L4" i="60"/>
  <c r="K8" i="71"/>
  <c r="K25" i="71"/>
  <c r="M4" i="60"/>
  <c r="L8" i="71" s="1"/>
  <c r="L25" i="71" s="1"/>
  <c r="N46" i="63"/>
  <c r="N18" i="63"/>
  <c r="N4" i="63"/>
  <c r="I14" i="63"/>
  <c r="J14" i="63"/>
  <c r="K14" i="63"/>
  <c r="L14" i="63"/>
  <c r="M14" i="63"/>
  <c r="H14" i="63"/>
  <c r="G14" i="63"/>
  <c r="F14" i="63"/>
  <c r="J404" i="62"/>
  <c r="E19" i="63"/>
  <c r="E56" i="71"/>
  <c r="I57" i="71"/>
  <c r="F56" i="71"/>
  <c r="E58" i="71"/>
  <c r="K56" i="71"/>
  <c r="J60" i="71"/>
  <c r="F59" i="71"/>
  <c r="I59" i="71"/>
  <c r="L58" i="71"/>
  <c r="M57" i="71"/>
  <c r="G42" i="63"/>
  <c r="H59" i="71"/>
  <c r="M59" i="71"/>
  <c r="D56" i="71"/>
  <c r="H42" i="63"/>
  <c r="M13" i="60"/>
  <c r="J13" i="60"/>
  <c r="G13" i="60"/>
  <c r="F13" i="60"/>
  <c r="F55" i="71" l="1"/>
  <c r="L20" i="63"/>
  <c r="N32" i="63"/>
  <c r="N44" i="63" s="1"/>
  <c r="M32" i="63"/>
  <c r="E20" i="63"/>
  <c r="E32" i="63" s="1"/>
  <c r="E44" i="63" s="1"/>
  <c r="M20" i="60"/>
  <c r="M32" i="60" s="1"/>
  <c r="M44" i="60" s="1"/>
  <c r="E11" i="74"/>
  <c r="E5" i="74"/>
  <c r="G57" i="71"/>
  <c r="I60" i="71"/>
  <c r="I61" i="71" s="1"/>
  <c r="M42" i="63"/>
  <c r="L42" i="63"/>
  <c r="K42" i="63"/>
  <c r="J42" i="63"/>
  <c r="K59" i="71"/>
  <c r="I58" i="71"/>
  <c r="H57" i="71"/>
  <c r="D32" i="63"/>
  <c r="D44" i="63" s="1"/>
  <c r="H60" i="71"/>
  <c r="L61" i="71"/>
  <c r="L67" i="71" s="1"/>
  <c r="L32" i="63"/>
  <c r="F42" i="63"/>
  <c r="N42" i="63"/>
  <c r="L57" i="71"/>
  <c r="L74" i="71" s="1"/>
  <c r="K58" i="71"/>
  <c r="E15" i="63"/>
  <c r="E100" i="63" s="1"/>
  <c r="K32" i="63"/>
  <c r="I32" i="63"/>
  <c r="I44" i="63" s="1"/>
  <c r="D59" i="71"/>
  <c r="D61" i="71" s="1"/>
  <c r="F32" i="63"/>
  <c r="J32" i="63"/>
  <c r="J44" i="63" s="1"/>
  <c r="L60" i="71"/>
  <c r="J61" i="71"/>
  <c r="H61" i="71"/>
  <c r="H77" i="71" s="1"/>
  <c r="F44" i="63"/>
  <c r="G61" i="71"/>
  <c r="L69" i="71"/>
  <c r="L70" i="71"/>
  <c r="L76" i="71"/>
  <c r="L72" i="71"/>
  <c r="E61" i="71"/>
  <c r="E72" i="71" s="1"/>
  <c r="L15" i="63"/>
  <c r="N13" i="63"/>
  <c r="N15" i="63" s="1"/>
  <c r="L13" i="63"/>
  <c r="J58" i="71"/>
  <c r="J15" i="63"/>
  <c r="K13" i="63"/>
  <c r="M56" i="71"/>
  <c r="M13" i="63"/>
  <c r="M15" i="63" s="1"/>
  <c r="K15" i="63"/>
  <c r="F13" i="63"/>
  <c r="F15" i="63" s="1"/>
  <c r="F100" i="63" s="1"/>
  <c r="F61" i="71"/>
  <c r="F71" i="71" s="1"/>
  <c r="J13" i="63"/>
  <c r="H13" i="63"/>
  <c r="H15" i="63" s="1"/>
  <c r="I13" i="63"/>
  <c r="I15" i="63" s="1"/>
  <c r="I100" i="63" s="1"/>
  <c r="G15" i="63"/>
  <c r="E9" i="65"/>
  <c r="M17" i="71"/>
  <c r="C24" i="74"/>
  <c r="D24" i="74" s="1"/>
  <c r="E24" i="74" s="1"/>
  <c r="N15" i="60"/>
  <c r="K16" i="71"/>
  <c r="H18" i="71"/>
  <c r="H21" i="71" s="1"/>
  <c r="H33" i="71" s="1"/>
  <c r="C9" i="65"/>
  <c r="M15" i="60"/>
  <c r="L16" i="71"/>
  <c r="I32" i="60"/>
  <c r="L15" i="60"/>
  <c r="L47" i="60" s="1"/>
  <c r="F19" i="71"/>
  <c r="G42" i="60"/>
  <c r="N42" i="60"/>
  <c r="F9" i="65"/>
  <c r="H32" i="60"/>
  <c r="E6" i="65" s="1"/>
  <c r="E16" i="65" s="1"/>
  <c r="E26" i="65" s="1"/>
  <c r="E36" i="65" s="1"/>
  <c r="C23" i="74"/>
  <c r="D23" i="74" s="1"/>
  <c r="E23" i="74" s="1"/>
  <c r="G16" i="71"/>
  <c r="K17" i="71"/>
  <c r="J15" i="60"/>
  <c r="I20" i="71"/>
  <c r="D20" i="71"/>
  <c r="D21" i="71" s="1"/>
  <c r="F17" i="71"/>
  <c r="F21" i="71" s="1"/>
  <c r="F31" i="71" s="1"/>
  <c r="C8" i="65"/>
  <c r="J42" i="60"/>
  <c r="N32" i="60"/>
  <c r="K32" i="60"/>
  <c r="K44" i="60" s="1"/>
  <c r="K42" i="60"/>
  <c r="F32" i="60"/>
  <c r="F44" i="60" s="1"/>
  <c r="L17" i="71"/>
  <c r="L21" i="71" s="1"/>
  <c r="M42" i="60"/>
  <c r="B9" i="65"/>
  <c r="J32" i="60"/>
  <c r="D19" i="71"/>
  <c r="G32" i="60"/>
  <c r="D6" i="65" s="1"/>
  <c r="D16" i="65" s="1"/>
  <c r="D26" i="65" s="1"/>
  <c r="D36" i="65" s="1"/>
  <c r="D42" i="60"/>
  <c r="E34" i="74"/>
  <c r="K21" i="71"/>
  <c r="K33" i="71" s="1"/>
  <c r="E8" i="74"/>
  <c r="I21" i="71"/>
  <c r="I33" i="71" s="1"/>
  <c r="J21" i="71"/>
  <c r="J36" i="71" s="1"/>
  <c r="N44" i="60"/>
  <c r="E21" i="71"/>
  <c r="E35" i="71" s="1"/>
  <c r="C6" i="65"/>
  <c r="C16" i="65" s="1"/>
  <c r="C26" i="65" s="1"/>
  <c r="C36" i="65" s="1"/>
  <c r="G21" i="71"/>
  <c r="G31" i="71" s="1"/>
  <c r="D44" i="60"/>
  <c r="E17" i="74"/>
  <c r="H44" i="60"/>
  <c r="F6" i="65"/>
  <c r="F16" i="65" s="1"/>
  <c r="F26" i="65" s="1"/>
  <c r="F36" i="65" s="1"/>
  <c r="C35" i="74"/>
  <c r="D35" i="74" s="1"/>
  <c r="E35" i="74" s="1"/>
  <c r="E15" i="60"/>
  <c r="E101" i="60" s="1"/>
  <c r="E32" i="60"/>
  <c r="C32" i="74"/>
  <c r="D32" i="74" s="1"/>
  <c r="E32" i="74" s="1"/>
  <c r="H42" i="60"/>
  <c r="I13" i="60"/>
  <c r="I15" i="60" s="1"/>
  <c r="C25" i="74"/>
  <c r="D25" i="74" s="1"/>
  <c r="E25" i="74" s="1"/>
  <c r="F15" i="60"/>
  <c r="F101" i="60" s="1"/>
  <c r="C12" i="74"/>
  <c r="D12" i="74" s="1"/>
  <c r="E12" i="74" s="1"/>
  <c r="K13" i="60"/>
  <c r="K15" i="60" s="1"/>
  <c r="K47" i="60" s="1"/>
  <c r="G15" i="60"/>
  <c r="G101" i="60" s="1"/>
  <c r="B8" i="65"/>
  <c r="E42" i="60"/>
  <c r="C40" i="74" s="1"/>
  <c r="I42" i="60"/>
  <c r="I44" i="60" s="1"/>
  <c r="H13" i="60"/>
  <c r="H15" i="60" s="1"/>
  <c r="M21" i="71"/>
  <c r="M36" i="71" s="1"/>
  <c r="E6" i="74"/>
  <c r="D5" i="65" l="1"/>
  <c r="G47" i="63"/>
  <c r="G100" i="63"/>
  <c r="G56" i="63"/>
  <c r="G53" i="63"/>
  <c r="H100" i="63"/>
  <c r="H56" i="63"/>
  <c r="H53" i="63"/>
  <c r="E5" i="65"/>
  <c r="E11" i="65" s="1"/>
  <c r="E45" i="65" s="1"/>
  <c r="H101" i="60"/>
  <c r="F5" i="65"/>
  <c r="I101" i="60"/>
  <c r="L75" i="71"/>
  <c r="I56" i="63"/>
  <c r="I53" i="63"/>
  <c r="M44" i="63"/>
  <c r="M47" i="63" s="1"/>
  <c r="L77" i="71"/>
  <c r="F53" i="63"/>
  <c r="F56" i="63"/>
  <c r="E56" i="63"/>
  <c r="E53" i="63"/>
  <c r="E47" i="63"/>
  <c r="K34" i="71"/>
  <c r="H56" i="60"/>
  <c r="H53" i="60"/>
  <c r="I53" i="60"/>
  <c r="I56" i="60"/>
  <c r="G44" i="60"/>
  <c r="F56" i="60"/>
  <c r="F53" i="60"/>
  <c r="N47" i="60"/>
  <c r="D74" i="71"/>
  <c r="D76" i="71"/>
  <c r="D71" i="71"/>
  <c r="D73" i="71"/>
  <c r="I47" i="63"/>
  <c r="L44" i="63"/>
  <c r="L47" i="63" s="1"/>
  <c r="E73" i="71"/>
  <c r="K61" i="71"/>
  <c r="K75" i="71" s="1"/>
  <c r="K44" i="63"/>
  <c r="H73" i="71"/>
  <c r="K47" i="63"/>
  <c r="H75" i="71"/>
  <c r="F47" i="63"/>
  <c r="H72" i="71"/>
  <c r="J47" i="63"/>
  <c r="L68" i="71"/>
  <c r="L78" i="71" s="1"/>
  <c r="L73" i="71"/>
  <c r="L71" i="71"/>
  <c r="F70" i="71"/>
  <c r="F74" i="71"/>
  <c r="F76" i="71"/>
  <c r="F68" i="71"/>
  <c r="F73" i="71"/>
  <c r="F69" i="71"/>
  <c r="F75" i="71"/>
  <c r="F72" i="71"/>
  <c r="F67" i="71"/>
  <c r="D77" i="71"/>
  <c r="D70" i="71"/>
  <c r="D69" i="71"/>
  <c r="D72" i="71"/>
  <c r="D75" i="71"/>
  <c r="D68" i="71"/>
  <c r="D67" i="71"/>
  <c r="D78" i="71" s="1"/>
  <c r="J72" i="71"/>
  <c r="J70" i="71"/>
  <c r="J68" i="71"/>
  <c r="J67" i="71"/>
  <c r="J73" i="71"/>
  <c r="J76" i="71"/>
  <c r="J69" i="71"/>
  <c r="J74" i="71"/>
  <c r="J71" i="71"/>
  <c r="F77" i="71"/>
  <c r="G75" i="71"/>
  <c r="G77" i="71"/>
  <c r="G76" i="71"/>
  <c r="G67" i="71"/>
  <c r="G68" i="71"/>
  <c r="G69" i="71"/>
  <c r="G70" i="71"/>
  <c r="G73" i="71"/>
  <c r="G71" i="71"/>
  <c r="M61" i="71"/>
  <c r="M73" i="71" s="1"/>
  <c r="E75" i="71"/>
  <c r="E68" i="71"/>
  <c r="E67" i="71"/>
  <c r="E71" i="71"/>
  <c r="E76" i="71"/>
  <c r="E69" i="71"/>
  <c r="E70" i="71"/>
  <c r="I73" i="71"/>
  <c r="I67" i="71"/>
  <c r="I74" i="71"/>
  <c r="I76" i="71"/>
  <c r="I71" i="71"/>
  <c r="I70" i="71"/>
  <c r="I72" i="71"/>
  <c r="I69" i="71"/>
  <c r="I68" i="71"/>
  <c r="E74" i="71"/>
  <c r="G72" i="71"/>
  <c r="I75" i="71"/>
  <c r="I77" i="71"/>
  <c r="J77" i="71"/>
  <c r="J75" i="71"/>
  <c r="N47" i="63"/>
  <c r="H70" i="71"/>
  <c r="H76" i="71"/>
  <c r="H69" i="71"/>
  <c r="H71" i="71"/>
  <c r="H67" i="71"/>
  <c r="H68" i="71"/>
  <c r="E77" i="71"/>
  <c r="H74" i="71"/>
  <c r="G74" i="71"/>
  <c r="C14" i="67"/>
  <c r="L34" i="71"/>
  <c r="L33" i="71"/>
  <c r="D31" i="71"/>
  <c r="D35" i="71"/>
  <c r="F47" i="60"/>
  <c r="C13" i="67" s="1"/>
  <c r="H47" i="60"/>
  <c r="E13" i="67" s="1"/>
  <c r="M47" i="60"/>
  <c r="G47" i="60"/>
  <c r="D13" i="67" s="1"/>
  <c r="D14" i="67"/>
  <c r="D15" i="67" s="1"/>
  <c r="J44" i="60"/>
  <c r="I36" i="71"/>
  <c r="J33" i="71"/>
  <c r="F34" i="71"/>
  <c r="D33" i="71"/>
  <c r="M34" i="71"/>
  <c r="I31" i="71"/>
  <c r="D36" i="71"/>
  <c r="D32" i="71"/>
  <c r="E31" i="71"/>
  <c r="K31" i="71"/>
  <c r="L36" i="71"/>
  <c r="L35" i="71"/>
  <c r="M33" i="71"/>
  <c r="G36" i="71"/>
  <c r="C14" i="74"/>
  <c r="D14" i="74"/>
  <c r="G34" i="71"/>
  <c r="M32" i="71"/>
  <c r="H31" i="71"/>
  <c r="H35" i="71"/>
  <c r="G32" i="71"/>
  <c r="D40" i="74"/>
  <c r="E40" i="74" s="1"/>
  <c r="H37" i="71"/>
  <c r="D34" i="71"/>
  <c r="F14" i="67"/>
  <c r="I47" i="60"/>
  <c r="F13" i="67" s="1"/>
  <c r="F15" i="65"/>
  <c r="F21" i="65" s="1"/>
  <c r="F46" i="65" s="1"/>
  <c r="F11" i="65"/>
  <c r="F45" i="65" s="1"/>
  <c r="E14" i="67"/>
  <c r="H34" i="71"/>
  <c r="F37" i="71"/>
  <c r="C5" i="65"/>
  <c r="C15" i="65" s="1"/>
  <c r="B6" i="65"/>
  <c r="B16" i="65" s="1"/>
  <c r="B26" i="65" s="1"/>
  <c r="B36" i="65" s="1"/>
  <c r="C30" i="74"/>
  <c r="E44" i="60"/>
  <c r="F33" i="71"/>
  <c r="J32" i="71"/>
  <c r="I35" i="71"/>
  <c r="M35" i="71"/>
  <c r="I34" i="71"/>
  <c r="E36" i="71"/>
  <c r="M31" i="71"/>
  <c r="K35" i="71"/>
  <c r="I30" i="71"/>
  <c r="I29" i="71"/>
  <c r="I32" i="71"/>
  <c r="I27" i="71"/>
  <c r="I28" i="71"/>
  <c r="I37" i="71"/>
  <c r="E37" i="71"/>
  <c r="F32" i="71"/>
  <c r="F27" i="71"/>
  <c r="F30" i="71"/>
  <c r="F28" i="71"/>
  <c r="F35" i="71"/>
  <c r="F29" i="71"/>
  <c r="H27" i="71"/>
  <c r="H28" i="71"/>
  <c r="H29" i="71"/>
  <c r="H36" i="71"/>
  <c r="H30" i="71"/>
  <c r="H32" i="71"/>
  <c r="F36" i="71"/>
  <c r="G29" i="71"/>
  <c r="G27" i="71"/>
  <c r="G28" i="71"/>
  <c r="G35" i="71"/>
  <c r="G30" i="71"/>
  <c r="G37" i="71"/>
  <c r="D30" i="71"/>
  <c r="D29" i="71"/>
  <c r="D27" i="71"/>
  <c r="D28" i="71"/>
  <c r="D37" i="71"/>
  <c r="E27" i="71"/>
  <c r="E29" i="71"/>
  <c r="E30" i="71"/>
  <c r="E33" i="71"/>
  <c r="E32" i="71"/>
  <c r="E28" i="71"/>
  <c r="E34" i="71"/>
  <c r="M28" i="71"/>
  <c r="M29" i="71"/>
  <c r="M30" i="71"/>
  <c r="M27" i="71"/>
  <c r="J29" i="71"/>
  <c r="J30" i="71"/>
  <c r="J28" i="71"/>
  <c r="J34" i="71"/>
  <c r="J37" i="71"/>
  <c r="J27" i="71"/>
  <c r="J31" i="71"/>
  <c r="B5" i="65"/>
  <c r="J35" i="71"/>
  <c r="M37" i="71"/>
  <c r="G33" i="71"/>
  <c r="D30" i="74"/>
  <c r="L29" i="71"/>
  <c r="L27" i="71"/>
  <c r="L28" i="71"/>
  <c r="L32" i="71"/>
  <c r="L31" i="71"/>
  <c r="L30" i="71"/>
  <c r="L37" i="71"/>
  <c r="K36" i="71"/>
  <c r="K37" i="71"/>
  <c r="K32" i="71"/>
  <c r="K30" i="71"/>
  <c r="K27" i="71"/>
  <c r="K29" i="71"/>
  <c r="K28" i="71"/>
  <c r="H47" i="63"/>
  <c r="D11" i="65"/>
  <c r="D45" i="65" s="1"/>
  <c r="D15" i="65"/>
  <c r="C11" i="65" l="1"/>
  <c r="C45" i="65" s="1"/>
  <c r="E15" i="65"/>
  <c r="K69" i="71"/>
  <c r="K70" i="71"/>
  <c r="K67" i="71"/>
  <c r="G53" i="60"/>
  <c r="G56" i="60"/>
  <c r="E56" i="60"/>
  <c r="E53" i="60"/>
  <c r="B11" i="65"/>
  <c r="B45" i="65" s="1"/>
  <c r="C15" i="67"/>
  <c r="F78" i="71"/>
  <c r="K73" i="71"/>
  <c r="K71" i="71"/>
  <c r="K74" i="71"/>
  <c r="K68" i="71"/>
  <c r="K77" i="71"/>
  <c r="K72" i="71"/>
  <c r="K76" i="71"/>
  <c r="K78" i="71"/>
  <c r="I78" i="71"/>
  <c r="G78" i="71"/>
  <c r="E78" i="71"/>
  <c r="H78" i="71"/>
  <c r="M70" i="71"/>
  <c r="M72" i="71"/>
  <c r="M76" i="71"/>
  <c r="M75" i="71"/>
  <c r="M71" i="71"/>
  <c r="M68" i="71"/>
  <c r="M74" i="71"/>
  <c r="M69" i="71"/>
  <c r="M67" i="71"/>
  <c r="M77" i="71"/>
  <c r="J78" i="71"/>
  <c r="E14" i="74"/>
  <c r="J47" i="60"/>
  <c r="E15" i="67"/>
  <c r="F15" i="67"/>
  <c r="F25" i="65"/>
  <c r="F35" i="65" s="1"/>
  <c r="F41" i="65" s="1"/>
  <c r="F48" i="65" s="1"/>
  <c r="B15" i="65"/>
  <c r="B25" i="65" s="1"/>
  <c r="B35" i="65" s="1"/>
  <c r="B41" i="65" s="1"/>
  <c r="B48" i="65" s="1"/>
  <c r="E38" i="71"/>
  <c r="D38" i="71"/>
  <c r="F38" i="71"/>
  <c r="C42" i="74"/>
  <c r="B14" i="67"/>
  <c r="I38" i="71"/>
  <c r="H38" i="71"/>
  <c r="L38" i="71"/>
  <c r="G38" i="71"/>
  <c r="D42" i="74"/>
  <c r="E30" i="74"/>
  <c r="K38" i="71"/>
  <c r="E47" i="60"/>
  <c r="B13" i="67" s="1"/>
  <c r="J38" i="71"/>
  <c r="M38" i="71"/>
  <c r="B21" i="65"/>
  <c r="B46" i="65" s="1"/>
  <c r="E21" i="65"/>
  <c r="E46" i="65" s="1"/>
  <c r="E25" i="65"/>
  <c r="C21" i="65"/>
  <c r="C46" i="65" s="1"/>
  <c r="C25" i="65"/>
  <c r="F31" i="65"/>
  <c r="F47" i="65" s="1"/>
  <c r="D25" i="65"/>
  <c r="D21" i="65"/>
  <c r="D46" i="65" s="1"/>
  <c r="C48" i="74" l="1"/>
  <c r="C52" i="74"/>
  <c r="D52" i="74"/>
  <c r="D48" i="74"/>
  <c r="M78" i="71"/>
  <c r="B31" i="65"/>
  <c r="B47" i="65" s="1"/>
  <c r="D50" i="74"/>
  <c r="E42" i="74"/>
  <c r="D45" i="74"/>
  <c r="B15" i="67"/>
  <c r="C50" i="74"/>
  <c r="C45" i="74"/>
  <c r="D31" i="65"/>
  <c r="D47" i="65" s="1"/>
  <c r="D35" i="65"/>
  <c r="D41" i="65" s="1"/>
  <c r="D48" i="65" s="1"/>
  <c r="C35" i="65"/>
  <c r="C41" i="65" s="1"/>
  <c r="C48" i="65" s="1"/>
  <c r="C31" i="65"/>
  <c r="C47" i="65" s="1"/>
  <c r="E31" i="65"/>
  <c r="E47" i="65" s="1"/>
  <c r="E35" i="65"/>
  <c r="E41" i="65" s="1"/>
  <c r="E48" i="65" s="1"/>
  <c r="E52" i="74" l="1"/>
  <c r="E48" i="74"/>
  <c r="E45" i="74"/>
  <c r="E50" i="7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I403" authorId="0" shapeId="0" xr:uid="{EA4C1053-19BD-4E4A-B4BB-B55B5A75D438}">
      <text>
        <r>
          <rPr>
            <sz val="9"/>
            <color indexed="81"/>
            <rFont val="Tahoma"/>
            <family val="2"/>
          </rPr>
          <t>CHISHOLM GRID, 100 MW Battery energy will be on extended outage from 11/1/24 for 14-18 months.</t>
        </r>
      </text>
    </comment>
    <comment ref="J403" authorId="0" shapeId="0" xr:uid="{5C3CE314-0A4B-4BEB-8181-68DF1DA93C3A}">
      <text>
        <r>
          <rPr>
            <sz val="9"/>
            <color indexed="81"/>
            <rFont val="Tahoma"/>
            <family val="2"/>
          </rPr>
          <t>CHISHOLM GRID, 100 MW Battery energy will be on extended outage from 11/1/24 for 14-18 months.</t>
        </r>
      </text>
    </comment>
    <comment ref="J442" authorId="0" shapeId="0" xr:uid="{542F929A-E2AA-407B-B01E-769ADAC4C828}">
      <text>
        <r>
          <rPr>
            <sz val="9"/>
            <color indexed="81"/>
            <rFont val="Tahoma"/>
            <family val="2"/>
          </rPr>
          <t>Extended outages:
GUADALUPE BLANCO RIVER AUTH-SCHUMANSVILLE (3.6 MW) and 2.4 MW of the 4.8 MW GUADALUPE BLANCO RIVER AUTH-LAKEWOOD TAP Hydro unit.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I403" authorId="0" shapeId="0" xr:uid="{A033366A-6F8A-44FA-B592-76B2AD38A3AF}">
      <text>
        <r>
          <rPr>
            <sz val="9"/>
            <color indexed="81"/>
            <rFont val="Tahoma"/>
            <family val="2"/>
          </rPr>
          <t>CHISHOLM GRID, 100 MW Battery energy will be on extended outage from 11/1/24 for 14-18 months.</t>
        </r>
      </text>
    </comment>
    <comment ref="J403" authorId="0" shapeId="0" xr:uid="{AD268885-7D29-4B0F-BC11-CCD3F2C58927}">
      <text>
        <r>
          <rPr>
            <sz val="9"/>
            <color indexed="81"/>
            <rFont val="Tahoma"/>
            <family val="2"/>
          </rPr>
          <t>CHISHOLM GRID, 100 MW Battery energy will be on extended outage from 11/1/24 for 14-18 months.</t>
        </r>
      </text>
    </comment>
    <comment ref="J442" authorId="0" shapeId="0" xr:uid="{2DA5FF18-FBBF-4BA4-A415-FAF7F7103FE2}">
      <text>
        <r>
          <rPr>
            <sz val="9"/>
            <color indexed="81"/>
            <rFont val="Tahoma"/>
            <family val="2"/>
          </rPr>
          <t>Extended outages:
GUADALUPE BLANCO RIVER AUTH-SCHUMANSVILLE (3.6 MW) and 2.4 MW of the 4.8 MW GUADALUPE BLANCO RIVER AUTH-LAKEWOOD TAP Hydro unit.</t>
        </r>
      </text>
    </comment>
  </commentList>
</comments>
</file>

<file path=xl/sharedStrings.xml><?xml version="1.0" encoding="utf-8"?>
<sst xmlns="http://schemas.openxmlformats.org/spreadsheetml/2006/main" count="18621" uniqueCount="4624">
  <si>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</si>
  <si>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</si>
  <si>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</si>
  <si>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</si>
  <si>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</si>
  <si>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</si>
  <si>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</si>
  <si>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</si>
  <si>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</si>
  <si>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</si>
  <si>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</si>
  <si>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</si>
  <si>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</si>
  <si>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SummerSummary</t>
  </si>
  <si>
    <t>WinterSummary</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</si>
  <si>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</si>
  <si>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</si>
  <si>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</si>
  <si>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</si>
  <si>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Non-Synchronous Tie</t>
  </si>
  <si>
    <t>DECKER_DPGT_1</t>
  </si>
  <si>
    <t>DECKER_DPGT_2</t>
  </si>
  <si>
    <t>DECKER_DPGT_3</t>
  </si>
  <si>
    <t>DECKER_DPGT_4</t>
  </si>
  <si>
    <t>FPPYD1_FPP_G1</t>
  </si>
  <si>
    <t>FPPYD1_FPP_G2</t>
  </si>
  <si>
    <t>FPPYD2_FPP_G3</t>
  </si>
  <si>
    <t>Forecast Zone</t>
  </si>
  <si>
    <t>LRs (Load Resources)</t>
  </si>
  <si>
    <t>Executive Summary</t>
  </si>
  <si>
    <t>Synopsis of considerations for this report</t>
  </si>
  <si>
    <t>NORTH</t>
  </si>
  <si>
    <t>SOUTH</t>
  </si>
  <si>
    <t>WEST</t>
  </si>
  <si>
    <t>CAMERON</t>
  </si>
  <si>
    <t>BORDEN</t>
  </si>
  <si>
    <t>BEXAR</t>
  </si>
  <si>
    <t>SOLAR</t>
  </si>
  <si>
    <t>KENEDY</t>
  </si>
  <si>
    <t>STARR</t>
  </si>
  <si>
    <t>PANHANDLE</t>
  </si>
  <si>
    <t>PECOS</t>
  </si>
  <si>
    <t>ECTOR</t>
  </si>
  <si>
    <t>OTHER</t>
  </si>
  <si>
    <t>KAUFMAN</t>
  </si>
  <si>
    <t>An agreement that sets forth requirements for physical connection between an eligible transmission service customer and a transmission or distribution service provider.</t>
  </si>
  <si>
    <t>UPTON</t>
  </si>
  <si>
    <t>ELLIS</t>
  </si>
  <si>
    <t>HIDALGO</t>
  </si>
  <si>
    <t>Any non-synchronous transmission interconnection between ERCOT and non-ERCOT electric power systems.</t>
  </si>
  <si>
    <t>Changes from previous CDR</t>
  </si>
  <si>
    <t>DECKER CREEK CTG 1</t>
  </si>
  <si>
    <t>DECKER CREEK CTG 2</t>
  </si>
  <si>
    <t>DECKER CREEK CTG 3</t>
  </si>
  <si>
    <t>DECKER CREEK CTG 4</t>
  </si>
  <si>
    <t>WIND-C</t>
  </si>
  <si>
    <t>Private Use Networks</t>
  </si>
  <si>
    <t xml:space="preserve">(Total Resources - Firm Load Forecast) / Firm Load Forecast </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</si>
  <si>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</si>
  <si>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</si>
  <si>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</si>
  <si>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</si>
  <si>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</si>
  <si>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</si>
  <si>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 xml:space="preserve">Wind Peak Average Capacity Contribution </t>
  </si>
  <si>
    <t xml:space="preserve">Wind Seasonal Peak Average Capacity Percentage </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</si>
  <si>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</si>
  <si>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</si>
  <si>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DAWSON</t>
  </si>
  <si>
    <t>COASTAL</t>
  </si>
  <si>
    <t>FAYETTE POWER U1</t>
  </si>
  <si>
    <t>FAYETTE POWER U2</t>
  </si>
  <si>
    <t>COKE</t>
  </si>
  <si>
    <t>Signed SGIA (Standard Generation Interconnection Agreement)</t>
  </si>
  <si>
    <t>Peak Load Seasons</t>
  </si>
  <si>
    <t>Summer months are June, July, August, and September; winter months are December, January, and February.</t>
  </si>
  <si>
    <t>Please read</t>
  </si>
  <si>
    <t xml:space="preserve">Reserve Margin </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</si>
  <si>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</si>
  <si>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</si>
  <si>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Verified Energy Efficiency Program Savings</t>
  </si>
  <si>
    <t>Energy Efficiency Program Savings Forecast</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</si>
  <si>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</si>
  <si>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</si>
  <si>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</si>
  <si>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LYNN</t>
  </si>
  <si>
    <t>WAYMARK SOLAR</t>
  </si>
  <si>
    <t>CROCKETT</t>
  </si>
  <si>
    <t>ANDREWS</t>
  </si>
  <si>
    <t>TAHOKA WIND 1</t>
  </si>
  <si>
    <t>TAHOKA_UNIT_1</t>
  </si>
  <si>
    <t>TAHOKA WIND 2</t>
  </si>
  <si>
    <t>TAHOKA_UNIT_2</t>
  </si>
  <si>
    <t>STELLA WIND</t>
  </si>
  <si>
    <t>STELLA_UNIT1</t>
  </si>
  <si>
    <t>BNB LAMESA SOLAR (PHASE II)</t>
  </si>
  <si>
    <t>LMESASLR_IVORY</t>
  </si>
  <si>
    <t>WAYMARK_UNIT1</t>
  </si>
  <si>
    <t>KNOX</t>
  </si>
  <si>
    <t>ZAPATA</t>
  </si>
  <si>
    <t>FISHER</t>
  </si>
  <si>
    <t>AGATE SOLAR</t>
  </si>
  <si>
    <t>20INR0023</t>
  </si>
  <si>
    <t>CULBERSON</t>
  </si>
  <si>
    <t>FOWLER RANCH</t>
  </si>
  <si>
    <t>CRANE</t>
  </si>
  <si>
    <t>LILY SOLAR</t>
  </si>
  <si>
    <t>CHILDRESS</t>
  </si>
  <si>
    <t>20INR0091</t>
  </si>
  <si>
    <t>JACKSON</t>
  </si>
  <si>
    <t>SPINEL SOLAR</t>
  </si>
  <si>
    <t>20INR0025</t>
  </si>
  <si>
    <t>MEDINA</t>
  </si>
  <si>
    <t>BLANCO</t>
  </si>
  <si>
    <t>WILLIAMSON</t>
  </si>
  <si>
    <t>HIDALGO II WIND</t>
  </si>
  <si>
    <t>Report on the Capacity, Demand and Reserves in the ERCOT Region</t>
  </si>
  <si>
    <t>Load Forecast, MW:</t>
  </si>
  <si>
    <t>Summer Peak Demand (based on normal weather)</t>
  </si>
  <si>
    <t>Total Summer Peak Demand (before Reductions from Energy Efficiency Programs)</t>
  </si>
  <si>
    <t xml:space="preserve">   less:  Load Resources providing Responsive Reserves</t>
  </si>
  <si>
    <t xml:space="preserve">   less:  Load Resources providing Non-Spinning Reserves</t>
  </si>
  <si>
    <t xml:space="preserve">   less:  Emergency Response Service (10- and 30-min ramp products)</t>
  </si>
  <si>
    <t xml:space="preserve">   less:  TDSP Standard Offer Load Management Programs</t>
  </si>
  <si>
    <t xml:space="preserve">   less:  Energy Efficiency Program Savings Forecast</t>
  </si>
  <si>
    <t>Resources, MW:</t>
  </si>
  <si>
    <t>Capacity from Private Use Networks</t>
  </si>
  <si>
    <t>RMR Capacity to be under Contract</t>
  </si>
  <si>
    <t>Total Capacity, MW</t>
  </si>
  <si>
    <t>UNIT NAME</t>
  </si>
  <si>
    <t>UNIT CODE</t>
  </si>
  <si>
    <t>COUNTY</t>
  </si>
  <si>
    <t>FUEL</t>
  </si>
  <si>
    <t>ZONE</t>
  </si>
  <si>
    <t>IN SERVICE</t>
  </si>
  <si>
    <t>Operational Resources (Thermal)</t>
  </si>
  <si>
    <t>COMANCHE PEAK U1</t>
  </si>
  <si>
    <t>CPSES_UNIT1</t>
  </si>
  <si>
    <t>SOMERVELL</t>
  </si>
  <si>
    <t>NUCLEAR</t>
  </si>
  <si>
    <t>COMANCHE PEAK U2</t>
  </si>
  <si>
    <t>CPSES_UNIT2</t>
  </si>
  <si>
    <t>SOUTH TEXAS U1</t>
  </si>
  <si>
    <t>STP_STP_G1</t>
  </si>
  <si>
    <t>MATAGORDA</t>
  </si>
  <si>
    <t>SOUTH TEXAS U2</t>
  </si>
  <si>
    <t>STP_STP_G2</t>
  </si>
  <si>
    <t>COLETO CREEK</t>
  </si>
  <si>
    <t>COLETO_COLETOG1</t>
  </si>
  <si>
    <t>GOLIAD</t>
  </si>
  <si>
    <t>COAL</t>
  </si>
  <si>
    <t>FAYETTE</t>
  </si>
  <si>
    <t>J K SPRUCE U1</t>
  </si>
  <si>
    <t>CALAVERS_JKS1</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</si>
  <si>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</si>
  <si>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</si>
  <si>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</si>
  <si>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</si>
  <si>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</si>
  <si>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</si>
  <si>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</si>
  <si>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</si>
  <si>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</si>
  <si>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</si>
  <si>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</si>
  <si>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</si>
  <si>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</si>
  <si>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</si>
  <si>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</si>
  <si>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</si>
  <si>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</si>
  <si>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</si>
  <si>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</si>
  <si>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WILBARGER</t>
  </si>
  <si>
    <t>SAN MIGUEL U1</t>
  </si>
  <si>
    <t>SANMIGL_G1</t>
  </si>
  <si>
    <t>ATASCOSA</t>
  </si>
  <si>
    <t>SANDY CREEK U1</t>
  </si>
  <si>
    <t>SCES_UNIT1</t>
  </si>
  <si>
    <t>MCLENNAN</t>
  </si>
  <si>
    <t>TWIN OAKS U1</t>
  </si>
  <si>
    <t>TNP_ONE_TNP_O_1</t>
  </si>
  <si>
    <t>TWIN OAKS U2</t>
  </si>
  <si>
    <t>TNP_ONE_TNP_O_2</t>
  </si>
  <si>
    <t>W A PARISH U5</t>
  </si>
  <si>
    <t>WAP_WAP_G5</t>
  </si>
  <si>
    <t>HOUSTON</t>
  </si>
  <si>
    <t>W A PARISH U6</t>
  </si>
  <si>
    <t>WAP_WAP_G6</t>
  </si>
  <si>
    <t>W A PARISH U7</t>
  </si>
  <si>
    <t>WAP_WAP_G7</t>
  </si>
  <si>
    <t>W A PARISH U8</t>
  </si>
  <si>
    <t>WAP_WAP_G8</t>
  </si>
  <si>
    <t>ARTHUR VON ROSENBERG 1 CTG 1</t>
  </si>
  <si>
    <t>BRAUNIG_AVR1_CT1</t>
  </si>
  <si>
    <t>ARTHUR VON ROSENBERG 1 CTG 2</t>
  </si>
  <si>
    <t>BRAUNIG_AVR1_CT2</t>
  </si>
  <si>
    <t>ARTHUR VON ROSENBERG 1 STG</t>
  </si>
  <si>
    <t>BRAUNIG_AVR1_ST</t>
  </si>
  <si>
    <t>ATKINS CTG 7</t>
  </si>
  <si>
    <t>ATKINS_ATKINSG7</t>
  </si>
  <si>
    <t>BRAZOS</t>
  </si>
  <si>
    <t>B_DAVIS_B_DAVIG3</t>
  </si>
  <si>
    <t>NUECES</t>
  </si>
  <si>
    <t>BARNEY M DAVIS CTG 3</t>
  </si>
  <si>
    <t>B_DAVIS_B_DAVIG4</t>
  </si>
  <si>
    <t>BARNEY M DAVIS CTG 4</t>
  </si>
  <si>
    <t>B_DAVIS_B_DAVIG2</t>
  </si>
  <si>
    <t>BARNEY M DAVIS STG 1</t>
  </si>
  <si>
    <t>B_DAVIS_B_DAVIG1</t>
  </si>
  <si>
    <t>BASTROP ENERGY CENTER CTG 1</t>
  </si>
  <si>
    <t>BASTEN_GTG1100</t>
  </si>
  <si>
    <t>BASTROP</t>
  </si>
  <si>
    <t>BARNEY M DAVIS STG 2</t>
  </si>
  <si>
    <t>BASTROP ENERGY CENTER CTG 2</t>
  </si>
  <si>
    <t>BASTEN_GTG2100</t>
  </si>
  <si>
    <t>BASTROP ENERGY CENTER STG</t>
  </si>
  <si>
    <t>BASTEN_ST0100</t>
  </si>
  <si>
    <t>BOSQUE ENERGY CENTER CTG 1</t>
  </si>
  <si>
    <t>BOSQUESW_BSQSU_1</t>
  </si>
  <si>
    <t>BOSQUE</t>
  </si>
  <si>
    <t>BOSQUE ENERGY CENTER STG 4</t>
  </si>
  <si>
    <t>BOSQUESW_BSQSU_4</t>
  </si>
  <si>
    <t>BOSQUE ENERGY CENTER CTG 2</t>
  </si>
  <si>
    <t>BOSQUESW_BSQSU_2</t>
  </si>
  <si>
    <t>BOSQUE ENERGY CENTER CTG 3</t>
  </si>
  <si>
    <t>BOSQUESW_BSQSU_3</t>
  </si>
  <si>
    <t>BOSQUE ENERGY CENTER STG 5</t>
  </si>
  <si>
    <t>BOSQUESW_BSQSU_5</t>
  </si>
  <si>
    <t>BRAZOS VALLEY CTG 1</t>
  </si>
  <si>
    <t>BVE_UNIT1</t>
  </si>
  <si>
    <t>FORT BEND</t>
  </si>
  <si>
    <t>BRAZOS VALLEY CTG 2</t>
  </si>
  <si>
    <t>BVE_UNIT2</t>
  </si>
  <si>
    <t>LUBBOCK</t>
  </si>
  <si>
    <t>BRAZOS VALLEY STG 3</t>
  </si>
  <si>
    <t>BVE_UNIT3</t>
  </si>
  <si>
    <t>CALENERGY-FALCON SEABOARD CTG 1</t>
  </si>
  <si>
    <t>FLCNS_UNIT1</t>
  </si>
  <si>
    <t>HOWARD</t>
  </si>
  <si>
    <t>CALENERGY-FALCON SEABOARD CTG 2</t>
  </si>
  <si>
    <t>FLCNS_UNIT2</t>
  </si>
  <si>
    <t>FLCNS_UNIT3</t>
  </si>
  <si>
    <t>CALHOUN_UNIT1</t>
  </si>
  <si>
    <t>CALHOUN</t>
  </si>
  <si>
    <t>CALHOUN_UNIT2</t>
  </si>
  <si>
    <t>CEDAR BAYOU 4 CTG 1</t>
  </si>
  <si>
    <t>CBY4_CT41</t>
  </si>
  <si>
    <t>CHAMBERS</t>
  </si>
  <si>
    <t>CALHOUN (PORT COMFORT) CTG 1</t>
  </si>
  <si>
    <t>CEDAR BAYOU 4 CTG 2</t>
  </si>
  <si>
    <t>CBY4_CT42</t>
  </si>
  <si>
    <t>CALHOUN (PORT COMFORT) CTG 2</t>
  </si>
  <si>
    <t>CEDAR BAYOU 4 STG</t>
  </si>
  <si>
    <t>CBY4_ST04</t>
  </si>
  <si>
    <t>CASTLEMAN CHAMON CTG 1</t>
  </si>
  <si>
    <t>CHAMON_CTG_0101</t>
  </si>
  <si>
    <t>HARRIS</t>
  </si>
  <si>
    <t>COLORADO BEND ENERGY CENTER CTG 1</t>
  </si>
  <si>
    <t>CBEC_GT1</t>
  </si>
  <si>
    <t>WHARTON</t>
  </si>
  <si>
    <t>CASTLEMAN CHAMON CTG 2</t>
  </si>
  <si>
    <t>CHAMON_CTG_0301</t>
  </si>
  <si>
    <t>COLORADO BEND ENERGY CENTER CTG 2</t>
  </si>
  <si>
    <t>CBEC_GT2</t>
  </si>
  <si>
    <t>COLORADO BEND ENERGY CENTER STG 1</t>
  </si>
  <si>
    <t>CBEC_STG1</t>
  </si>
  <si>
    <t>COLORADO BEND ENERGY CENTER CTG 3</t>
  </si>
  <si>
    <t>CBEC_GT3</t>
  </si>
  <si>
    <t>COLORADO BEND ENERGY CENTER CTG 4</t>
  </si>
  <si>
    <t>CBEC_GT4</t>
  </si>
  <si>
    <t>CEDAR BAYOU STG 1</t>
  </si>
  <si>
    <t>CBY_CBY_G1</t>
  </si>
  <si>
    <t>COLORADO BEND ENERGY CENTER STG 2</t>
  </si>
  <si>
    <t>CBEC_STG2</t>
  </si>
  <si>
    <t>CEDAR BAYOU STG 2</t>
  </si>
  <si>
    <t>CBY_CBY_G2</t>
  </si>
  <si>
    <t>CBECII_CT7</t>
  </si>
  <si>
    <t>CBECII_CT8</t>
  </si>
  <si>
    <t>CBECII_STG9</t>
  </si>
  <si>
    <t>CVC CHANNELVIEW CTG 1</t>
  </si>
  <si>
    <t>CVC_CVC_G1</t>
  </si>
  <si>
    <t>CVC CHANNELVIEW CTG 2</t>
  </si>
  <si>
    <t>CVC_CVC_G2</t>
  </si>
  <si>
    <t>CVC CHANNELVIEW CTG 3</t>
  </si>
  <si>
    <t>CVC_CVC_G3</t>
  </si>
  <si>
    <t>CVC CHANNELVIEW STG 5</t>
  </si>
  <si>
    <t>CVC_CVC_G5</t>
  </si>
  <si>
    <t>COLORADO BEND II CTG 7</t>
  </si>
  <si>
    <t>DEER PARK ENERGY CENTER CTG 1</t>
  </si>
  <si>
    <t>DDPEC_GT1</t>
  </si>
  <si>
    <t>COLORADO BEND II CTG 8</t>
  </si>
  <si>
    <t>DEER PARK ENERGY CENTER CTG 2</t>
  </si>
  <si>
    <t>DDPEC_GT2</t>
  </si>
  <si>
    <t>COLORADO BEND II STG 9</t>
  </si>
  <si>
    <t>DEER PARK ENERGY CENTER CTG 3</t>
  </si>
  <si>
    <t>DDPEC_GT3</t>
  </si>
  <si>
    <t>DEER PARK ENERGY CENTER CTG 4</t>
  </si>
  <si>
    <t>DDPEC_GT4</t>
  </si>
  <si>
    <t>DDPEC_ST1</t>
  </si>
  <si>
    <t>DEER PARK ENERGY CENTER CTG 6</t>
  </si>
  <si>
    <t>DDPEC_GT6</t>
  </si>
  <si>
    <t>ENNIS POWER STATION CTG 2</t>
  </si>
  <si>
    <t>ETCCS_CT1</t>
  </si>
  <si>
    <t>DANSBY CTG 2</t>
  </si>
  <si>
    <t>DANSBY_DANSBYG2</t>
  </si>
  <si>
    <t>ENNIS POWER STATION STG 1</t>
  </si>
  <si>
    <t>ETCCS_UNIT1</t>
  </si>
  <si>
    <t>DANSBY CTG 3</t>
  </si>
  <si>
    <t>DANSBY_DANSBYG3</t>
  </si>
  <si>
    <t>FERGCC_FERGGT1</t>
  </si>
  <si>
    <t>LLANO</t>
  </si>
  <si>
    <t>DANSBY STG 1</t>
  </si>
  <si>
    <t>DANSBY_DANSBYG1</t>
  </si>
  <si>
    <t>FERGCC_FERGGT2</t>
  </si>
  <si>
    <t>TRAVIS</t>
  </si>
  <si>
    <t>FERGCC_FERGST1</t>
  </si>
  <si>
    <t>FORNEY ENERGY CENTER CTG 11</t>
  </si>
  <si>
    <t>FRNYPP_GT11</t>
  </si>
  <si>
    <t>FORNEY ENERGY CENTER CTG 12</t>
  </si>
  <si>
    <t>FRNYPP_GT12</t>
  </si>
  <si>
    <t>FORNEY ENERGY CENTER CTG 13</t>
  </si>
  <si>
    <t>FRNYPP_GT13</t>
  </si>
  <si>
    <t>FORNEY ENERGY CENTER CTG 21</t>
  </si>
  <si>
    <t>FRNYPP_GT21</t>
  </si>
  <si>
    <t>FORNEY ENERGY CENTER CTG 22</t>
  </si>
  <si>
    <t>FRNYPP_GT22</t>
  </si>
  <si>
    <t>DECORDOVA CTG 1</t>
  </si>
  <si>
    <t>DCSES_CT10</t>
  </si>
  <si>
    <t>HOOD</t>
  </si>
  <si>
    <t>FORNEY ENERGY CENTER CTG 23</t>
  </si>
  <si>
    <t>FRNYPP_GT23</t>
  </si>
  <si>
    <t>DECORDOVA CTG 2</t>
  </si>
  <si>
    <t>DCSES_CT20</t>
  </si>
  <si>
    <t>FORNEY ENERGY CENTER STG 10</t>
  </si>
  <si>
    <t>FRNYPP_ST10</t>
  </si>
  <si>
    <t>DECORDOVA CTG 3</t>
  </si>
  <si>
    <t>DCSES_CT30</t>
  </si>
  <si>
    <t>FORNEY ENERGY CENTER STG 20</t>
  </si>
  <si>
    <t>FRNYPP_ST20</t>
  </si>
  <si>
    <t>DECORDOVA CTG 4</t>
  </si>
  <si>
    <t>DCSES_CT40</t>
  </si>
  <si>
    <t>FREESTONE ENERGY CENTER CTG 1</t>
  </si>
  <si>
    <t>FREC_GT1</t>
  </si>
  <si>
    <t>FREESTONE</t>
  </si>
  <si>
    <t>FREESTONE ENERGY CENTER CTG 2</t>
  </si>
  <si>
    <t>FREC_GT2</t>
  </si>
  <si>
    <t>FREESTONE ENERGY CENTER STG 3</t>
  </si>
  <si>
    <t>FREC_ST3</t>
  </si>
  <si>
    <t>FREESTONE ENERGY CENTER CTG 4</t>
  </si>
  <si>
    <t>FREC_GT4</t>
  </si>
  <si>
    <t>FREESTONE ENERGY CENTER CTG 5</t>
  </si>
  <si>
    <t>FREC_GT5</t>
  </si>
  <si>
    <t>FREESTONE ENERGY CENTER STG 6</t>
  </si>
  <si>
    <t>FREC_ST6</t>
  </si>
  <si>
    <t>DEER PARK ENERGY CENTER STG 1</t>
  </si>
  <si>
    <t>LGE_LGE_GT1</t>
  </si>
  <si>
    <t>SAN PATRICIO</t>
  </si>
  <si>
    <t>DENTON ENERGY CENTER IC A</t>
  </si>
  <si>
    <t>DEC_AGR_A</t>
  </si>
  <si>
    <t>DENTON</t>
  </si>
  <si>
    <t>LGE_LGE_GT2</t>
  </si>
  <si>
    <t>DENTON ENERGY CENTER IC B</t>
  </si>
  <si>
    <t>DEC_AGR_B</t>
  </si>
  <si>
    <t>LGE_LGE_STG</t>
  </si>
  <si>
    <t>DENTON ENERGY CENTER IC C</t>
  </si>
  <si>
    <t>DEC_AGR_C</t>
  </si>
  <si>
    <t>GUADALUPE ENERGY CENTER CTG 1</t>
  </si>
  <si>
    <t>GUADG_GAS1</t>
  </si>
  <si>
    <t>GUADALUPE</t>
  </si>
  <si>
    <t>DENTON ENERGY CENTER IC D</t>
  </si>
  <si>
    <t>DEC_AGR_D</t>
  </si>
  <si>
    <t>GUADALUPE ENERGY CENTER CTG 2</t>
  </si>
  <si>
    <t>GUADG_GAS2</t>
  </si>
  <si>
    <t>ECTOR COUNTY ENERGY CTG 1</t>
  </si>
  <si>
    <t>ECEC_G1</t>
  </si>
  <si>
    <t>GUADALUPE ENERGY CENTER CTG 3</t>
  </si>
  <si>
    <t>GUADG_GAS3</t>
  </si>
  <si>
    <t>ECTOR COUNTY ENERGY CTG 2</t>
  </si>
  <si>
    <t>ECEC_G2</t>
  </si>
  <si>
    <t>GUADALUPE ENERGY CENTER CTG 4</t>
  </si>
  <si>
    <t>GUADG_GAS4</t>
  </si>
  <si>
    <t>ELK STATION IC 3</t>
  </si>
  <si>
    <t>AEEC_ELK_3</t>
  </si>
  <si>
    <t>HALE</t>
  </si>
  <si>
    <t>GUADALUPE ENERGY CENTER STG 5</t>
  </si>
  <si>
    <t>GUADG_STM5</t>
  </si>
  <si>
    <t>GUADALUPE ENERGY CENTER STG 6</t>
  </si>
  <si>
    <t>GUADG_STM6</t>
  </si>
  <si>
    <t>HAYS ENERGY FACILITY CSG 1</t>
  </si>
  <si>
    <t>HAYSEN_HAYSENG1</t>
  </si>
  <si>
    <t>HAYS</t>
  </si>
  <si>
    <t>EXTEX LAPORTE GEN STN CTG 1</t>
  </si>
  <si>
    <t>AZ_AZ_G1</t>
  </si>
  <si>
    <t>HAYS ENERGY FACILITY CSG 2</t>
  </si>
  <si>
    <t>HAYSEN_HAYSENG2</t>
  </si>
  <si>
    <t>EXTEX LAPORTE GEN STN CTG 2</t>
  </si>
  <si>
    <t>AZ_AZ_G2</t>
  </si>
  <si>
    <t>HAYS ENERGY FACILITY CSG 3</t>
  </si>
  <si>
    <t>HAYSEN_HAYSENG3</t>
  </si>
  <si>
    <t>EXTEX LAPORTE GEN STN CTG 3</t>
  </si>
  <si>
    <t>AZ_AZ_G3</t>
  </si>
  <si>
    <t>HAYS ENERGY FACILITY CSG 4</t>
  </si>
  <si>
    <t>HAYSEN_HAYSENG4</t>
  </si>
  <si>
    <t>EXTEX LAPORTE GEN STN CTG 4</t>
  </si>
  <si>
    <t>AZ_AZ_G4</t>
  </si>
  <si>
    <t>HIDALGO ENERGY CENTER CTG 1</t>
  </si>
  <si>
    <t>DUKE_DUKE_GT1</t>
  </si>
  <si>
    <t>FERGUSON REPLACEMENT CTG 1</t>
  </si>
  <si>
    <t>HIDALGO ENERGY CENTER CTG 2</t>
  </si>
  <si>
    <t>DUKE_DUKE_GT2</t>
  </si>
  <si>
    <t>FERGUSON REPLACEMENT CTG 2</t>
  </si>
  <si>
    <t>DUKE_DUKE_ST1</t>
  </si>
  <si>
    <t>FERGUSON REPLACEMENT STG 1</t>
  </si>
  <si>
    <t>JACK COUNTY GEN FACILITY CTG 1</t>
  </si>
  <si>
    <t>JACKCNTY_CT1</t>
  </si>
  <si>
    <t>JACK</t>
  </si>
  <si>
    <t>JACK COUNTY GEN FACILITY CTG 2</t>
  </si>
  <si>
    <t>JACKCNTY_CT2</t>
  </si>
  <si>
    <t>JACK COUNTY GEN FACILITY STG 1</t>
  </si>
  <si>
    <t>JACKCNTY_STG</t>
  </si>
  <si>
    <t>JACK COUNTY GEN FACILITY CTG 3</t>
  </si>
  <si>
    <t>JCKCNTY2_CT3</t>
  </si>
  <si>
    <t>JACK COUNTY GEN FACILITY CTG 4</t>
  </si>
  <si>
    <t>JCKCNTY2_CT4</t>
  </si>
  <si>
    <t>JACK COUNTY GEN FACILITY STG 2</t>
  </si>
  <si>
    <t>JCKCNTY2_ST2</t>
  </si>
  <si>
    <t>TEN_CT1</t>
  </si>
  <si>
    <t>JOHNSON</t>
  </si>
  <si>
    <t>TEN_STG</t>
  </si>
  <si>
    <t>LAMAR ENERGY CENTER CTG 11</t>
  </si>
  <si>
    <t>LPCCS_CT11</t>
  </si>
  <si>
    <t>LAMAR</t>
  </si>
  <si>
    <t>LAMAR ENERGY CENTER CTG 12</t>
  </si>
  <si>
    <t>LPCCS_CT12</t>
  </si>
  <si>
    <t>LAMAR ENERGY CENTER CTG 21</t>
  </si>
  <si>
    <t>LPCCS_CT21</t>
  </si>
  <si>
    <t>LAMAR ENERGY CENTER CTG 22</t>
  </si>
  <si>
    <t>LPCCS_CT22</t>
  </si>
  <si>
    <t>LPCCS_UNIT1</t>
  </si>
  <si>
    <t>LAMAR ENERGY CENTER STG 2</t>
  </si>
  <si>
    <t>LPCCS_UNIT2</t>
  </si>
  <si>
    <t>LOST PINES POWER CTG 1</t>
  </si>
  <si>
    <t>LOSTPI_LOSTPGT1</t>
  </si>
  <si>
    <t>FEGC_UNIT1</t>
  </si>
  <si>
    <t>LOST PINES POWER CTG 2</t>
  </si>
  <si>
    <t>LOSTPI_LOSTPGT2</t>
  </si>
  <si>
    <t>GRAHAM STG 1</t>
  </si>
  <si>
    <t>GRSES_UNIT1</t>
  </si>
  <si>
    <t>YOUNG</t>
  </si>
  <si>
    <t>LOSTPI_LOSTPST1</t>
  </si>
  <si>
    <t>GRAHAM STG 2</t>
  </si>
  <si>
    <t>GRSES_UNIT2</t>
  </si>
  <si>
    <t>MAGIC VALLEY STATION CTG 1</t>
  </si>
  <si>
    <t>NEDIN_NEDIN_G1</t>
  </si>
  <si>
    <t>GREENS BAYOU CTG 73</t>
  </si>
  <si>
    <t>GBY_GBYGT73</t>
  </si>
  <si>
    <t>MAGIC VALLEY STATION CTG 2</t>
  </si>
  <si>
    <t>NEDIN_NEDIN_G2</t>
  </si>
  <si>
    <t>GREENS BAYOU CTG 74</t>
  </si>
  <si>
    <t>GBY_GBYGT74</t>
  </si>
  <si>
    <t>NEDIN_NEDIN_G3</t>
  </si>
  <si>
    <t>GREENS BAYOU CTG 81</t>
  </si>
  <si>
    <t>GBY_GBYGT81</t>
  </si>
  <si>
    <t>MDANP_CT1</t>
  </si>
  <si>
    <t>GREENS BAYOU CTG 82</t>
  </si>
  <si>
    <t>GBY_GBYGT82</t>
  </si>
  <si>
    <t>MDANP_CT2</t>
  </si>
  <si>
    <t>GREENS BAYOU CTG 83</t>
  </si>
  <si>
    <t>GBY_GBYGT83</t>
  </si>
  <si>
    <t>MDANP_CT3</t>
  </si>
  <si>
    <t>GREENS BAYOU CTG 84</t>
  </si>
  <si>
    <t>GBY_GBYGT84</t>
  </si>
  <si>
    <t>MDANP_CT4</t>
  </si>
  <si>
    <t>GREENVILLE IC ENGINE PLANT IC 1</t>
  </si>
  <si>
    <t>STEAM_ENGINE_1</t>
  </si>
  <si>
    <t>HUNT</t>
  </si>
  <si>
    <t>MDANP_CT5</t>
  </si>
  <si>
    <t>GREENVILLE IC ENGINE PLANT IC 2</t>
  </si>
  <si>
    <t>STEAM_ENGINE_2</t>
  </si>
  <si>
    <t>MDANP_CT6</t>
  </si>
  <si>
    <t>GREENVILLE IC ENGINE PLANT IC 3</t>
  </si>
  <si>
    <t>STEAM_ENGINE_3</t>
  </si>
  <si>
    <t>NUECES BAY REPOWER CTG 8</t>
  </si>
  <si>
    <t>NUECES_B_NUECESG8</t>
  </si>
  <si>
    <t>NUECES BAY REPOWER CTG 9</t>
  </si>
  <si>
    <t>NUECES_B_NUECESG9</t>
  </si>
  <si>
    <t>NUECES BAY REPOWER STG 7</t>
  </si>
  <si>
    <t>NUECES_B_NUECESG7</t>
  </si>
  <si>
    <t>ODESSA-ECTOR POWER CTG 11</t>
  </si>
  <si>
    <t>OECCS_CT11</t>
  </si>
  <si>
    <t>ODESSA-ECTOR POWER CTG 12</t>
  </si>
  <si>
    <t>OECCS_CT12</t>
  </si>
  <si>
    <t>ODESSA-ECTOR POWER CTG 21</t>
  </si>
  <si>
    <t>OECCS_CT21</t>
  </si>
  <si>
    <t>ODESSA-ECTOR POWER CTG 22</t>
  </si>
  <si>
    <t>OECCS_CT22</t>
  </si>
  <si>
    <t>HANDLEY STG 3</t>
  </si>
  <si>
    <t>HLSES_UNIT3</t>
  </si>
  <si>
    <t>TARRANT</t>
  </si>
  <si>
    <t>ODESSA-ECTOR POWER STG 1</t>
  </si>
  <si>
    <t>OECCS_UNIT1</t>
  </si>
  <si>
    <t>HANDLEY STG 4</t>
  </si>
  <si>
    <t>HLSES_UNIT4</t>
  </si>
  <si>
    <t>ODESSA-ECTOR POWER STG 2</t>
  </si>
  <si>
    <t>OECCS_UNIT2</t>
  </si>
  <si>
    <t>HANDLEY STG 5</t>
  </si>
  <si>
    <t>HLSES_UNIT5</t>
  </si>
  <si>
    <t>PANDA_S_SHER1CT1</t>
  </si>
  <si>
    <t>GRAYSON</t>
  </si>
  <si>
    <t>PANDA_S_SHER1CT2</t>
  </si>
  <si>
    <t>PANDA_S_SHER1ST1</t>
  </si>
  <si>
    <t>PANDA_T1_TMPL1CT1</t>
  </si>
  <si>
    <t>BELL</t>
  </si>
  <si>
    <t>PANDA_T1_TMPL1CT2</t>
  </si>
  <si>
    <t>PANDA_T1_TMPL1ST1</t>
  </si>
  <si>
    <t>PANDA_T2_TMPL2CT1</t>
  </si>
  <si>
    <t>HIDALGO ENERGY CENTER STG 1</t>
  </si>
  <si>
    <t>PANDA_T2_TMPL2CT2</t>
  </si>
  <si>
    <t>PANDA_T2_TMPL2ST1</t>
  </si>
  <si>
    <t>PARIS ENERGY CENTER CTG 1</t>
  </si>
  <si>
    <t>TNSKA_GT1</t>
  </si>
  <si>
    <t>PARIS ENERGY CENTER CTG 2</t>
  </si>
  <si>
    <t>TNSKA_GT2</t>
  </si>
  <si>
    <t>TNSKA_STG</t>
  </si>
  <si>
    <t>PASADENA COGEN FACILITY CTG 2</t>
  </si>
  <si>
    <t>PSG_PSG_GT2</t>
  </si>
  <si>
    <t>PASADENA COGEN FACILITY CTG 3</t>
  </si>
  <si>
    <t>PSG_PSG_GT3</t>
  </si>
  <si>
    <t>JOHNSON COUNTY GEN FACILITY CTG 1</t>
  </si>
  <si>
    <t>PASADENA COGEN FACILITY STG 2</t>
  </si>
  <si>
    <t>PSG_PSG_ST2</t>
  </si>
  <si>
    <t>JOHNSON COUNTY GEN FACILITY STG 1</t>
  </si>
  <si>
    <t>QUAIL RUN ENERGY CTG 1</t>
  </si>
  <si>
    <t>QALSW_GT1</t>
  </si>
  <si>
    <t>LAKE HUBBARD STG 1</t>
  </si>
  <si>
    <t>LHSES_UNIT1</t>
  </si>
  <si>
    <t>DALLAS</t>
  </si>
  <si>
    <t>QUAIL RUN ENERGY CTG 2</t>
  </si>
  <si>
    <t>QALSW_GT2</t>
  </si>
  <si>
    <t>LAKE HUBBARD STG 2</t>
  </si>
  <si>
    <t>LHSES_UNIT2A</t>
  </si>
  <si>
    <t>QUAIL RUN ENERGY STG 1</t>
  </si>
  <si>
    <t>QALSW_STG1</t>
  </si>
  <si>
    <t>QUAIL RUN ENERGY CTG 3</t>
  </si>
  <si>
    <t>QALSW_GT3</t>
  </si>
  <si>
    <t>QUAIL RUN ENERGY CTG 4</t>
  </si>
  <si>
    <t>QALSW_GT4</t>
  </si>
  <si>
    <t>QUAIL RUN ENERGY STG 2</t>
  </si>
  <si>
    <t>QALSW_STG2</t>
  </si>
  <si>
    <t>LAMAR ENERGY CENTER STG 1</t>
  </si>
  <si>
    <t>RIO NOGALES POWER CTG 1</t>
  </si>
  <si>
    <t>RIONOG_CT1</t>
  </si>
  <si>
    <t>LAREDO CTG 4</t>
  </si>
  <si>
    <t>LARDVFTN_G4</t>
  </si>
  <si>
    <t>WEBB</t>
  </si>
  <si>
    <t>RIO NOGALES POWER CTG 2</t>
  </si>
  <si>
    <t>RIONOG_CT2</t>
  </si>
  <si>
    <t>LAREDO CTG 5</t>
  </si>
  <si>
    <t>LARDVFTN_G5</t>
  </si>
  <si>
    <t>RIO NOGALES POWER CTG 3</t>
  </si>
  <si>
    <t>RIONOG_CT3</t>
  </si>
  <si>
    <t>LEON CREEK PEAKER CTG 1</t>
  </si>
  <si>
    <t>LEON_CRK_LCPCT1</t>
  </si>
  <si>
    <t>RIO NOGALES POWER STG 4</t>
  </si>
  <si>
    <t>RIONOG_ST1</t>
  </si>
  <si>
    <t>LEON CREEK PEAKER CTG 2</t>
  </si>
  <si>
    <t>LEON_CRK_LCPCT2</t>
  </si>
  <si>
    <t>SAM RAYBURN POWER CTG 7</t>
  </si>
  <si>
    <t>RAYBURN_RAYBURG7</t>
  </si>
  <si>
    <t>VICTORIA</t>
  </si>
  <si>
    <t>LEON CREEK PEAKER CTG 3</t>
  </si>
  <si>
    <t>LEON_CRK_LCPCT3</t>
  </si>
  <si>
    <t>SAM RAYBURN POWER CTG 8</t>
  </si>
  <si>
    <t>RAYBURN_RAYBURG8</t>
  </si>
  <si>
    <t>LEON CREEK PEAKER CTG 4</t>
  </si>
  <si>
    <t>LEON_CRK_LCPCT4</t>
  </si>
  <si>
    <t>SAM RAYBURN POWER CTG 9</t>
  </si>
  <si>
    <t>RAYBURN_RAYBURG9</t>
  </si>
  <si>
    <t>SAM RAYBURN POWER STG 10</t>
  </si>
  <si>
    <t>RAYBURN_RAYBURG10</t>
  </si>
  <si>
    <t>SANDHILL ENERGY CENTER CTG 5A</t>
  </si>
  <si>
    <t>SANDHSYD_SH_5A</t>
  </si>
  <si>
    <t>LOST PINES POWER STG 1</t>
  </si>
  <si>
    <t>SANDHILL ENERGY CENTER STG 5C</t>
  </si>
  <si>
    <t>SANDHSYD_SH_5C</t>
  </si>
  <si>
    <t>SILAS RAY POWER STG 6</t>
  </si>
  <si>
    <t>SILASRAY_SILAS_6</t>
  </si>
  <si>
    <t>SILAS RAY POWER CTG 9</t>
  </si>
  <si>
    <t>SILASRAY_SILAS_9</t>
  </si>
  <si>
    <t>MAGIC VALLEY STATION STG 3</t>
  </si>
  <si>
    <t>T H WHARTON POWER CTG 31</t>
  </si>
  <si>
    <t>THW_THWGT31</t>
  </si>
  <si>
    <t>MIDLOTHIAN ENERGY FACILITY CTG 1</t>
  </si>
  <si>
    <t>T H WHARTON POWER CTG 32</t>
  </si>
  <si>
    <t>THW_THWGT32</t>
  </si>
  <si>
    <t>MIDLOTHIAN ENERGY FACILITY CTG 2</t>
  </si>
  <si>
    <t>T H WHARTON POWER CTG 33</t>
  </si>
  <si>
    <t>THW_THWGT33</t>
  </si>
  <si>
    <t>MIDLOTHIAN ENERGY FACILITY CTG 3</t>
  </si>
  <si>
    <t>T H WHARTON POWER CTG 34</t>
  </si>
  <si>
    <t>THW_THWGT34</t>
  </si>
  <si>
    <t>MIDLOTHIAN ENERGY FACILITY CTG 4</t>
  </si>
  <si>
    <t>T H WHARTON POWER STG 3</t>
  </si>
  <si>
    <t>THW_THWST_3</t>
  </si>
  <si>
    <t>MIDLOTHIAN ENERGY FACILITY CTG 5</t>
  </si>
  <si>
    <t>T H WHARTON POWER CTG 41</t>
  </si>
  <si>
    <t>THW_THWGT41</t>
  </si>
  <si>
    <t>MIDLOTHIAN ENERGY FACILITY CTG 6</t>
  </si>
  <si>
    <t>T H WHARTON POWER CTG 42</t>
  </si>
  <si>
    <t>THW_THWGT42</t>
  </si>
  <si>
    <t>MORGAN CREEK CTG 1</t>
  </si>
  <si>
    <t>MGSES_CT1</t>
  </si>
  <si>
    <t>MITCHELL</t>
  </si>
  <si>
    <t>T H WHARTON POWER CTG 43</t>
  </si>
  <si>
    <t>THW_THWGT43</t>
  </si>
  <si>
    <t>MORGAN CREEK CTG 2</t>
  </si>
  <si>
    <t>MGSES_CT2</t>
  </si>
  <si>
    <t>T H WHARTON POWER CTG 44</t>
  </si>
  <si>
    <t>THW_THWGT44</t>
  </si>
  <si>
    <t>MORGAN CREEK CTG 3</t>
  </si>
  <si>
    <t>MGSES_CT3</t>
  </si>
  <si>
    <t>T H WHARTON POWER STG 4</t>
  </si>
  <si>
    <t>THW_THWST_4</t>
  </si>
  <si>
    <t>MORGAN CREEK CTG 4</t>
  </si>
  <si>
    <t>MGSES_CT4</t>
  </si>
  <si>
    <t>TEXAS CITY POWER CTG A</t>
  </si>
  <si>
    <t>TXCTY_CTA</t>
  </si>
  <si>
    <t>GALVESTON</t>
  </si>
  <si>
    <t>MORGAN CREEK CTG 5</t>
  </si>
  <si>
    <t>MGSES_CT5</t>
  </si>
  <si>
    <t>TEXAS CITY POWER CTG B</t>
  </si>
  <si>
    <t>TXCTY_CTB</t>
  </si>
  <si>
    <t>MORGAN CREEK CTG 6</t>
  </si>
  <si>
    <t>MGSES_CT6</t>
  </si>
  <si>
    <t>TEXAS CITY POWER CTG C</t>
  </si>
  <si>
    <t>TXCTY_CTC</t>
  </si>
  <si>
    <t>MOUNTAIN CREEK STG 6</t>
  </si>
  <si>
    <t>MCSES_UNIT6</t>
  </si>
  <si>
    <t>TEXAS CITY POWER STG</t>
  </si>
  <si>
    <t>TXCTY_ST</t>
  </si>
  <si>
    <t>MOUNTAIN CREEK STG 7</t>
  </si>
  <si>
    <t>MCSES_UNIT7</t>
  </si>
  <si>
    <t>VICTORIA POWER CTG 6</t>
  </si>
  <si>
    <t>VICTORIA_VICTORG6</t>
  </si>
  <si>
    <t>MCSES_UNIT8</t>
  </si>
  <si>
    <t>VICTORIA POWER STG 5</t>
  </si>
  <si>
    <t>VICTORIA_VICTORG5</t>
  </si>
  <si>
    <t>WICHITA FALLS CTG 1</t>
  </si>
  <si>
    <t>WFCOGEN_UNIT1</t>
  </si>
  <si>
    <t>WICHITA</t>
  </si>
  <si>
    <t>WICHITA FALLS CTG 2</t>
  </si>
  <si>
    <t>WFCOGEN_UNIT2</t>
  </si>
  <si>
    <t>WICHITA FALLS CTG 3</t>
  </si>
  <si>
    <t>WFCOGEN_UNIT3</t>
  </si>
  <si>
    <t>O W SOMMERS STG 1</t>
  </si>
  <si>
    <t>CALAVERS_OWS1</t>
  </si>
  <si>
    <t>WFCOGEN_UNIT4</t>
  </si>
  <si>
    <t>O W SOMMERS STG 2</t>
  </si>
  <si>
    <t>CALAVERS_OWS2</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</si>
  <si>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</si>
  <si>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</si>
  <si>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</si>
  <si>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</si>
  <si>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</si>
  <si>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</si>
  <si>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</si>
  <si>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</si>
  <si>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</si>
  <si>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</si>
  <si>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</si>
  <si>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</si>
  <si>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</si>
  <si>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PANDA SHERMAN POWER CTG 1</t>
  </si>
  <si>
    <t>PANDA SHERMAN POWER CTG 2</t>
  </si>
  <si>
    <t>PANDA SHERMAN POWER STG 1</t>
  </si>
  <si>
    <t>PANDA TEMPLE I POWER CTG 1</t>
  </si>
  <si>
    <t>PANDA TEMPLE I POWER CTG 2</t>
  </si>
  <si>
    <t>PANDA TEMPLE I POWER STG 1</t>
  </si>
  <si>
    <t>PANDA TEMPLE II POWER CTG 1</t>
  </si>
  <si>
    <t>PANDA TEMPLE II POWER CTG 2</t>
  </si>
  <si>
    <t>PANDA TEMPLE II POWER STG 1</t>
  </si>
  <si>
    <t>PARIS ENERGY CENTER STG 1</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</si>
  <si>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</si>
  <si>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</si>
  <si>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</si>
  <si>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</si>
  <si>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</si>
  <si>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</si>
  <si>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</si>
  <si>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</si>
  <si>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</si>
  <si>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</si>
  <si>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</si>
  <si>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</si>
  <si>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</si>
  <si>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</si>
  <si>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</si>
  <si>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</si>
  <si>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</si>
  <si>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</si>
  <si>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</si>
  <si>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</si>
  <si>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</si>
  <si>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</si>
  <si>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PHR PEAKERS (BAC) CTG 2</t>
  </si>
  <si>
    <t>BAC_CTG2</t>
  </si>
  <si>
    <t>PHR PEAKERS (BAC) CTG 3</t>
  </si>
  <si>
    <t>BAC_CTG3</t>
  </si>
  <si>
    <t>PHR PEAKERS (BAC) CTG 4</t>
  </si>
  <si>
    <t>BAC_CTG4</t>
  </si>
  <si>
    <t>PHR PEAKERS (BAC) CTG 5</t>
  </si>
  <si>
    <t>BAC_CTG5</t>
  </si>
  <si>
    <t>PHR PEAKERS (BAC) CTG 6</t>
  </si>
  <si>
    <t>BAC_CTG6</t>
  </si>
  <si>
    <t>STEAM1A_STEAM_1</t>
  </si>
  <si>
    <t>POWERLANE PLANT STG 2</t>
  </si>
  <si>
    <t>STEAM_STEAM_2</t>
  </si>
  <si>
    <t>POWERLANE PLANT STG 3</t>
  </si>
  <si>
    <t>STEAM_STEAM_3</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</si>
  <si>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</si>
  <si>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</si>
  <si>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</si>
  <si>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</si>
  <si>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</si>
  <si>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</si>
  <si>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</si>
  <si>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</si>
  <si>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</si>
  <si>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</si>
  <si>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</si>
  <si>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</si>
  <si>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</si>
  <si>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</si>
  <si>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</si>
  <si>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</si>
  <si>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</si>
  <si>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</si>
  <si>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</si>
  <si>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</si>
  <si>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</si>
  <si>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</si>
  <si>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</si>
  <si>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</si>
  <si>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</si>
  <si>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</si>
  <si>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</si>
  <si>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</si>
  <si>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</si>
  <si>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</si>
  <si>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</si>
  <si>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</si>
  <si>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</si>
  <si>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</si>
  <si>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</si>
  <si>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</si>
  <si>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</si>
  <si>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</si>
  <si>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</si>
  <si>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6</t>
  </si>
  <si>
    <t>SANDHSYD_SH6</t>
  </si>
  <si>
    <t>SANDHILL ENERGY CENTER CTG 7</t>
  </si>
  <si>
    <t>SANDHSYD_SH7</t>
  </si>
  <si>
    <t>SILAS RAY CTG 10</t>
  </si>
  <si>
    <t>SILASRAY_SILAS_10</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</si>
  <si>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</si>
  <si>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</si>
  <si>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</si>
  <si>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</si>
  <si>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</si>
  <si>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</si>
  <si>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</si>
  <si>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</si>
  <si>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</si>
  <si>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</si>
  <si>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</si>
  <si>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</si>
  <si>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</si>
  <si>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</si>
  <si>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</si>
  <si>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</si>
  <si>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</si>
  <si>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</si>
  <si>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THW_THWGT51</t>
  </si>
  <si>
    <t>THW_THWGT52</t>
  </si>
  <si>
    <t>THW_THWGT53</t>
  </si>
  <si>
    <t>THW_THWGT54</t>
  </si>
  <si>
    <t>THW_THWGT55</t>
  </si>
  <si>
    <t>THW_THWGT56</t>
  </si>
  <si>
    <t>V H BRAUNIG CTG 5</t>
  </si>
  <si>
    <t>BRAUNIG_VHB6CT5</t>
  </si>
  <si>
    <t>T H WHARTON POWER CTG 51</t>
  </si>
  <si>
    <t>V H BRAUNIG CTG 6</t>
  </si>
  <si>
    <t>BRAUNIG_VHB6CT6</t>
  </si>
  <si>
    <t>T H WHARTON POWER CTG 52</t>
  </si>
  <si>
    <t>V H BRAUNIG CTG 7</t>
  </si>
  <si>
    <t>BRAUNIG_VHB6CT7</t>
  </si>
  <si>
    <t>T H WHARTON POWER CTG 53</t>
  </si>
  <si>
    <t>V H BRAUNIG CTG 8</t>
  </si>
  <si>
    <t>BRAUNIG_VHB6CT8</t>
  </si>
  <si>
    <t>T H WHARTON POWER CTG 54</t>
  </si>
  <si>
    <t>W A PARISH CTG 1</t>
  </si>
  <si>
    <t>WAP_WAPGT_1</t>
  </si>
  <si>
    <t>T H WHARTON POWER CTG 55</t>
  </si>
  <si>
    <t>WINCHESTER POWER PARK CTG 1</t>
  </si>
  <si>
    <t>WIPOPA_WPP_G1</t>
  </si>
  <si>
    <t>T H WHARTON POWER CTG 56</t>
  </si>
  <si>
    <t>WINCHESTER POWER PARK CTG 2</t>
  </si>
  <si>
    <t>WIPOPA_WPP_G2</t>
  </si>
  <si>
    <t>WINCHESTER POWER PARK CTG 3</t>
  </si>
  <si>
    <t>WIPOPA_WPP_G3</t>
  </si>
  <si>
    <t>WINCHESTER POWER PARK CTG 4</t>
  </si>
  <si>
    <t>WIPOPA_WPP_G4</t>
  </si>
  <si>
    <t>TRSES_UNIT6</t>
  </si>
  <si>
    <t>HENDERSON</t>
  </si>
  <si>
    <t>V H BRAUNIG STG 1</t>
  </si>
  <si>
    <t>BRAUNIG_VHB1</t>
  </si>
  <si>
    <t>V H BRAUNIG STG 2</t>
  </si>
  <si>
    <t>BRAUNIG_VHB2</t>
  </si>
  <si>
    <t>V H BRAUNIG STG 3</t>
  </si>
  <si>
    <t>BRAUNIG_VHB3</t>
  </si>
  <si>
    <t>VICTORIA PORT (VICTPORT) CTG 1</t>
  </si>
  <si>
    <t>VICTPORT_CTG01</t>
  </si>
  <si>
    <t>VICTORIA PORT (VICTPORT) CTG 2</t>
  </si>
  <si>
    <t>VICTPORT_CTG02</t>
  </si>
  <si>
    <t>W A PARISH STG 1</t>
  </si>
  <si>
    <t>WAP_WAP_G1</t>
  </si>
  <si>
    <t>W A PARISH STG 2</t>
  </si>
  <si>
    <t>WAP_WAP_G2</t>
  </si>
  <si>
    <t>W A PARISH STG 3</t>
  </si>
  <si>
    <t>WAP_WAP_G3</t>
  </si>
  <si>
    <t>W A PARISH STG 4</t>
  </si>
  <si>
    <t>WAP_WAP_G4</t>
  </si>
  <si>
    <t>NACPW_UNIT1</t>
  </si>
  <si>
    <t>NACOGDOCHES</t>
  </si>
  <si>
    <t>BIOMASS</t>
  </si>
  <si>
    <t>DG_WALZE_4UNITS</t>
  </si>
  <si>
    <t>DG_MEDIN_1UNIT</t>
  </si>
  <si>
    <t>FARMERS BRANCH LANDFILL GAS TO ENERGY</t>
  </si>
  <si>
    <t>DG_HBR_2UNITS</t>
  </si>
  <si>
    <t>GRAND PRAIRIE LFG</t>
  </si>
  <si>
    <t>DG_TRIRA_1UNIT</t>
  </si>
  <si>
    <t>NELSON GARDENS LFG</t>
  </si>
  <si>
    <t>DG_78252_4UNITS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</si>
  <si>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</si>
  <si>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</si>
  <si>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</si>
  <si>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</si>
  <si>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</si>
  <si>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</si>
  <si>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</si>
  <si>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</si>
  <si>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</si>
  <si>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</si>
  <si>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</si>
  <si>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</si>
  <si>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</si>
  <si>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</si>
  <si>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</si>
  <si>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</si>
  <si>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</si>
  <si>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</si>
  <si>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</si>
  <si>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</si>
  <si>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</si>
  <si>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</si>
  <si>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</si>
  <si>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</si>
  <si>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</si>
  <si>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</si>
  <si>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</si>
  <si>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</si>
  <si>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</si>
  <si>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</si>
  <si>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</si>
  <si>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</si>
  <si>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</si>
  <si>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</si>
  <si>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</si>
  <si>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</si>
  <si>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</si>
  <si>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</si>
  <si>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</si>
  <si>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</si>
  <si>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</si>
  <si>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</si>
  <si>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</si>
  <si>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</si>
  <si>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</si>
  <si>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</si>
  <si>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</si>
  <si>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</si>
  <si>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</si>
  <si>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</si>
  <si>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</si>
  <si>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</si>
  <si>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</si>
  <si>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</si>
  <si>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</si>
  <si>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</si>
  <si>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</si>
  <si>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</si>
  <si>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</si>
  <si>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</si>
  <si>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</si>
  <si>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</si>
  <si>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</si>
  <si>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</si>
  <si>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</si>
  <si>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</si>
  <si>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</si>
  <si>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DG_OAKHL_1UNIT</t>
  </si>
  <si>
    <t>GONZALES</t>
  </si>
  <si>
    <t>GUADALUPE BLANCO RIVER AUTH-MCQUEENEY</t>
  </si>
  <si>
    <t>DG_MCQUE_5UNITS</t>
  </si>
  <si>
    <t>GUADALUPE BLANCO RIVER AUTH-SCHUMANSVILLE</t>
  </si>
  <si>
    <t>DG_SCHUM_2UNITS</t>
  </si>
  <si>
    <t>LEWISVILLE HYDRO-CITY OF GARLAND</t>
  </si>
  <si>
    <t>DG_LWSVL_1UNIT</t>
  </si>
  <si>
    <t>Operational Capacity Total (Hydro)</t>
  </si>
  <si>
    <t>Hydro Capacity Contribution (Top 20 Hours)</t>
  </si>
  <si>
    <t>HYDRO_CAP_CONT</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</si>
  <si>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</si>
  <si>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</si>
  <si>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</si>
  <si>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</si>
  <si>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</si>
  <si>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</si>
  <si>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</si>
  <si>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</si>
  <si>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</si>
  <si>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</si>
  <si>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</si>
  <si>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</si>
  <si>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</si>
  <si>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</si>
  <si>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</si>
  <si>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</si>
  <si>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</si>
  <si>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</si>
  <si>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</si>
  <si>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</si>
  <si>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KIAMICHI STATION 1CT101</t>
  </si>
  <si>
    <t>KMCHI_1CT101</t>
  </si>
  <si>
    <t>FANNIN</t>
  </si>
  <si>
    <t>TENASKA GATEWAY STATION CTG 1</t>
  </si>
  <si>
    <t>TGCCS_CT1</t>
  </si>
  <si>
    <t>TENASKA KIAMICHI STATION 1CT201</t>
  </si>
  <si>
    <t>KMCHI_1CT201</t>
  </si>
  <si>
    <t>TENASKA GATEWAY STATION CTG 2</t>
  </si>
  <si>
    <t>TGCCS_CT2</t>
  </si>
  <si>
    <t>TENASKA KIAMICHI STATION 1ST</t>
  </si>
  <si>
    <t>KMCHI_1ST</t>
  </si>
  <si>
    <t>TENASKA GATEWAY STATION CTG 3</t>
  </si>
  <si>
    <t>TGCCS_CT3</t>
  </si>
  <si>
    <t>TENASKA KIAMICHI STATION 2CT101</t>
  </si>
  <si>
    <t>KMCHI_2CT101</t>
  </si>
  <si>
    <t>TENASKA GATEWAY STATION STG 4</t>
  </si>
  <si>
    <t>TGCCS_UNIT4</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</si>
  <si>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</si>
  <si>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</si>
  <si>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</si>
  <si>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</si>
  <si>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</si>
  <si>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</si>
  <si>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</si>
  <si>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</si>
  <si>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</si>
  <si>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</si>
  <si>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</si>
  <si>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Available Mothball Capacity based on Owner's Return Probability</t>
  </si>
  <si>
    <t>MOTH_AVAIL</t>
  </si>
  <si>
    <t>Private-Use Network Capacity Contribution (Top 20 Hours)</t>
  </si>
  <si>
    <t>PUN_CAP_CONT</t>
  </si>
  <si>
    <t>Private-Use Network Forecast Adjustment (per Protocol 10.3.2.4)</t>
  </si>
  <si>
    <t>PUN_CAP_ADJUST</t>
  </si>
  <si>
    <t>Operational Resources (Wind)</t>
  </si>
  <si>
    <t>ANACACHO WIND</t>
  </si>
  <si>
    <t>ANACACHO_ANA</t>
  </si>
  <si>
    <t>KINNEY</t>
  </si>
  <si>
    <t>BARTON CHAPEL WIND</t>
  </si>
  <si>
    <t>BRTSW_BCW1</t>
  </si>
  <si>
    <t>BLUE SUMMIT WIND 1 A</t>
  </si>
  <si>
    <t>BLSUMMIT_BLSMT1_5</t>
  </si>
  <si>
    <t>BLUE SUMMIT WIND 1 B</t>
  </si>
  <si>
    <t>BLSUMMIT_BLSMT1_6</t>
  </si>
  <si>
    <t>BOBCAT BLUFF WIND</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</si>
  <si>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</si>
  <si>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</si>
  <si>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</si>
  <si>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</si>
  <si>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</si>
  <si>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</si>
  <si>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</si>
  <si>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</si>
  <si>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</si>
  <si>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</si>
  <si>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</si>
  <si>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</si>
  <si>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BRISCOE WIND</t>
  </si>
  <si>
    <t>BRISCOE_WIND</t>
  </si>
  <si>
    <t>BRISCOE</t>
  </si>
  <si>
    <t>BUFFALO GAP WIND 2_2</t>
  </si>
  <si>
    <t>BUFF_GAP_UNIT2_2</t>
  </si>
  <si>
    <t>BUFFALO GAP WIND 3</t>
  </si>
  <si>
    <t>BUFF_GAP_UNIT3</t>
  </si>
  <si>
    <t>BULL CREEK WIND U1</t>
  </si>
  <si>
    <t>BULLCRK_WND1</t>
  </si>
  <si>
    <t>BULL CREEK WIND U2</t>
  </si>
  <si>
    <t>BULLCRK_WND2</t>
  </si>
  <si>
    <t>CALLAHAN WIND</t>
  </si>
  <si>
    <t>CALLAHAN_WND1</t>
  </si>
  <si>
    <t>CALLAHAN</t>
  </si>
  <si>
    <t>CAMP SPRINGS WIND 1</t>
  </si>
  <si>
    <t>CSEC_CSECG1</t>
  </si>
  <si>
    <t>SCURRY</t>
  </si>
  <si>
    <t>CAMP SPRINGS WIND 2</t>
  </si>
  <si>
    <t>CSEC_CSECG2</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</si>
  <si>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</si>
  <si>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</si>
  <si>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</si>
  <si>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</si>
  <si>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</si>
  <si>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</si>
  <si>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</si>
  <si>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</si>
  <si>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</si>
  <si>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</si>
  <si>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</si>
  <si>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</si>
  <si>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</si>
  <si>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CHAMPION WIND</t>
  </si>
  <si>
    <t>CHAMPION_UNIT1</t>
  </si>
  <si>
    <t>NOLAN</t>
  </si>
  <si>
    <t>DERMOTT WIND 1_1</t>
  </si>
  <si>
    <t>DERMOTT_UNIT1</t>
  </si>
  <si>
    <t>DERMOTT WIND 1_2</t>
  </si>
  <si>
    <t>DERMOTT_UNIT2</t>
  </si>
  <si>
    <t>ELBOW CREEK WIND</t>
  </si>
  <si>
    <t>ELB_ELBCREEK</t>
  </si>
  <si>
    <t>COTTON PLAINS WIND</t>
  </si>
  <si>
    <t>COTPLNS_COTTONPL</t>
  </si>
  <si>
    <t>ELECTRA WIND 1</t>
  </si>
  <si>
    <t>DIGBY_UNIT1</t>
  </si>
  <si>
    <t>ELECTRA WIND 2</t>
  </si>
  <si>
    <t>DIGBY_UNIT2</t>
  </si>
  <si>
    <t>FLAT TOP WIND I</t>
  </si>
  <si>
    <t>FTWIND_UNIT_1</t>
  </si>
  <si>
    <t>MILLS</t>
  </si>
  <si>
    <t>FLUVANNA RENEWABLE 1 A</t>
  </si>
  <si>
    <t>FLUVANNA_UNIT1</t>
  </si>
  <si>
    <t>FLUVANNA RENEWABLE 1 B</t>
  </si>
  <si>
    <t>FLUVANNA_UNIT2</t>
  </si>
  <si>
    <t>DOUG COLBECK'S CORNER (CONWAY) A</t>
  </si>
  <si>
    <t>GRANDVW1_COLA</t>
  </si>
  <si>
    <t>CARSON</t>
  </si>
  <si>
    <t>FOREST CREEK WIND</t>
  </si>
  <si>
    <t>MCDLD_FCW1</t>
  </si>
  <si>
    <t>GLASSCOCK</t>
  </si>
  <si>
    <t>GRANDVW1_COLB</t>
  </si>
  <si>
    <t>GOAT WIND</t>
  </si>
  <si>
    <t>GOAT_GOATWIND</t>
  </si>
  <si>
    <t>GOAT WIND 2</t>
  </si>
  <si>
    <t>GOAT_GOATWIN2</t>
  </si>
  <si>
    <t>GOLDTHWAITE WIND 1</t>
  </si>
  <si>
    <t>GWEC_GWEC_G1</t>
  </si>
  <si>
    <t>GREEN MOUNTAIN WIND (BRAZOS) U1</t>
  </si>
  <si>
    <t>RANDALL</t>
  </si>
  <si>
    <t>GREEN MOUNTAIN WIND (BRAZOS) U2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</si>
  <si>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</si>
  <si>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</si>
  <si>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</si>
  <si>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</si>
  <si>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</si>
  <si>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</si>
  <si>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</si>
  <si>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</si>
  <si>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</si>
  <si>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</si>
  <si>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</si>
  <si>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</si>
  <si>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HICKMAN (SANTA RITA WIND) 2</t>
  </si>
  <si>
    <t>HICKMAN_G2</t>
  </si>
  <si>
    <t>HIDALGO &amp; STARR WIND 11</t>
  </si>
  <si>
    <t>MIRASOLE_MIR11</t>
  </si>
  <si>
    <t>GRANDVIEW WIND 1 (CONWAY) GV1A</t>
  </si>
  <si>
    <t>GRANDVW1_GV1A</t>
  </si>
  <si>
    <t>HIDALGO &amp; STARR WIND 12</t>
  </si>
  <si>
    <t>MIRASOLE_MIR12</t>
  </si>
  <si>
    <t>GRANDVIEW WIND 1 (CONWAY) GV1B</t>
  </si>
  <si>
    <t>GRANDVW1_GV1B</t>
  </si>
  <si>
    <t>HIDALGO &amp; STARR WIND 21</t>
  </si>
  <si>
    <t>MIRASOLE_MIR21</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</si>
  <si>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</si>
  <si>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</si>
  <si>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</si>
  <si>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</si>
  <si>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</si>
  <si>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</si>
  <si>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</si>
  <si>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</si>
  <si>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</si>
  <si>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</si>
  <si>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</si>
  <si>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</si>
  <si>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</si>
  <si>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HEREFORD WIND G</t>
  </si>
  <si>
    <t>HRFDWIND_WIND_G</t>
  </si>
  <si>
    <t>DEAF SMITH</t>
  </si>
  <si>
    <t>INADALE WIND 1</t>
  </si>
  <si>
    <t>INDL_INADALE1</t>
  </si>
  <si>
    <t>HEREFORD WIND V</t>
  </si>
  <si>
    <t>HRFDWIND_WIND_V</t>
  </si>
  <si>
    <t>INADALE WIND 2</t>
  </si>
  <si>
    <t>INDL_INADALE2</t>
  </si>
  <si>
    <t>INDIAN MESA WIND</t>
  </si>
  <si>
    <t>INDNNWP_INDNNWP2</t>
  </si>
  <si>
    <t>JAVELINA I WIND 18</t>
  </si>
  <si>
    <t>BORDAS_JAVEL18</t>
  </si>
  <si>
    <t>JAVELINA I WIND 20</t>
  </si>
  <si>
    <t>BORDAS_JAVEL20</t>
  </si>
  <si>
    <t>BORDAS2_JAVEL2_A</t>
  </si>
  <si>
    <t>BORDAS2_JAVEL2_B</t>
  </si>
  <si>
    <t>BORDAS2_JAVEL2_C</t>
  </si>
  <si>
    <t>KEECHI WIND</t>
  </si>
  <si>
    <t>KEECHI_U1</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</si>
  <si>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</si>
  <si>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</si>
  <si>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</si>
  <si>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</si>
  <si>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</si>
  <si>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</si>
  <si>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</si>
  <si>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</si>
  <si>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</si>
  <si>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</si>
  <si>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</si>
  <si>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</si>
  <si>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</si>
  <si>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</si>
  <si>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</si>
  <si>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</si>
  <si>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</si>
  <si>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</si>
  <si>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JUMBO ROAD WIND 1</t>
  </si>
  <si>
    <t>HRFDWIND_JRDWIND1</t>
  </si>
  <si>
    <t>LORAINE WINDPARK II</t>
  </si>
  <si>
    <t>LONEWOLF_G2</t>
  </si>
  <si>
    <t>JUMBO ROAD WIND 2</t>
  </si>
  <si>
    <t>HRFDWIND_JRDWIND2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</si>
  <si>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</si>
  <si>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</si>
  <si>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</si>
  <si>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</si>
  <si>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</si>
  <si>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</si>
  <si>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</si>
  <si>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</si>
  <si>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</si>
  <si>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</si>
  <si>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</si>
  <si>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</si>
  <si>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</si>
  <si>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</si>
  <si>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</si>
  <si>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</si>
  <si>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</si>
  <si>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</si>
  <si>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</si>
  <si>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</si>
  <si>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</si>
  <si>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</si>
  <si>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</si>
  <si>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</si>
  <si>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</si>
  <si>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LONGHORN WIND NORTH U1</t>
  </si>
  <si>
    <t>LHORN_N_UNIT1</t>
  </si>
  <si>
    <t>FLOYD</t>
  </si>
  <si>
    <t>PANTHER CREEK WIND 2</t>
  </si>
  <si>
    <t>PC_SOUTH_PANTHER2</t>
  </si>
  <si>
    <t>LONGHORN WIND NORTH U2</t>
  </si>
  <si>
    <t>LHORN_N_UNIT2</t>
  </si>
  <si>
    <t>PECOS WIND 1 (WOODWARD)</t>
  </si>
  <si>
    <t>WOODWRD1_WOODWRD1</t>
  </si>
  <si>
    <t>PECOS WIND 2 (WOODWARD)</t>
  </si>
  <si>
    <t>WOODWRD2_WOODWRD2</t>
  </si>
  <si>
    <t>PYRON WIND 1</t>
  </si>
  <si>
    <t>PYR_PYRON1</t>
  </si>
  <si>
    <t>PYRON WIND 2</t>
  </si>
  <si>
    <t>PYR_PYRON2</t>
  </si>
  <si>
    <t>RATTLESNAKE I WIND ENERGY CENTER G1</t>
  </si>
  <si>
    <t>RSNAKE_G1</t>
  </si>
  <si>
    <t>RATTLESNAKE I WIND ENERGY CENTER G2</t>
  </si>
  <si>
    <t>RSNAKE_G2</t>
  </si>
  <si>
    <t>RED CANYON WIND</t>
  </si>
  <si>
    <t>RDCANYON_RDCNY1</t>
  </si>
  <si>
    <t>MARIAH DEL NORTE 1</t>
  </si>
  <si>
    <t>MARIAH_NORTE1</t>
  </si>
  <si>
    <t>PARMER</t>
  </si>
  <si>
    <t>ROCK SPRINGS VAL VERDE WIND (FERMI) 1</t>
  </si>
  <si>
    <t>FERMI_WIND1</t>
  </si>
  <si>
    <t>MARIAH DEL NORTE 2</t>
  </si>
  <si>
    <t>MARIAH_NORTE2</t>
  </si>
  <si>
    <t>ROCK SPRINGS VAL VERDE WIND (FERMI) 2</t>
  </si>
  <si>
    <t>FERMI_WIND2</t>
  </si>
  <si>
    <t>ROSCOE WIND</t>
  </si>
  <si>
    <t>TKWSW1_ROSCOE</t>
  </si>
  <si>
    <t>ROSCOE WIND 2A</t>
  </si>
  <si>
    <t>TKWSW1_ROSCOE2A</t>
  </si>
  <si>
    <t>MIAMI WIND G1</t>
  </si>
  <si>
    <t>MIAM1_G1</t>
  </si>
  <si>
    <t>RTS WIND</t>
  </si>
  <si>
    <t>RTS_U1</t>
  </si>
  <si>
    <t>MCCULLOCH</t>
  </si>
  <si>
    <t>MIAMI WIND G2</t>
  </si>
  <si>
    <t>MIAM1_G2</t>
  </si>
  <si>
    <t>MCADOO WIND</t>
  </si>
  <si>
    <t>MWEC_G1</t>
  </si>
  <si>
    <t>DICKENS</t>
  </si>
  <si>
    <t>SENDERO WIND ENERGY</t>
  </si>
  <si>
    <t>EXGNSND_WIND_1</t>
  </si>
  <si>
    <t>JIM HOGG</t>
  </si>
  <si>
    <t>SEYMOUR HILLS WIND (S_HILLS WIND)</t>
  </si>
  <si>
    <t>S_HILLS_UNIT1</t>
  </si>
  <si>
    <t>SENATE WIND</t>
  </si>
  <si>
    <t>SENATEWD_UNIT1</t>
  </si>
  <si>
    <t>SHANNON WIND</t>
  </si>
  <si>
    <t>SHANNONW_UNIT_1</t>
  </si>
  <si>
    <t>CLAY</t>
  </si>
  <si>
    <t>OLD SETTLER WIND</t>
  </si>
  <si>
    <t>COTPLNS_OLDSETLR</t>
  </si>
  <si>
    <t>SHERBINO 2 WIND</t>
  </si>
  <si>
    <t>KEO_SHRBINO2</t>
  </si>
  <si>
    <t>PANHANDLE WIND 1 U1</t>
  </si>
  <si>
    <t>PH1_UNIT1</t>
  </si>
  <si>
    <t>SILVER STAR WIND</t>
  </si>
  <si>
    <t>FLTCK_SSI</t>
  </si>
  <si>
    <t>PANHANDLE WIND 1 U2</t>
  </si>
  <si>
    <t>PH1_UNIT2</t>
  </si>
  <si>
    <t>PANHANDLE WIND 2 U1</t>
  </si>
  <si>
    <t>PH2_UNIT1</t>
  </si>
  <si>
    <t>SOUTH TRENT WIND</t>
  </si>
  <si>
    <t>STWF_T1</t>
  </si>
  <si>
    <t>PANHANDLE WIND 2 U2</t>
  </si>
  <si>
    <t>PH2_UNIT2</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</si>
  <si>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</si>
  <si>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</si>
  <si>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</si>
  <si>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</si>
  <si>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</si>
  <si>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</si>
  <si>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</si>
  <si>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</si>
  <si>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</si>
  <si>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</si>
  <si>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</si>
  <si>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</si>
  <si>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</si>
  <si>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</si>
  <si>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</si>
  <si>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</si>
  <si>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</si>
  <si>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</si>
  <si>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SWEETWATER WIND 4-4B</t>
  </si>
  <si>
    <t>SWEETWN4_WND4B</t>
  </si>
  <si>
    <t>SWEETWATER WIND 4-4A</t>
  </si>
  <si>
    <t>SWEETWN4_WND4A</t>
  </si>
  <si>
    <t>TEXAS BIG SPRING WIND A</t>
  </si>
  <si>
    <t>SGMTN_SIGNALMT</t>
  </si>
  <si>
    <t>SGMTN_SIGNALM2</t>
  </si>
  <si>
    <t>ROUTE 66 WIND</t>
  </si>
  <si>
    <t>ROUTE_66_WIND1</t>
  </si>
  <si>
    <t>TORRECILLAS WIND 1</t>
  </si>
  <si>
    <t>TORR_UNIT1_25</t>
  </si>
  <si>
    <t>TORRECILLAS WIND 2</t>
  </si>
  <si>
    <t>TORR_UNIT2_23</t>
  </si>
  <si>
    <t>SALTFORK_UNIT1</t>
  </si>
  <si>
    <t>DONLEY</t>
  </si>
  <si>
    <t>TORRECILLAS WIND 3</t>
  </si>
  <si>
    <t>TORR_UNIT2_25</t>
  </si>
  <si>
    <t>SALTFORK_UNIT2</t>
  </si>
  <si>
    <t>TRENT_TRENT</t>
  </si>
  <si>
    <t>TRINITY HILLS WIND 1</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</si>
  <si>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</si>
  <si>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</si>
  <si>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</si>
  <si>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</si>
  <si>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</si>
  <si>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</si>
  <si>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</si>
  <si>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</si>
  <si>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</si>
  <si>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</si>
  <si>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</si>
  <si>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</si>
  <si>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</si>
  <si>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</si>
  <si>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</si>
  <si>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</si>
  <si>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</si>
  <si>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SPLAIN1_WIND1</t>
  </si>
  <si>
    <t>WILLOW SPRINGS WIND B</t>
  </si>
  <si>
    <t>SALVTION_UNIT2</t>
  </si>
  <si>
    <t>SPLAIN1_WIND2</t>
  </si>
  <si>
    <t>WOLF RIDGE WIND</t>
  </si>
  <si>
    <t>WHTTAIL_WR1</t>
  </si>
  <si>
    <t>SPLAIN2_WIND21</t>
  </si>
  <si>
    <t>TSTC WEST TEXAS WIND</t>
  </si>
  <si>
    <t>DG_ROSC2_1UNIT</t>
  </si>
  <si>
    <t>SPLAIN2_WIND22</t>
  </si>
  <si>
    <t>BAFFIN WIND UNIT1</t>
  </si>
  <si>
    <t>BAFFIN_UNIT1</t>
  </si>
  <si>
    <t>BAFFIN WIND UNIT2</t>
  </si>
  <si>
    <t>BAFFIN_UNIT2</t>
  </si>
  <si>
    <t>SSPURTWO_WIND_1</t>
  </si>
  <si>
    <t>OLDHAM</t>
  </si>
  <si>
    <t>BRUENNING'S BREEZE A</t>
  </si>
  <si>
    <t>BBREEZE_UNIT1</t>
  </si>
  <si>
    <t>WILLACY</t>
  </si>
  <si>
    <t>SSPURTWO_SS3WIND1</t>
  </si>
  <si>
    <t>BRUENNING'S BREEZE B</t>
  </si>
  <si>
    <t>BBREEZE_UNIT2</t>
  </si>
  <si>
    <t>SSPURTWO_SS3WIND2</t>
  </si>
  <si>
    <t>CAMERON COUNTY WIND</t>
  </si>
  <si>
    <t>CAMWIND_UNIT1</t>
  </si>
  <si>
    <t>CHAPMAN RANCH WIND IA (SANTA CRUZ)</t>
  </si>
  <si>
    <t>SANTACRU_UNIT1</t>
  </si>
  <si>
    <t>CHAPMAN RANCH WIND IB (SANTA CRUZ)</t>
  </si>
  <si>
    <t>SANTACRU_UNIT2</t>
  </si>
  <si>
    <t>GULF WIND I</t>
  </si>
  <si>
    <t>TGW_T1</t>
  </si>
  <si>
    <t>GULF WIND II</t>
  </si>
  <si>
    <t>TGW_T2</t>
  </si>
  <si>
    <t>LOS VIENTOS WIND I</t>
  </si>
  <si>
    <t>LV1_LV1A</t>
  </si>
  <si>
    <t>LOS VIENTOS WIND II</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</si>
  <si>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</si>
  <si>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</si>
  <si>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</si>
  <si>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</si>
  <si>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</si>
  <si>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</si>
  <si>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</si>
  <si>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</si>
  <si>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</si>
  <si>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</si>
  <si>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</si>
  <si>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</si>
  <si>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</si>
  <si>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</si>
  <si>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</si>
  <si>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</si>
  <si>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SAN ROMAN WIND</t>
  </si>
  <si>
    <t>SANROMAN_WIND_1</t>
  </si>
  <si>
    <t>WIND-P</t>
  </si>
  <si>
    <t>WAKE WIND 1</t>
  </si>
  <si>
    <t>WAKEWE_G1</t>
  </si>
  <si>
    <t>WAKE WIND 2</t>
  </si>
  <si>
    <t>WAKEWE_G2</t>
  </si>
  <si>
    <t>WHIRLWIND ENERGY</t>
  </si>
  <si>
    <t>WEC_WECG1</t>
  </si>
  <si>
    <t>%</t>
  </si>
  <si>
    <t>SALT FORK 1 WIND U1</t>
  </si>
  <si>
    <t>SALT FORK 1 WIND U2</t>
  </si>
  <si>
    <t>SOUTH PLAINS WIND 1 U1</t>
  </si>
  <si>
    <t>SOUTH PLAINS WIND 1 U2</t>
  </si>
  <si>
    <t>SOUTH PLAINS WIND 2 U1</t>
  </si>
  <si>
    <t>SOUTH PLAINS WIND 2 U2</t>
  </si>
  <si>
    <t>SPINNING SPUR WIND TWO A</t>
  </si>
  <si>
    <t>SPINNING SPUR WIND TWO B</t>
  </si>
  <si>
    <t>SPINNING SPUR WIND TWO C</t>
  </si>
  <si>
    <t>Operational Capacity Total (Wind)</t>
  </si>
  <si>
    <t>Operational Wind Capacity Sub-total (Coastal Counties)</t>
  </si>
  <si>
    <t>Wind Peak Average Capacity Percentage (Coastal)</t>
  </si>
  <si>
    <t>WIND_PEAK_PCT_C</t>
  </si>
  <si>
    <t>WIND_OPERATIONAL_C</t>
  </si>
  <si>
    <t>Operational Resources (Solar)</t>
  </si>
  <si>
    <t>ACACIA SOLAR</t>
  </si>
  <si>
    <t>ACACIA_UNIT_1</t>
  </si>
  <si>
    <t>PRESIDIO</t>
  </si>
  <si>
    <t>Operational Wind Capacity Sub-total (Panhandle Counties)</t>
  </si>
  <si>
    <t>WIND_OPERATIONAL_P</t>
  </si>
  <si>
    <t>BHE SOLAR PEARL PROJECT (SIRIUS 2)</t>
  </si>
  <si>
    <t>SIRIUS_UNIT2</t>
  </si>
  <si>
    <t>Wind Peak Average Capacity Percentage (Panhandle)</t>
  </si>
  <si>
    <t>WIND_PEAK_PCT_P</t>
  </si>
  <si>
    <t>BNB LAMESA SOLAR (PHASE I)</t>
  </si>
  <si>
    <t>LMESASLR_UNIT1</t>
  </si>
  <si>
    <t>CASTLE GAP SOLAR</t>
  </si>
  <si>
    <t>CASL_GAP_UNIT1</t>
  </si>
  <si>
    <t>FS BARILLA SOLAR-PECOS</t>
  </si>
  <si>
    <t>HOVEY_UNIT1</t>
  </si>
  <si>
    <t>FS EAST PECOS SOLAR</t>
  </si>
  <si>
    <t>BOOTLEG_UNIT1</t>
  </si>
  <si>
    <t>BLUEBELL SOLAR (CAPRICORN RIDGE SOLAR)</t>
  </si>
  <si>
    <t>CAPRIDG4_BB_PV</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</si>
  <si>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</si>
  <si>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</si>
  <si>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</si>
  <si>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</si>
  <si>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</si>
  <si>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</si>
  <si>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</si>
  <si>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</si>
  <si>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</si>
  <si>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</si>
  <si>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</si>
  <si>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RE ROSEROCK SOLAR 1</t>
  </si>
  <si>
    <t>REROCK_UNIT1</t>
  </si>
  <si>
    <t>RE ROSEROCK SOLAR 2</t>
  </si>
  <si>
    <t>REROCK_UNIT2</t>
  </si>
  <si>
    <t>RIGGINS (SE BUCKTHORN WESTEX SOLAR)</t>
  </si>
  <si>
    <t>RIGGINS_UNIT1</t>
  </si>
  <si>
    <t>SOLAIREHOLMAN 1</t>
  </si>
  <si>
    <t>LASSO_UNIT1</t>
  </si>
  <si>
    <t>BREWSTER</t>
  </si>
  <si>
    <t>SP-TX-12-PHASE B</t>
  </si>
  <si>
    <t>SPTX12B_UNIT1</t>
  </si>
  <si>
    <t>WEBBERVILLE SOLAR</t>
  </si>
  <si>
    <t>WEBBER_S_WSP1</t>
  </si>
  <si>
    <t>COMMERCE_SOLAR</t>
  </si>
  <si>
    <t>DG_ X443PV1_SWRI_PV1</t>
  </si>
  <si>
    <t>BECK 1</t>
  </si>
  <si>
    <t>DG_CECSOLAR_DG_BECK1</t>
  </si>
  <si>
    <t>BLUE WING 1 SOLAR</t>
  </si>
  <si>
    <t>DG_BROOK_1UNIT</t>
  </si>
  <si>
    <t>BLUE WING 2 SOLAR</t>
  </si>
  <si>
    <t>DG_ELMEN_1UNIT</t>
  </si>
  <si>
    <t>BOVINE SOLAR LLC</t>
  </si>
  <si>
    <t>DG_BOVINE_BOVINE</t>
  </si>
  <si>
    <t>AUSTIN</t>
  </si>
  <si>
    <t>DG_BOVINE2_BOVINE2</t>
  </si>
  <si>
    <t>ALEXIS SOLAR</t>
  </si>
  <si>
    <t>DG_ALEXIS_ALEXIS</t>
  </si>
  <si>
    <t>BROOKS</t>
  </si>
  <si>
    <t>BRONSON SOLAR I</t>
  </si>
  <si>
    <t>DG_BRNSN_BRNSN</t>
  </si>
  <si>
    <t>BRONSON SOLAR II</t>
  </si>
  <si>
    <t>DG_BRNSN2_BRNSN2</t>
  </si>
  <si>
    <t>CASCADE SOLAR I</t>
  </si>
  <si>
    <t>DG_CASCADE_CASCADE</t>
  </si>
  <si>
    <t>CASCADE SOLAR II</t>
  </si>
  <si>
    <t>DG_CASCADE2_CASCADE2</t>
  </si>
  <si>
    <t>CHISUM SOLAR</t>
  </si>
  <si>
    <t>DG_CHISUM_CHISUM</t>
  </si>
  <si>
    <t>EDDY SOLAR II</t>
  </si>
  <si>
    <t>DG_EDDYII_EDDYII</t>
  </si>
  <si>
    <t>FIFTH GENERATION SOLAR 1</t>
  </si>
  <si>
    <t>HIGHWAY 56</t>
  </si>
  <si>
    <t>DG_HWY56_HWY56</t>
  </si>
  <si>
    <t>HM SEALY SOLAR 1</t>
  </si>
  <si>
    <t>DG_SEALY_1UNIT</t>
  </si>
  <si>
    <t>LEON</t>
  </si>
  <si>
    <t>DG_LEON_LEON</t>
  </si>
  <si>
    <t>MARLIN</t>
  </si>
  <si>
    <t>DG_MARLIN_MARLIN</t>
  </si>
  <si>
    <t>FALLS</t>
  </si>
  <si>
    <t>MARS SOLAR (DG)</t>
  </si>
  <si>
    <t>DG_MARS_MARS</t>
  </si>
  <si>
    <t>NORTH GAINESVILLE</t>
  </si>
  <si>
    <t>DG_NGNSVL_NGAINESV</t>
  </si>
  <si>
    <t>OCI ALAMO 2 SOLAR-ST. HEDWIG</t>
  </si>
  <si>
    <t>DG_STHWG_UNIT1</t>
  </si>
  <si>
    <t>GRIFFIN SOLAR</t>
  </si>
  <si>
    <t>DG_GRIFFIN_GRIFFIN</t>
  </si>
  <si>
    <t>OCI ALAMO 3-WALZEM SOLAR</t>
  </si>
  <si>
    <t>DG_WALZM_UNIT1</t>
  </si>
  <si>
    <t>POWERFIN KINGSBERY</t>
  </si>
  <si>
    <t>DG_PFK_PFKPV</t>
  </si>
  <si>
    <t>RENEWABLE ENERGY ALTERNATIVES-CCS1</t>
  </si>
  <si>
    <t>LAMPWICK SOLAR</t>
  </si>
  <si>
    <t>MENARD</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</si>
  <si>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</si>
  <si>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</si>
  <si>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</si>
  <si>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</si>
  <si>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</si>
  <si>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</si>
  <si>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</si>
  <si>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</si>
  <si>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</si>
  <si>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</si>
  <si>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</si>
  <si>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</si>
  <si>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</si>
  <si>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</si>
  <si>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</si>
  <si>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</si>
  <si>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</si>
  <si>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</si>
  <si>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</si>
  <si>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</si>
  <si>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</si>
  <si>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</si>
  <si>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</si>
  <si>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</si>
  <si>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</si>
  <si>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</si>
  <si>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</si>
  <si>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</si>
  <si>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</si>
  <si>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</si>
  <si>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INADALE ESS</t>
  </si>
  <si>
    <t>INDL_ESS</t>
  </si>
  <si>
    <t>NOTREES BATTERY FACILITY</t>
  </si>
  <si>
    <t>NWF_NBS</t>
  </si>
  <si>
    <t>PYRON ESS</t>
  </si>
  <si>
    <t>PYR_ESS</t>
  </si>
  <si>
    <t>MIDLAND</t>
  </si>
  <si>
    <t>Operational Capacity Total (Storage)</t>
  </si>
  <si>
    <t>Storage Peak Average Capacity Percentage</t>
  </si>
  <si>
    <t>STORAGE_PEAK_PCT</t>
  </si>
  <si>
    <t>Reliability Must-Run (RMR) Capacity</t>
  </si>
  <si>
    <t>RMR_CAP_CONT</t>
  </si>
  <si>
    <t>CASTLE GAP BATTERY</t>
  </si>
  <si>
    <t>CASL_GAP_BATTERY1</t>
  </si>
  <si>
    <t>Capacity Pending Retirement</t>
  </si>
  <si>
    <t>PENDRETIRE_CAP</t>
  </si>
  <si>
    <t>Non-Synchronous Tie Resources</t>
  </si>
  <si>
    <t>EAST TIE</t>
  </si>
  <si>
    <t>DC_E</t>
  </si>
  <si>
    <t>YOUNICOS FACILITY</t>
  </si>
  <si>
    <t>NORTH TIE</t>
  </si>
  <si>
    <t>DC_N</t>
  </si>
  <si>
    <t>KINGSBERY ENERGY STORAGE SYSTEM</t>
  </si>
  <si>
    <t>DG_KB_ESS_KB_ESS</t>
  </si>
  <si>
    <t>MU ENERGY STORAGE SYSTEM</t>
  </si>
  <si>
    <t>DG_MU_ESS_MU_ESS</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</si>
  <si>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</si>
  <si>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</si>
  <si>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</si>
  <si>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</si>
  <si>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</si>
  <si>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</si>
  <si>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</si>
  <si>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</si>
  <si>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BRAZORIA</t>
  </si>
  <si>
    <t>17INR0022</t>
  </si>
  <si>
    <t>REFUGIO</t>
  </si>
  <si>
    <t>Planned Wind Resources with Executed SGIA</t>
  </si>
  <si>
    <t>ARMSTRONG</t>
  </si>
  <si>
    <t>CONCHO</t>
  </si>
  <si>
    <t>CANADIAN BREAKS WIND</t>
  </si>
  <si>
    <t>SCHLEICHER</t>
  </si>
  <si>
    <t>CASTRO</t>
  </si>
  <si>
    <t>FOARD</t>
  </si>
  <si>
    <t>BIG SAMPSON WIND</t>
  </si>
  <si>
    <t>16INR0104</t>
  </si>
  <si>
    <t>BEE</t>
  </si>
  <si>
    <t>HARALD (BEARKAT WIND B)</t>
  </si>
  <si>
    <t>HART WIND</t>
  </si>
  <si>
    <t>16INR0033</t>
  </si>
  <si>
    <t>KONTIKI 1 WIND (ERIK)</t>
  </si>
  <si>
    <t>19INR0099a</t>
  </si>
  <si>
    <t>KONTIKI 2 WIND (ERNEST)</t>
  </si>
  <si>
    <t>19INR0099b</t>
  </si>
  <si>
    <t>LOMA PINTA WIND</t>
  </si>
  <si>
    <t>16INR0112</t>
  </si>
  <si>
    <t>LA SALLE</t>
  </si>
  <si>
    <t>MARIAH DEL ESTE</t>
  </si>
  <si>
    <t>13INR0010a</t>
  </si>
  <si>
    <t>MESTENO WIND</t>
  </si>
  <si>
    <t>NORTHDRAW WIND</t>
  </si>
  <si>
    <t>13INR0025</t>
  </si>
  <si>
    <t>IRION</t>
  </si>
  <si>
    <t>RANCHERO WIND</t>
  </si>
  <si>
    <t>SWISHER</t>
  </si>
  <si>
    <t>WILSON RANCH (INFINITY LIVE OAK WIND)</t>
  </si>
  <si>
    <t>CHALUPA WIND</t>
  </si>
  <si>
    <t>PALMAS ALTAS WIND</t>
  </si>
  <si>
    <t>SHAFFER (PATRIOT WIND/PETRONILLA)</t>
  </si>
  <si>
    <t>KARANKAWA WIND 2</t>
  </si>
  <si>
    <t>PEYTON CREEK WIND</t>
  </si>
  <si>
    <t>Planned Capacity Total (Wind)</t>
  </si>
  <si>
    <t>Planned Wind Capacity Sub-total (Coastal Counties)</t>
  </si>
  <si>
    <t>WIND_PLANNED_C</t>
  </si>
  <si>
    <t>WIND_PL_PEAK_PCT_C</t>
  </si>
  <si>
    <t>Planned Solar Resources with Executed SGIA</t>
  </si>
  <si>
    <t>ARAGORN SOLAR</t>
  </si>
  <si>
    <t>EMERALD GROVE SOLAR (PECOS SOLAR POWER I)</t>
  </si>
  <si>
    <t>Planned Wind Capacity Sub-total (Panhandle Counties)</t>
  </si>
  <si>
    <t>WIND_PLANNED_P</t>
  </si>
  <si>
    <t>WIND_PL_PEAK_PCT_P</t>
  </si>
  <si>
    <t>JONES</t>
  </si>
  <si>
    <t>NAZARETH SOLAR</t>
  </si>
  <si>
    <t>16INR0049</t>
  </si>
  <si>
    <t>OBERON SOLAR</t>
  </si>
  <si>
    <t>19INR0134</t>
  </si>
  <si>
    <t>ELARA SOLAR</t>
  </si>
  <si>
    <t>RAMBLER SOLAR</t>
  </si>
  <si>
    <t>HORIZON SOLAR</t>
  </si>
  <si>
    <t>IMPACT SOLAR</t>
  </si>
  <si>
    <t>20INR0143</t>
  </si>
  <si>
    <t>KELLAM SOLAR</t>
  </si>
  <si>
    <t>VAN ZANDT</t>
  </si>
  <si>
    <t>LAPETUS SOLAR</t>
  </si>
  <si>
    <t>WEST OF PECOS SOLAR</t>
  </si>
  <si>
    <t>REEVES</t>
  </si>
  <si>
    <t>LONG POINT SOLAR</t>
  </si>
  <si>
    <t>19INR0042</t>
  </si>
  <si>
    <t>Planned Capacity Total (Solar)</t>
  </si>
  <si>
    <t>SOLAR_PL_PEAK_PCT</t>
  </si>
  <si>
    <t>MORROW LAKE SOLAR</t>
  </si>
  <si>
    <t>19INR0155</t>
  </si>
  <si>
    <t>Planned Storage Resources with Executed SGIA</t>
  </si>
  <si>
    <t>NORTON SOLAR</t>
  </si>
  <si>
    <t>19INR0035</t>
  </si>
  <si>
    <t>RUNNELS</t>
  </si>
  <si>
    <t>Planned Capacity Total (Storage)</t>
  </si>
  <si>
    <t>STORAGE_PL_PEAK_PCT</t>
  </si>
  <si>
    <t>PHOENIX SOLAR</t>
  </si>
  <si>
    <t>Seasonal Mothballed Resources</t>
  </si>
  <si>
    <t>SPNCER_SPNCE_4</t>
  </si>
  <si>
    <t>SPNCER_SPNCE_5</t>
  </si>
  <si>
    <t>Total Seasonal Mothballed Capacity</t>
  </si>
  <si>
    <t>Mothballed Resources</t>
  </si>
  <si>
    <t>RIPPEY SOLAR</t>
  </si>
  <si>
    <t>RODEO SOLAR</t>
  </si>
  <si>
    <t>19INR0103</t>
  </si>
  <si>
    <t>Total Mothballed Capacity</t>
  </si>
  <si>
    <t>Total Retiring Capacity</t>
  </si>
  <si>
    <t>WAGYU SOLAR</t>
  </si>
  <si>
    <t>CHISHOLM GRID</t>
  </si>
  <si>
    <t>2025/2026</t>
  </si>
  <si>
    <t>2026/2027</t>
  </si>
  <si>
    <t>2027/2028</t>
  </si>
  <si>
    <t>2028/2029</t>
  </si>
  <si>
    <t xml:space="preserve">   plus:  Energy Efficiency Program Savings Forecast</t>
  </si>
  <si>
    <t>Total Winter Peak Demand (before Reductions from Energy Efficiency Programs)</t>
  </si>
  <si>
    <t>Available Mothballed Capacity</t>
  </si>
  <si>
    <t>Unconfirmed Retirement Capacity</t>
  </si>
  <si>
    <t>Planned Wind Capacity Sub-total (Other counties)</t>
  </si>
  <si>
    <t>WIND_PLANNED_O</t>
  </si>
  <si>
    <t>WIND_PL_PEAK_PCT_O</t>
  </si>
  <si>
    <t>WIND-O</t>
  </si>
  <si>
    <t>WIND_PEAK_PCT_O</t>
  </si>
  <si>
    <t>WIND_OPERATIONAL_O</t>
  </si>
  <si>
    <t>Operational Wind Capacity Sub-total (Other Counties)</t>
  </si>
  <si>
    <t>Wind Peak Average Capacity Percentage (Other)</t>
  </si>
  <si>
    <t>Settlement Only Distribution Generator (SODG)</t>
  </si>
  <si>
    <t>Distribution Generation Resource (DGR)</t>
  </si>
  <si>
    <t xml:space="preserve">Wind Regions: Coastal, Panhandle, and Other </t>
  </si>
  <si>
    <t>The seasonal net capacity rating of wind resources multiplied by the Seasonal Peak Average Capacity Percentage for the Coastal, Panhandle and Other CDR reporting regions.</t>
  </si>
  <si>
    <t>The average wind capacity available for the summer and winter Peak Load Seasons for a CDR reporting region (Coastal, Panhandle, Other) divided by the installed capacity for the region, expressed as a percentage. Details for the derivation of the percentages are outlined in ERCOT Protocol Section 3.2.6.2.2 (see http://www.ercot.com/content/wcm/current_guides/53528/03-110119_Nodal.docx).</t>
  </si>
  <si>
    <t>Switchable Generation Resource (SWGR)</t>
  </si>
  <si>
    <t>Distribution Resource Types:</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</si>
  <si>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</si>
  <si>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Wind Generation Resources (WGRs) are classified into regions based on the county that contains their Point of Interconnection (POI). The Coastal region is defined as the following counties along the Gulf Coast: Aransas, Brazoria, Calhoun, Cameron, Kenedy, Kleberg, Matagorda, Nueces, Refugio, San Patricio, and Willacy.  The Panhandle region is defined as the following counties:  Armstrong, Bailey, Briscoe, Carson, Castro, Childress, Cochran, Collingsworth, Crosby, Dallam, Deaf Smith, Dickens, Donley, Floyd, Gray, Hale, Hall, Hansford, Hartley, Hemphill, Hockley, Hutchinson, Lamb, Lipscomb, Lubbock, Moore, Motley, Ochiltree, Oldham, Parmer, Potter, Randall, Roberts, Sherman, Swisher, and Wheeler.  The "Other" WInd Region consists of all other counties in the ERCOT Region. 
The assigned Wind Region for each WGR is indicated as "WIND-C," "WIND-P," or "WIND-O" in the Fuel columns of the summer/winter Capacities tabs.</t>
  </si>
  <si>
    <t>Unconfirmed Retirement</t>
  </si>
  <si>
    <t>A Generation Resource for which a public announcement of the intent to permanently shut the unit down has been released, but a Notice of Suspension of Operations for the unit has not been received by ERCOT. This is an informal definition that is not currently included in the Nodal Protocols or Other Binding Documents.
The criteria for classifying a Generation Resource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</si>
  <si>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PHOEBE SOLAR 1</t>
  </si>
  <si>
    <t>PHOEBE SOLAR 2</t>
  </si>
  <si>
    <t>PHOEBE_UNIT1</t>
  </si>
  <si>
    <t>PHOEBE_UNIT2</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</si>
  <si>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computes the historical average annual verified savings, but excludes 2017 from the calculation due to Hurricane Harvey load impacts.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</si>
  <si>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</si>
  <si>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TDSP Standard Offer Load Management Programs</t>
  </si>
  <si>
    <t>For the May releases of the CDR report, ERCOT uses the megawatt amount of verified peak load capacity reductions, adjusted for avoided transmission losses, due to TDSP Standard Offcer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</si>
  <si>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2029/2030</t>
  </si>
  <si>
    <t>VICTORIA CITY (CITYVICT) CTG 1</t>
  </si>
  <si>
    <t>CITYVICT_CTG01</t>
  </si>
  <si>
    <t>VICTORIA CITY (CITYVICT) CTG 2</t>
  </si>
  <si>
    <t>CITYVICT_CTG02</t>
  </si>
  <si>
    <t>KARANKAWA WIND 1A</t>
  </si>
  <si>
    <t>KARAKAW1_UNIT1</t>
  </si>
  <si>
    <t>KARANKAWA WIND 1B</t>
  </si>
  <si>
    <t>KARAKAW1_UNIT2</t>
  </si>
  <si>
    <t>KARAKAW2_UNIT3</t>
  </si>
  <si>
    <t>CN_BRKS_UNIT_1</t>
  </si>
  <si>
    <t>BLUE SUMMIT WIND 2 A</t>
  </si>
  <si>
    <t>BLSUMMIT_UNIT2_25</t>
  </si>
  <si>
    <t>BLUE SUMMIT WIND 2 B</t>
  </si>
  <si>
    <t>BLSUMMIT_UNIT2_17</t>
  </si>
  <si>
    <t>CABEZON WIND (RIO BRAVO I WIND) 1 A</t>
  </si>
  <si>
    <t>CABEZON_WIND1</t>
  </si>
  <si>
    <t>CABEZON WIND (RIO BRAVO I WIND) 1 B</t>
  </si>
  <si>
    <t>CABEZON_WIND2</t>
  </si>
  <si>
    <t>FOARD CITY WIND 1 A</t>
  </si>
  <si>
    <t>FOARDCTY_UNIT1</t>
  </si>
  <si>
    <t>FOARD CITY WIND 1 B</t>
  </si>
  <si>
    <t>FOARDCTY_UNIT2</t>
  </si>
  <si>
    <t>GOPHER CREEK WIND 1</t>
  </si>
  <si>
    <t>GOPHER_UNIT1</t>
  </si>
  <si>
    <t>GOPHER CREEK WIND 2</t>
  </si>
  <si>
    <t>GOPHER_UNIT2</t>
  </si>
  <si>
    <t>WL_RANCH_UNIT1</t>
  </si>
  <si>
    <t>W_PECOS_UNIT1</t>
  </si>
  <si>
    <t>DG_LAMPWICK_LAMPWICK</t>
  </si>
  <si>
    <t>ESPIRITU WIND</t>
  </si>
  <si>
    <t>19INR0022</t>
  </si>
  <si>
    <t>MARYNEAL WINDPOWER</t>
  </si>
  <si>
    <t>CONIGLIO SOLAR</t>
  </si>
  <si>
    <t>CROWDED STAR SOLAR</t>
  </si>
  <si>
    <t>20INR0241</t>
  </si>
  <si>
    <t>GALLOWAY 1 SOLAR</t>
  </si>
  <si>
    <t>GALLOWAY 2 SOLAR</t>
  </si>
  <si>
    <t>JUNO SOLAR PHASE I</t>
  </si>
  <si>
    <t>JUNO SOLAR PHASE II</t>
  </si>
  <si>
    <t>QUEEN SOLAR PHASE I</t>
  </si>
  <si>
    <t>QUEEN SOLAR PHASE II</t>
  </si>
  <si>
    <t>HILL</t>
  </si>
  <si>
    <t>AZURE SKY BESS</t>
  </si>
  <si>
    <t>BAT CAVE</t>
  </si>
  <si>
    <t>MASON</t>
  </si>
  <si>
    <t>EUNICE STORAGE</t>
  </si>
  <si>
    <t>Inactive Planned Resources</t>
  </si>
  <si>
    <t>Inactive Planned Capacity Total</t>
  </si>
  <si>
    <t>2030/2031</t>
  </si>
  <si>
    <t>Energy Emergency Alert (EEA)</t>
  </si>
  <si>
    <t>An ERCOT EEA declaration is made when operating reserves and system frequency drop below established severity levels (Levels 1, 2 and 3) and reserves are not projected to recover within 30 minutes unless certain actions are taken. An EEA declaration initiates an orderly, predetermined procedure for maximizing the use of available Resources, including the use of voluntary load reduction programs that are only available under EEA operations. Only under the most severe EEA level, would ERCOT direct Transmission and Distribution Service Providers to start shedding Load on a rotating basis in order to maintain system reliability and integrity. See Nodal Protocol Section 6.5.9.4, Energy Emergency Alert, for more details.</t>
  </si>
  <si>
    <t>Inactive Projects</t>
  </si>
  <si>
    <t>WALLER</t>
  </si>
  <si>
    <t>JIM WELLS</t>
  </si>
  <si>
    <t>CORYELL</t>
  </si>
  <si>
    <t>Unit Megawatt Capacities - Summer</t>
  </si>
  <si>
    <t>Unit Megawatt Capacities - Winter</t>
  </si>
  <si>
    <t>Fossil Fuel Settlement Only Distributed Generator (SODG) Capacities</t>
  </si>
  <si>
    <t>Fossil Fuel SODG Capacities</t>
  </si>
  <si>
    <t>DG_COSERVSS_CSS1</t>
  </si>
  <si>
    <t>DG_YOUNICOS_YINC1_1</t>
  </si>
  <si>
    <t>ROADRUNNER CROSSING WIND 1</t>
  </si>
  <si>
    <t>19INR0117</t>
  </si>
  <si>
    <t>EASTLAND</t>
  </si>
  <si>
    <t>CROWDED STAR SOLAR II</t>
  </si>
  <si>
    <t>22INR0274</t>
  </si>
  <si>
    <t>NORTH FORK</t>
  </si>
  <si>
    <t>RANCHERO_UNIT1</t>
  </si>
  <si>
    <t>RANCHERO_UNIT2</t>
  </si>
  <si>
    <t>QUEEN_SL_SOLAR1</t>
  </si>
  <si>
    <t>QUEEN_SL_SOLAR2</t>
  </si>
  <si>
    <t>GAS-CC</t>
  </si>
  <si>
    <t>GAS-GT</t>
  </si>
  <si>
    <t>GAS-ST</t>
  </si>
  <si>
    <t>GAS-IC</t>
  </si>
  <si>
    <t>Operational Hydro Resources, Settlement Only Distributed Generators (SODGs)</t>
  </si>
  <si>
    <t>Operational Hydro Resources Total, Settlement Only Distributed Generators (SODGs)</t>
  </si>
  <si>
    <t>Hydro SODG Capacity Contribution (Highest 20 Peak Load Hours)</t>
  </si>
  <si>
    <t>DG_HYDRO_CAP_CONT</t>
  </si>
  <si>
    <t>LV2_LV2</t>
  </si>
  <si>
    <t>PALMWIND_UNIT1</t>
  </si>
  <si>
    <t>PEY_UNIT1</t>
  </si>
  <si>
    <t>BLUE SUMMIT WIND 3 A</t>
  </si>
  <si>
    <t>BLSUMIT3_UNIT_17</t>
  </si>
  <si>
    <t>BLUE SUMMIT WIND 3 B</t>
  </si>
  <si>
    <t>BLSUMIT3_UNIT_25</t>
  </si>
  <si>
    <t>REAGAN</t>
  </si>
  <si>
    <t>SWEETWN5_WND5</t>
  </si>
  <si>
    <t>FWLR_SLR_UNIT1</t>
  </si>
  <si>
    <t>HOLSTEIN SOLAR 1</t>
  </si>
  <si>
    <t>HOLSTEIN_SOLAR1</t>
  </si>
  <si>
    <t>HOLSTEIN SOLAR 2</t>
  </si>
  <si>
    <t>HOLSTEIN_SOLAR2</t>
  </si>
  <si>
    <t>LAPETUS_UNIT_1</t>
  </si>
  <si>
    <t>OBERON_UNIT_1</t>
  </si>
  <si>
    <t>PROSPERO_UNIT1</t>
  </si>
  <si>
    <t>PROSPERO_UNIT2</t>
  </si>
  <si>
    <t>QUEEN_SL_SOLAR3</t>
  </si>
  <si>
    <t>QUEEN_SL_SOLAR4</t>
  </si>
  <si>
    <t>RAMBLER_UNIT1</t>
  </si>
  <si>
    <t>CATAN SOLAR</t>
  </si>
  <si>
    <t>DG_CS10_CATAN</t>
  </si>
  <si>
    <t>KARNES</t>
  </si>
  <si>
    <t>DG_FIFTHGS1_FGSOLAR1</t>
  </si>
  <si>
    <t>BRP ALVIN (DGR)</t>
  </si>
  <si>
    <t>BRP ODESSA SW (DGR)</t>
  </si>
  <si>
    <t>COMMERCE ST ESS (DGR)</t>
  </si>
  <si>
    <t>FLAT TOP BATTERY (DGR)</t>
  </si>
  <si>
    <t>JOHNSON CITY BESS (DGR)</t>
  </si>
  <si>
    <t>PORT LAVACA BATTERY (DGR)</t>
  </si>
  <si>
    <t>TOS BATTERY STORAGE (DGR)</t>
  </si>
  <si>
    <t>TOSBATT_UNIT1</t>
  </si>
  <si>
    <t>WORSHAM BATTERY (DGR)</t>
  </si>
  <si>
    <t>AIR PRODUCTS GCA</t>
  </si>
  <si>
    <t>21INR0012</t>
  </si>
  <si>
    <t>CAROL WIND</t>
  </si>
  <si>
    <t>20INR0217</t>
  </si>
  <si>
    <t>POTTER</t>
  </si>
  <si>
    <t>MONARCH CREEK WIND</t>
  </si>
  <si>
    <t>21INR0263</t>
  </si>
  <si>
    <t>THROCKMORTON</t>
  </si>
  <si>
    <t>BRIGHTSIDE SOLAR</t>
  </si>
  <si>
    <t>CAROL SOLAR</t>
  </si>
  <si>
    <t>21INR0274</t>
  </si>
  <si>
    <t>CORAZON SOLAR PHASE I</t>
  </si>
  <si>
    <t>CORAZON SOLAR PHASE II</t>
  </si>
  <si>
    <t>22INR0257</t>
  </si>
  <si>
    <t>21INR0490</t>
  </si>
  <si>
    <t>GREEN HOLLY SOLAR</t>
  </si>
  <si>
    <t>21INR0021</t>
  </si>
  <si>
    <t>INDIGO SOLAR</t>
  </si>
  <si>
    <t>21INR0031</t>
  </si>
  <si>
    <t>OLD HICKORY SOLAR</t>
  </si>
  <si>
    <t>20INR0236</t>
  </si>
  <si>
    <t>PINE FOREST SOLAR</t>
  </si>
  <si>
    <t>20INR0203</t>
  </si>
  <si>
    <t>HOPKINS</t>
  </si>
  <si>
    <t>RED HOLLY SOLAR</t>
  </si>
  <si>
    <t>21INR0022</t>
  </si>
  <si>
    <t>RUETER SOLAR</t>
  </si>
  <si>
    <t>20INR0202</t>
  </si>
  <si>
    <t>SBRANCH SOLAR PROJECT</t>
  </si>
  <si>
    <t>SECOND DIVISION SOLAR</t>
  </si>
  <si>
    <t>20INR0248</t>
  </si>
  <si>
    <t>STARR SOLAR RANCH</t>
  </si>
  <si>
    <t>20INR0216</t>
  </si>
  <si>
    <t>STRATEGIC SOLAR 1</t>
  </si>
  <si>
    <t>TRES BAHIAS SOLAR</t>
  </si>
  <si>
    <t>TYSON NICK SOLAR</t>
  </si>
  <si>
    <t>20INR0222</t>
  </si>
  <si>
    <t>VANCOURT SOLAR</t>
  </si>
  <si>
    <t>VISION SOLAR 1</t>
  </si>
  <si>
    <t>NAVARRO</t>
  </si>
  <si>
    <t>ZIER SOLAR</t>
  </si>
  <si>
    <t>BRP DICKENS BESS</t>
  </si>
  <si>
    <t>22INR0325</t>
  </si>
  <si>
    <t>GREEN HOLLY STORAGE</t>
  </si>
  <si>
    <t>21INR0029</t>
  </si>
  <si>
    <t>HIGH LONESOME BESS</t>
  </si>
  <si>
    <t>LILY STORAGE</t>
  </si>
  <si>
    <t>QUEEN BESS</t>
  </si>
  <si>
    <t>RED HOLLY STORAGE</t>
  </si>
  <si>
    <t>21INR0033</t>
  </si>
  <si>
    <t>REPUBLIC ROAD STORAGE</t>
  </si>
  <si>
    <t>SP TX-12B BESS</t>
  </si>
  <si>
    <t>BRP ANGELTON (DGR)</t>
  </si>
  <si>
    <t>BRP DICKINSON (DGR)</t>
  </si>
  <si>
    <t>BRP HEIGHTS (DGR)</t>
  </si>
  <si>
    <t>BRP MAGNOLIA (DGR)</t>
  </si>
  <si>
    <t>BRP PUEBLO I (DGR)</t>
  </si>
  <si>
    <t>BRP_PBL1_UNIT1</t>
  </si>
  <si>
    <t>BRP PUEBLO II (DGR)</t>
  </si>
  <si>
    <t>BRP_PBL2_UNIT1</t>
  </si>
  <si>
    <t>BRP SWEENY (DGR)</t>
  </si>
  <si>
    <t>BRP ZAPATA I (DGR)</t>
  </si>
  <si>
    <t>BRP_ZPT1_UNIT1</t>
  </si>
  <si>
    <t>BRP ZAPATA II (DGR)</t>
  </si>
  <si>
    <t>BRP_ZPT2_UNIT1</t>
  </si>
  <si>
    <t>HOEFSROAD BESS (DGR)</t>
  </si>
  <si>
    <t>HRBESS_BESS</t>
  </si>
  <si>
    <t>CASTRO SOLAR</t>
  </si>
  <si>
    <t>20INR0050</t>
  </si>
  <si>
    <t>Planned Resources (not wind, solar or storage) with Signed IA, Air Permits and Adequate Water Supplies</t>
  </si>
  <si>
    <t xml:space="preserve">   less: Switchable Capacity Unavailable to ERCOT</t>
  </si>
  <si>
    <t>Switchable Capacity</t>
  </si>
  <si>
    <t>2031/2032</t>
  </si>
  <si>
    <t>FRIENDSWOOD G CTG 1 (FORMERLY TEJAS POWER GENERATION)</t>
  </si>
  <si>
    <t>TRINIDAD STG 6</t>
  </si>
  <si>
    <t>Switchable Capacity Unavailable to ERCOT Total</t>
  </si>
  <si>
    <t>DOUG COLBECK'S CORNER (CONWAY) B</t>
  </si>
  <si>
    <t>JAVELINA II WIND 1</t>
  </si>
  <si>
    <t>JAVELINA II WIND 2</t>
  </si>
  <si>
    <t>JAVELINA II WIND 3</t>
  </si>
  <si>
    <t>GREASEWOOD SOLAR 1</t>
  </si>
  <si>
    <t>GREASWOD_UNIT1</t>
  </si>
  <si>
    <t>GREASEWOOD SOLAR 2</t>
  </si>
  <si>
    <t>GREASWOD_UNIT2</t>
  </si>
  <si>
    <t>KELAM_SL_UNIT1</t>
  </si>
  <si>
    <t>RIPPEY_UNIT1</t>
  </si>
  <si>
    <t>ARMADILLO SOLAR</t>
  </si>
  <si>
    <t>21INR0421</t>
  </si>
  <si>
    <t>20INR0255</t>
  </si>
  <si>
    <t>DELILAH SOLAR 2</t>
  </si>
  <si>
    <t>22INR0203</t>
  </si>
  <si>
    <t>EIFFEL SOLAR</t>
  </si>
  <si>
    <t>EQUINOX SOLAR 1</t>
  </si>
  <si>
    <t>21INR0226</t>
  </si>
  <si>
    <t>GOLINDA SOLAR</t>
  </si>
  <si>
    <t>GRANDSLAM SOLAR</t>
  </si>
  <si>
    <t>21INR0391</t>
  </si>
  <si>
    <t>MALEZA SOLAR</t>
  </si>
  <si>
    <t>21INR0220</t>
  </si>
  <si>
    <t>NABATOTO SOLAR NORTH</t>
  </si>
  <si>
    <t>21INR0428</t>
  </si>
  <si>
    <t>BROWN</t>
  </si>
  <si>
    <t>REDBARN SOLAR 1 (RE MAPLEWOOD 2A SOLAR)</t>
  </si>
  <si>
    <t>REDBARN SOLAR 2 (RE MAPLEWOOD 2B SOLAR)</t>
  </si>
  <si>
    <t>SAMSON SOLAR 2</t>
  </si>
  <si>
    <t>SIGNAL SOLAR</t>
  </si>
  <si>
    <t>20INR0208</t>
  </si>
  <si>
    <t>SPACE CITY SOLAR</t>
  </si>
  <si>
    <t>21INR0341</t>
  </si>
  <si>
    <t>BRP PALEO BESS</t>
  </si>
  <si>
    <t>22INR0322</t>
  </si>
  <si>
    <t>ENDURANCE PARK STORAGE</t>
  </si>
  <si>
    <t>RYAN ENERGY STORAGE</t>
  </si>
  <si>
    <t>20INR0246</t>
  </si>
  <si>
    <t>BRP RANCHTOWN (DGR)</t>
  </si>
  <si>
    <t>SNYDER (DGR)</t>
  </si>
  <si>
    <t>SWEETWATER BESS (DGR)</t>
  </si>
  <si>
    <t>TOYAH_BESS</t>
  </si>
  <si>
    <t>TOYAH POWER STATION (DGR)</t>
  </si>
  <si>
    <t>WESTOVER BESS (DGR)</t>
  </si>
  <si>
    <t>WOV_BESS_UNIT1</t>
  </si>
  <si>
    <t>AMADEUS WIND 1 U1</t>
  </si>
  <si>
    <t>AMADEUS1_UNIT1</t>
  </si>
  <si>
    <t>AMADEUS WIND 1 U2</t>
  </si>
  <si>
    <t>AMADEUS1_UNIT2</t>
  </si>
  <si>
    <t>AMADEUS WIND 2 U1</t>
  </si>
  <si>
    <t>AMADEUS2_UNIT3</t>
  </si>
  <si>
    <t>EAST BLACKLAND SOLAR (PFLUGERVILLE SOLAR)</t>
  </si>
  <si>
    <t>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SODGs are listed in the SummerCapacities and WinterCapacities with a DG_ prefix in the UNIT CODE column</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</si>
  <si>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DGRs are listed in the SummerCapacities and WinterCapacities tabs with a (DGR) suffix in the UNIT NAME column
</t>
  </si>
  <si>
    <t>TEXAS GULF SULPHUR CTG 1</t>
  </si>
  <si>
    <t>Decommissioned Generation Resource</t>
  </si>
  <si>
    <t>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t>
  </si>
  <si>
    <t xml:space="preserve">   less:  Incremental Rooftop PV Forecast</t>
  </si>
  <si>
    <t>BLUEBELL SOLAR II 1 (CAPRICORN RIDGE 4)</t>
  </si>
  <si>
    <t>CAPRIDG4_BB2_PV1</t>
  </si>
  <si>
    <t>BLUEBELL SOLAR II 2 (CAPRICORN RIDGE 4)</t>
  </si>
  <si>
    <t>CAPRIDG4_BB2_PV2</t>
  </si>
  <si>
    <t>VORTEX BESS</t>
  </si>
  <si>
    <t>Synchronized but not Approved for Commerical Operations Capacity</t>
  </si>
  <si>
    <t>PROENERGY SOUTH 1 (PES1) CTG 1</t>
  </si>
  <si>
    <t>PROENERGY SOUTH 1 (PES1) CTG 2</t>
  </si>
  <si>
    <t>PROENERGY SOUTH 1 (PES1) CTG 3</t>
  </si>
  <si>
    <t>PROENERGY SOUTH 1 (PES1) CTG 4</t>
  </si>
  <si>
    <t>PROENERGY SOUTH 1 (PES1) CTG 5</t>
  </si>
  <si>
    <t>PROENERGY SOUTH 1 (PES1) CTG 6</t>
  </si>
  <si>
    <t>PROENERGY SOUTH 2 (PES2) CTG 7</t>
  </si>
  <si>
    <t>PROENERGY SOUTH 2 (PES2) CTG 8</t>
  </si>
  <si>
    <t>TOPAZ POWER PLANT U1</t>
  </si>
  <si>
    <t>TOPAZ_UNIT1</t>
  </si>
  <si>
    <t>TOPAZ POWER PLANT U2</t>
  </si>
  <si>
    <t>TOPAZ_UNIT2</t>
  </si>
  <si>
    <t>TOPAZ POWER PLANT U3</t>
  </si>
  <si>
    <t>TOPAZ_UNIT3</t>
  </si>
  <si>
    <t>TOPAZ POWER PLANT U4</t>
  </si>
  <si>
    <t>TOPAZ_UNIT4</t>
  </si>
  <si>
    <t>TOPAZ POWER PLANT U5</t>
  </si>
  <si>
    <t>TOPAZ_UNIT5</t>
  </si>
  <si>
    <t>TOPAZ POWER PLANT U6</t>
  </si>
  <si>
    <t>TOPAZ_UNIT6</t>
  </si>
  <si>
    <t>TOPAZ POWER PLANT U7</t>
  </si>
  <si>
    <t>TOPAZ_UNIT7</t>
  </si>
  <si>
    <t>TOPAZ POWER PLANT U8</t>
  </si>
  <si>
    <t>TOPAZ_UNIT8</t>
  </si>
  <si>
    <t>TOPAZ POWER PLANT U9</t>
  </si>
  <si>
    <t>TOPAZ_UNIT9</t>
  </si>
  <si>
    <t>TOPAZ POWER PLANT U10</t>
  </si>
  <si>
    <t>TOPAZ_UNIT10</t>
  </si>
  <si>
    <t>NACOGDOCHES POWER</t>
  </si>
  <si>
    <t>Operational Resources - Synchronized but not Approved for Commercial Operations (Thermal)</t>
  </si>
  <si>
    <t>Operational Capacity - Synchronized but not Approved for Commercial Operations Total (Nuclear, Coal, Gas, Biomass)</t>
  </si>
  <si>
    <t>AVIATOR WIND U1</t>
  </si>
  <si>
    <t>AVIATOR_UNIT1</t>
  </si>
  <si>
    <t>AVIATOR WIND U2</t>
  </si>
  <si>
    <t>AVIATOR_UNIT2</t>
  </si>
  <si>
    <t>AVIATOR WIND U3</t>
  </si>
  <si>
    <t>DEWOLF_UNIT1</t>
  </si>
  <si>
    <t>BARROW RANCH (JUMBO HILL WIND) 1</t>
  </si>
  <si>
    <t>BARROW_UNIT1</t>
  </si>
  <si>
    <t>BARROW RANCH (JUMBO HILL WIND) 2</t>
  </si>
  <si>
    <t>BARROW_UNIT2</t>
  </si>
  <si>
    <t>CHALUPA_UNIT1</t>
  </si>
  <si>
    <t>EAST RAYMOND WIND (EL RAYO) U1</t>
  </si>
  <si>
    <t>EL_RAYO_UNIT1</t>
  </si>
  <si>
    <t>EAST RAYMOND WIND (EL RAYO) U2</t>
  </si>
  <si>
    <t>EL_RAYO_UNIT2</t>
  </si>
  <si>
    <t>CHALUPA_UNIT2</t>
  </si>
  <si>
    <t>GRIFFIN TRAIL WIND U1</t>
  </si>
  <si>
    <t>GRIF_TRL_UNIT1</t>
  </si>
  <si>
    <t>GRIFFIN TRAIL WIND U2</t>
  </si>
  <si>
    <t>GRIF_TRL_UNIT2</t>
  </si>
  <si>
    <t>MIRASOLE_MIR13</t>
  </si>
  <si>
    <t>HIGH LONESOME W 1A</t>
  </si>
  <si>
    <t>HI_LONE_WGR1A</t>
  </si>
  <si>
    <t>HIGH LONESOME W 1B</t>
  </si>
  <si>
    <t>HI_LONE_WGR1B</t>
  </si>
  <si>
    <t>HIGH LONESOME W 1C</t>
  </si>
  <si>
    <t>HI_LONE_WGR1C</t>
  </si>
  <si>
    <t>HIGH LONESOME W 2</t>
  </si>
  <si>
    <t>HI_LONE_WGR2</t>
  </si>
  <si>
    <t>HIGH LONESOME W 2A</t>
  </si>
  <si>
    <t>HI_LONE_WGR2A</t>
  </si>
  <si>
    <t>HIGH LONESOME W 3</t>
  </si>
  <si>
    <t>HI_LONE_WGR3</t>
  </si>
  <si>
    <t>HIGH LONESOME W 4</t>
  </si>
  <si>
    <t>HI_LONE_WGR4</t>
  </si>
  <si>
    <t>OVEJA WIND U1</t>
  </si>
  <si>
    <t>OVEJA_G1</t>
  </si>
  <si>
    <t>OVEJA WIND U2</t>
  </si>
  <si>
    <t>OVEJA_G2</t>
  </si>
  <si>
    <t>RTS 2 WIND (HEART OF TEXAS WIND) U1</t>
  </si>
  <si>
    <t>RTS2_U1</t>
  </si>
  <si>
    <t>RTS 2 WIND (HEART OF TEXAS WIND) U2</t>
  </si>
  <si>
    <t>RTS2_U2</t>
  </si>
  <si>
    <t>SHAFFER_UNIT1</t>
  </si>
  <si>
    <t>VERA WIND 1</t>
  </si>
  <si>
    <t>VERAWIND_UNIT1</t>
  </si>
  <si>
    <t>VERA WIND 2</t>
  </si>
  <si>
    <t>VERAWIND_UNIT2</t>
  </si>
  <si>
    <t>VERA WIND 3</t>
  </si>
  <si>
    <t>VERAWIND_UNIT3</t>
  </si>
  <si>
    <t>VERA WIND 4</t>
  </si>
  <si>
    <t>VERAWIND_UNIT4</t>
  </si>
  <si>
    <t>VERA WIND 5</t>
  </si>
  <si>
    <t>VERAWIND_UNIT5</t>
  </si>
  <si>
    <t>WEST RAYMOND (EL TRUENO) WIND U1</t>
  </si>
  <si>
    <t>TRUENO_UNIT1</t>
  </si>
  <si>
    <t>WEST RAYMOND (EL TRUENO) WIND U2</t>
  </si>
  <si>
    <t>TRUENO_UNIT2</t>
  </si>
  <si>
    <t>Operational Resources (Wind) - Synchronized but not Approved for Commercial Operations</t>
  </si>
  <si>
    <t>Operational Capacity - Synchronized but not Approved for Commercial Operations Total (Wind)</t>
  </si>
  <si>
    <t>Operational Wind Capacity Synchronized but not Approved for Commercial Operations Sub-total (Coastal Counties)</t>
  </si>
  <si>
    <t>WIND_SYNCHRONIZED_C</t>
  </si>
  <si>
    <t>WIND_SYNC_PEAK_PCT_C</t>
  </si>
  <si>
    <t>Operational Wind Capacity Synchronized but not Approved for Commercial Operations Sub-total (Panhandle Counties)</t>
  </si>
  <si>
    <t>WIND_SYNCHRONIZED_P</t>
  </si>
  <si>
    <t>WIND_SYNC_PEAK_PCT_P</t>
  </si>
  <si>
    <t>Operational Wind Capacity Synchronized but not Approved for Commercial Operations Sub-total (Other Counties)</t>
  </si>
  <si>
    <t>WIND_SYNCHRONIZED_O</t>
  </si>
  <si>
    <t>WIND_SYNC_PEAK_PCT_O</t>
  </si>
  <si>
    <t>CONIGLIO_UNIT1</t>
  </si>
  <si>
    <t>CORAZON_UNIT1</t>
  </si>
  <si>
    <t>E_BLACK_UNIT_1</t>
  </si>
  <si>
    <t>EUNICE SOLAR U1</t>
  </si>
  <si>
    <t>EUNICE_PV1</t>
  </si>
  <si>
    <t>EUNICE SOLAR U2</t>
  </si>
  <si>
    <t>EUNICE_PV2</t>
  </si>
  <si>
    <t>GALLOWAY_SOLAR1</t>
  </si>
  <si>
    <t>IMPACT_UNIT1</t>
  </si>
  <si>
    <t>JUNO_UNIT1</t>
  </si>
  <si>
    <t>JUNO_UNIT2</t>
  </si>
  <si>
    <t>LILY_SOLAR1</t>
  </si>
  <si>
    <t>PHOENIX_UNIT1</t>
  </si>
  <si>
    <t>PROSPERO SOLAR 1 U1</t>
  </si>
  <si>
    <t>PROSPERO SOLAR 1 U2</t>
  </si>
  <si>
    <t>PROSPERO SOLAR 2 U1</t>
  </si>
  <si>
    <t>PRSPERO2_UNIT1</t>
  </si>
  <si>
    <t>PROSPERO SOLAR 2 U2</t>
  </si>
  <si>
    <t>PRSPERO2_UNIT2</t>
  </si>
  <si>
    <t>REDBARN_UNIT_1</t>
  </si>
  <si>
    <t>REDBARN_UNIT_2</t>
  </si>
  <si>
    <t>TAYGETE SOLAR 1 U1</t>
  </si>
  <si>
    <t>TAYGETE_UNIT1</t>
  </si>
  <si>
    <t>TAYGETE SOLAR 1 U2</t>
  </si>
  <si>
    <t>TAYGETE_UNIT2</t>
  </si>
  <si>
    <t>WGU_UNIT1</t>
  </si>
  <si>
    <t>Operational Resources (Solar) - Synchronized but not Approved for Commercial Operations</t>
  </si>
  <si>
    <t>Operational Capacity - Synchronized but not Approved for Commercial Operations Total (Solar)</t>
  </si>
  <si>
    <t>SOLAR_SYNC_PEAK_PCT</t>
  </si>
  <si>
    <t>BATCAVE_BES1</t>
  </si>
  <si>
    <t>BRP LOOP 463 (DGR)</t>
  </si>
  <si>
    <t>CHISMGRD_BES1</t>
  </si>
  <si>
    <t>EUNICE_BES1</t>
  </si>
  <si>
    <t>GAMBIT BATTERY</t>
  </si>
  <si>
    <t>GAMBIT_BESS1</t>
  </si>
  <si>
    <t>LILY_BESS1</t>
  </si>
  <si>
    <t>NF_BRP_BES1</t>
  </si>
  <si>
    <t>Operational Resources (Storage) - Synchronized but not Approved for Commercial Operations</t>
  </si>
  <si>
    <t>Operational Capacity - Synchronized but not Approved for Commercial Operations Total (Storage)</t>
  </si>
  <si>
    <t>STORAGE_SYNC_PEAK_PCT</t>
  </si>
  <si>
    <t>Planned Thermal Resources Total (Nuclear, Coal, Gas, Biomass)</t>
  </si>
  <si>
    <t>SHEEP CREEK WIND</t>
  </si>
  <si>
    <t>ARROYO SOLAR</t>
  </si>
  <si>
    <t>20INR0086</t>
  </si>
  <si>
    <t>BLUE JAY SOLAR II</t>
  </si>
  <si>
    <t>BPL FILES SOLAR</t>
  </si>
  <si>
    <t>BRASS FORK SOLAR</t>
  </si>
  <si>
    <t>22INR0270</t>
  </si>
  <si>
    <t>CHARGER SOLAR</t>
  </si>
  <si>
    <t>23INR0047</t>
  </si>
  <si>
    <t>DILEO SOLAR</t>
  </si>
  <si>
    <t>ELLIS SOLAR</t>
  </si>
  <si>
    <t>ESTONIAN SOLAR FARM</t>
  </si>
  <si>
    <t>22INR0335</t>
  </si>
  <si>
    <t>DELTA</t>
  </si>
  <si>
    <t>FAGUS SOLAR PARK (MISAE SOLAR II)</t>
  </si>
  <si>
    <t>GRIZZLY RIDGE SOLAR</t>
  </si>
  <si>
    <t>HAMILTON</t>
  </si>
  <si>
    <t>JACKALOPE SOLAR</t>
  </si>
  <si>
    <t>23INR0180</t>
  </si>
  <si>
    <t>LUNIS CREEK SOLAR 1</t>
  </si>
  <si>
    <t>21INR0344</t>
  </si>
  <si>
    <t>MARKUM SOLAR</t>
  </si>
  <si>
    <t>20INR0230</t>
  </si>
  <si>
    <t>OYSTERCATCHER SOLAR</t>
  </si>
  <si>
    <t>21INR0362</t>
  </si>
  <si>
    <t>PEREGRINE SOLAR</t>
  </si>
  <si>
    <t>22INR0283</t>
  </si>
  <si>
    <t>ROWLAND SOLAR II</t>
  </si>
  <si>
    <t>SCHOOLHOUSE SOLAR</t>
  </si>
  <si>
    <t>22INR0211</t>
  </si>
  <si>
    <t>LEE</t>
  </si>
  <si>
    <t>SUNRAY</t>
  </si>
  <si>
    <t>21INR0395</t>
  </si>
  <si>
    <t>BIG STAR STORAGE</t>
  </si>
  <si>
    <t>BRP ANTLIA BESS</t>
  </si>
  <si>
    <t>22INR0349</t>
  </si>
  <si>
    <t>BRP CACHI BESS</t>
  </si>
  <si>
    <t>22INR0388</t>
  </si>
  <si>
    <t>BRP CARINA BESS</t>
  </si>
  <si>
    <t>22INR0353</t>
  </si>
  <si>
    <t>BRP HYDRA BESS</t>
  </si>
  <si>
    <t>22INR0372</t>
  </si>
  <si>
    <t>BRP LOPENO (DGR)</t>
  </si>
  <si>
    <t>BRP TORTOLAS BESS</t>
  </si>
  <si>
    <t>23INR0072</t>
  </si>
  <si>
    <t>BYRD RANCH STORAGE</t>
  </si>
  <si>
    <t>ESTONIAN ENERGY STORAGE</t>
  </si>
  <si>
    <t>22INR0336</t>
  </si>
  <si>
    <t>FLOWER VALLEY II BATT</t>
  </si>
  <si>
    <t>SWOOSE II</t>
  </si>
  <si>
    <t>WOLF TANK STORAGE</t>
  </si>
  <si>
    <t>INERTIA BESS</t>
  </si>
  <si>
    <t>22INR0328</t>
  </si>
  <si>
    <t>INERTIA BESS 2</t>
  </si>
  <si>
    <t>22INR0375</t>
  </si>
  <si>
    <t>INERTIA SOLAR</t>
  </si>
  <si>
    <t>22INR0374</t>
  </si>
  <si>
    <t>INR</t>
  </si>
  <si>
    <t>BRANDON_UNIT1</t>
  </si>
  <si>
    <t>MIRAGE CTG 1</t>
  </si>
  <si>
    <t>OLD BLOOMINGTON ROAD CTG 1 (VICTORIA PORT 2)</t>
  </si>
  <si>
    <t>VICTPRT2_UNIT1</t>
  </si>
  <si>
    <t>OLD BLOOMINGTON ROAD CTG 2 (VICTORIA PORT 2)</t>
  </si>
  <si>
    <t>VICTPRT2_UNIT2</t>
  </si>
  <si>
    <t>MASSENGL_G6</t>
  </si>
  <si>
    <t>MASSENGL_G7</t>
  </si>
  <si>
    <t>MASSENGL_G8</t>
  </si>
  <si>
    <t>TY_COOKE_GT2</t>
  </si>
  <si>
    <t>TY_COOKE_GT3</t>
  </si>
  <si>
    <t>AQUILLA LAKE WIND U1</t>
  </si>
  <si>
    <t>AQUILLA_U1_23</t>
  </si>
  <si>
    <t>AQUILLA LAKE WIND U2</t>
  </si>
  <si>
    <t>AQUILLA_U1_28</t>
  </si>
  <si>
    <t>AQUILLA_U2_23</t>
  </si>
  <si>
    <t>AQUILLA LAKE 2 WIND U2</t>
  </si>
  <si>
    <t>AQUILLA_U2_28</t>
  </si>
  <si>
    <t>BAIRD NORTH WIND U1</t>
  </si>
  <si>
    <t>BAIRDWND_UNIT1</t>
  </si>
  <si>
    <t>BAIRD NORTH WIND U2</t>
  </si>
  <si>
    <t>BAIRDWND_UNIT2</t>
  </si>
  <si>
    <t>CACTUS FLATS WIND U1</t>
  </si>
  <si>
    <t>CFLATS_U1</t>
  </si>
  <si>
    <t>COYOTE WIND U1</t>
  </si>
  <si>
    <t>COYOTE_W_UNIT1</t>
  </si>
  <si>
    <t>COYOTE WIND U2</t>
  </si>
  <si>
    <t>COYOTE_W_UNIT2</t>
  </si>
  <si>
    <t>COYOTE WIND U3</t>
  </si>
  <si>
    <t>COYOTE_W_UNIT3</t>
  </si>
  <si>
    <t>CRANELL WIND</t>
  </si>
  <si>
    <t>CRANELL_UNIT1</t>
  </si>
  <si>
    <t>HARALD_UNIT1</t>
  </si>
  <si>
    <t>LAS MAJADAS WIND U1</t>
  </si>
  <si>
    <t>LMAJADAS_UNIT1</t>
  </si>
  <si>
    <t>LAS MAJADAS WIND U2</t>
  </si>
  <si>
    <t>LMAJADAS_UNIT2</t>
  </si>
  <si>
    <t>LAS MAJADAS WIND U3</t>
  </si>
  <si>
    <t>LMAJADAS_UNIT3</t>
  </si>
  <si>
    <t>MARYNEAL_UNIT1</t>
  </si>
  <si>
    <t>MAVERICK CREEK WIND WEST U1</t>
  </si>
  <si>
    <t>MAVCRK_W_UNIT1</t>
  </si>
  <si>
    <t>MAVERICK CREEK WIND WEST U2</t>
  </si>
  <si>
    <t>MAVCRK_W_UNIT2</t>
  </si>
  <si>
    <t>MAVERICK CREEK WIND WEST U3</t>
  </si>
  <si>
    <t>MAVCRK_W_UNIT3</t>
  </si>
  <si>
    <t>MAVERICK CREEK WIND WEST U4</t>
  </si>
  <si>
    <t>MAVCRK_W_UNIT4</t>
  </si>
  <si>
    <t>MAVERICK CREEK WIND EAST U1</t>
  </si>
  <si>
    <t>MAVCRK_E_UNIT5</t>
  </si>
  <si>
    <t>MAVERICK CREEK WIND EAST U2</t>
  </si>
  <si>
    <t>MAVCRK_E_UNIT6</t>
  </si>
  <si>
    <t>MAVERICK CREEK WIND EAST U3</t>
  </si>
  <si>
    <t>MAVCRK_E_UNIT7</t>
  </si>
  <si>
    <t>MAVERICK CREEK WIND EAST U4</t>
  </si>
  <si>
    <t>MAVCRK_E_UNIT8</t>
  </si>
  <si>
    <t>MAVERICK CREEK WIND EAST U5</t>
  </si>
  <si>
    <t>MAVCRK_E_UNIT9</t>
  </si>
  <si>
    <t>MESTENO_UNIT_1</t>
  </si>
  <si>
    <t>PRAIRIE HILL WIND U1</t>
  </si>
  <si>
    <t>PHILLWND_UNIT1</t>
  </si>
  <si>
    <t>PRAIRIE HILL WIND U2</t>
  </si>
  <si>
    <t>PHILLWND_UNIT2</t>
  </si>
  <si>
    <t>RELOJ DEL SOL WIND U1</t>
  </si>
  <si>
    <t>RELOJ_UNIT1</t>
  </si>
  <si>
    <t>RELOJ DEL SOL WIND U2</t>
  </si>
  <si>
    <t>RELOJ_UNIT2</t>
  </si>
  <si>
    <t>RELOJ DEL SOL WIND U3</t>
  </si>
  <si>
    <t>RELOJ_UNIT3</t>
  </si>
  <si>
    <t>RELOJ DEL SOL WIND U4</t>
  </si>
  <si>
    <t>RELOJ_UNIT4</t>
  </si>
  <si>
    <t>SAGE DRAW WIND U1</t>
  </si>
  <si>
    <t>SAGEDRAW_UNIT1</t>
  </si>
  <si>
    <t>SAGE DRAW WIND U2</t>
  </si>
  <si>
    <t>SAGEDRAW_UNIT2</t>
  </si>
  <si>
    <t>TG EAST WIND U1</t>
  </si>
  <si>
    <t>TRUSGILL_UNIT1</t>
  </si>
  <si>
    <t>TG EAST WIND U2</t>
  </si>
  <si>
    <t>TRUSGILL_UNIT2</t>
  </si>
  <si>
    <t>TG EAST WIND U3</t>
  </si>
  <si>
    <t>TRUSGILL_UNIT3</t>
  </si>
  <si>
    <t>TG EAST WIND U4</t>
  </si>
  <si>
    <t>TRUSGILL_UNIT4</t>
  </si>
  <si>
    <t>VENADO WIND U1</t>
  </si>
  <si>
    <t>VENADO_UNIT1</t>
  </si>
  <si>
    <t>VENADO WIND U2</t>
  </si>
  <si>
    <t>VENADO_UNIT2</t>
  </si>
  <si>
    <t>AJAXWIND_UNIT1</t>
  </si>
  <si>
    <t>WESTERN TRAIL WIND (AJAX WIND) U2</t>
  </si>
  <si>
    <t>AJAXWIND_UNIT2</t>
  </si>
  <si>
    <t>WHITE MESA WIND U1</t>
  </si>
  <si>
    <t>WHMESA_UNIT1</t>
  </si>
  <si>
    <t>WHMESA_UNIT2_23</t>
  </si>
  <si>
    <t>WHITE MESA 2 WIND U2</t>
  </si>
  <si>
    <t>WHMESA_UNIT2_28</t>
  </si>
  <si>
    <t>WHITE MESA 2 WIND U3</t>
  </si>
  <si>
    <t>WHMESA_UNIT3_23</t>
  </si>
  <si>
    <t>WHITE MESA 2 WIND U4</t>
  </si>
  <si>
    <t>WHMESA_UNIT3_28</t>
  </si>
  <si>
    <t>WHITEHORSE WIND U1</t>
  </si>
  <si>
    <t>WH_WIND_UNIT1</t>
  </si>
  <si>
    <t>WHITEHORSE WIND U2</t>
  </si>
  <si>
    <t>WH_WIND_UNIT2</t>
  </si>
  <si>
    <t>WILDWIND_UNIT1</t>
  </si>
  <si>
    <t>WILDWIND U2</t>
  </si>
  <si>
    <t>WILDWIND_UNIT2</t>
  </si>
  <si>
    <t>WILDWIND U3</t>
  </si>
  <si>
    <t>WILDWIND_UNIT3</t>
  </si>
  <si>
    <t>WILDWIND U4</t>
  </si>
  <si>
    <t>WILDWIND_UNIT4</t>
  </si>
  <si>
    <t>WILDWIND U5</t>
  </si>
  <si>
    <t>WILDWIND_UNIT5</t>
  </si>
  <si>
    <t>ANSON SOLAR U1</t>
  </si>
  <si>
    <t>ANSON1_UNIT1</t>
  </si>
  <si>
    <t>ANSON SOLAR U2</t>
  </si>
  <si>
    <t>ANSON1_UNIT2</t>
  </si>
  <si>
    <t>ARAGORN_UNIT1</t>
  </si>
  <si>
    <t>AZURE SKY SOLAR U1</t>
  </si>
  <si>
    <t>AZURE_SOLAR1</t>
  </si>
  <si>
    <t>AZURE SKY SOLAR U2</t>
  </si>
  <si>
    <t>AZURE_SOLAR2</t>
  </si>
  <si>
    <t>ELARA_SL_UNIT1</t>
  </si>
  <si>
    <t>LONG DRAW SOLAR U1</t>
  </si>
  <si>
    <t>LGDRAW_S_UNIT1_1</t>
  </si>
  <si>
    <t>LONG DRAW SOLAR U2</t>
  </si>
  <si>
    <t>LGDRAW_S_UNIT1_2</t>
  </si>
  <si>
    <t>MISAE SOLAR U1</t>
  </si>
  <si>
    <t>MISAE_UNIT1</t>
  </si>
  <si>
    <t>MISAE SOLAR U2</t>
  </si>
  <si>
    <t>MISAE_UNIT2</t>
  </si>
  <si>
    <t>PLAINVIEW SOLAR (RAMSEY SOLAR) U1</t>
  </si>
  <si>
    <t>PLN_UNIT1</t>
  </si>
  <si>
    <t>PLAINVIEW SOLAR (RAMSEY SOLAR) U2</t>
  </si>
  <si>
    <t>PLN_UNIT2</t>
  </si>
  <si>
    <t>SAMSON SOLAR 1 U1</t>
  </si>
  <si>
    <t>SAMSON_1_G1</t>
  </si>
  <si>
    <t>SAMSON SOLAR 1 U2</t>
  </si>
  <si>
    <t>SAMSON_1_G2</t>
  </si>
  <si>
    <t>SAMSON SOLAR 3 U1</t>
  </si>
  <si>
    <t>SAMSON_3_G1</t>
  </si>
  <si>
    <t>SAMSON SOLAR 3 U2</t>
  </si>
  <si>
    <t>SAMSON_3_G2</t>
  </si>
  <si>
    <t>STRATEGC_UNIT1</t>
  </si>
  <si>
    <t>TITAN SOLAR (IP TITAN) U1</t>
  </si>
  <si>
    <t>TI_SOLAR_UNIT1</t>
  </si>
  <si>
    <t>TITAN SOLAR (IP TITAN) U2</t>
  </si>
  <si>
    <t>TI_SOLAR_UNIT2</t>
  </si>
  <si>
    <t>VISION_UNIT1</t>
  </si>
  <si>
    <t>AZURE_BESS1</t>
  </si>
  <si>
    <t>CROSSETT POWER U1</t>
  </si>
  <si>
    <t>CROSSETT_BES1</t>
  </si>
  <si>
    <t>CROSSETT POWER U2</t>
  </si>
  <si>
    <t>CROSSETT_BES2</t>
  </si>
  <si>
    <t>ROWLAND SOLAR I</t>
  </si>
  <si>
    <t>These units have met requirements to Energize Equipment (Part 1 of Generator Commissioning Checklist): provided latest model data, verified Voltage Ride-Through capability and communication capabilities specified by ERCOT Operating Guides are in place. Output for these resources is not limited once they have passed a curtailment test and the project developer has submitted an attestation for the following plant controls: Automatic Voltage Regulator (AVR), Primary Frequency Response (PFR), Voltage Support Service (VSS), and Power System Stabilizer (PSS).
A Synchronized unit get approved for Commerical Operations after the plant controls have been verified by ERCOT.
More information on Synchronized units can be found in the Resource Interconnection Handbook pages 24 – 33.http://www.ercot.com/content/wcm/lists/168284/Resource_Interconnection_Handbook_v1.91_01082021.docx</t>
  </si>
  <si>
    <t>BLUE JAY SOLAR I</t>
  </si>
  <si>
    <t>BLUEJAY_UNIT1</t>
  </si>
  <si>
    <t>PRO_UNIT1</t>
  </si>
  <si>
    <t>PRO_UNIT2</t>
  </si>
  <si>
    <t>PRO_UNIT3</t>
  </si>
  <si>
    <t>PRO_UNIT4</t>
  </si>
  <si>
    <t>PRO_UNIT5</t>
  </si>
  <si>
    <t>PRO_UNIT6</t>
  </si>
  <si>
    <t>PRO_UNIT7</t>
  </si>
  <si>
    <t>PRO_UNIT8</t>
  </si>
  <si>
    <t>PRIDDY WIND U1</t>
  </si>
  <si>
    <t>PRIDDY WIND U2</t>
  </si>
  <si>
    <t>PRIDDY_UNIT1</t>
  </si>
  <si>
    <t>PRIDDY_UNIT2</t>
  </si>
  <si>
    <t>CACHENA SOLAR</t>
  </si>
  <si>
    <t>23INR0027</t>
  </si>
  <si>
    <t>WILSON</t>
  </si>
  <si>
    <t>These columns indicate the impact of not adding any new resources during the latter half of the CDR forecast period. Project developers typically submit interconnection requests no more than two to four years before the facilities are expected to enter commercial operations.</t>
  </si>
  <si>
    <t xml:space="preserve">     Operational Generation Capacity, MW</t>
  </si>
  <si>
    <t xml:space="preserve">     Planned Generation Capacity, MW</t>
  </si>
  <si>
    <t>A list of units for which public retirement announcements have been made but no formal retirement notices have been provided to ERCOT ("Unconfirmed" planned retirements)</t>
  </si>
  <si>
    <t>Planned Resources Scenarios</t>
  </si>
  <si>
    <t>Installed Summer-rated Capacity, Thermal</t>
  </si>
  <si>
    <t>Installed Winter-rated Capacity, Thermal</t>
  </si>
  <si>
    <t>BRIGHTSD_UNIT1</t>
  </si>
  <si>
    <t>FLOWERII_BESS1</t>
  </si>
  <si>
    <t>RPUBRDS_ESS1</t>
  </si>
  <si>
    <t>23INR0111</t>
  </si>
  <si>
    <t>RAB_UNIT3</t>
  </si>
  <si>
    <t>RAB_UNIT4</t>
  </si>
  <si>
    <t>RAB_UNIT5</t>
  </si>
  <si>
    <t>RAB_UNIT6</t>
  </si>
  <si>
    <t>RAB_UNIT7</t>
  </si>
  <si>
    <t>RAB_UNIT8</t>
  </si>
  <si>
    <t>Operational Capacity Thermal Unavailable due to Extended Outage or Derate</t>
  </si>
  <si>
    <t>THERMAL_UNAVAIL</t>
  </si>
  <si>
    <t>Operational Capacity Thermal Total</t>
  </si>
  <si>
    <t>THERMAL_OPERATIONAL</t>
  </si>
  <si>
    <t>Operational Capacity Hydroelectric Unavailable due to Extended Outage or Derate</t>
  </si>
  <si>
    <t>HYDRO_UNAVAIL</t>
  </si>
  <si>
    <t>Operational Capacity Hydroelectric Total</t>
  </si>
  <si>
    <t>HYDRO_OPERATIONAL</t>
  </si>
  <si>
    <t>DESERT SKY WIND 1 A</t>
  </si>
  <si>
    <t>DSKYWND1_UNIT_1A</t>
  </si>
  <si>
    <t>DESERT SKY WIND 2 A</t>
  </si>
  <si>
    <t>DSKYWND1_UNIT_1B</t>
  </si>
  <si>
    <t>DESERT SKY WIND 1 B</t>
  </si>
  <si>
    <t>DSKYWND2_UNIT_2A</t>
  </si>
  <si>
    <t>DESERT SKY WIND 2 B</t>
  </si>
  <si>
    <t>DSKYWND2_UNIT_2B</t>
  </si>
  <si>
    <t>PANTHER CREEK WIND 3 A</t>
  </si>
  <si>
    <t>PC_SOUTH_PANTH31</t>
  </si>
  <si>
    <t>PANTHER CREEK WIND 3 B</t>
  </si>
  <si>
    <t>PC_SOUTH_PANTH32</t>
  </si>
  <si>
    <t>TRENT WIND 1 A</t>
  </si>
  <si>
    <t>TRENT WIND 1 B</t>
  </si>
  <si>
    <t>TRENT_UNIT_1B</t>
  </si>
  <si>
    <t>TRENT WIND 2</t>
  </si>
  <si>
    <t>TRENT_UNIT_2</t>
  </si>
  <si>
    <t>TRENT WIND 3 A</t>
  </si>
  <si>
    <t>TRENT_UNIT_3A</t>
  </si>
  <si>
    <t>TRENT WIND 3 B</t>
  </si>
  <si>
    <t>TRENT_UNIT_3B</t>
  </si>
  <si>
    <t>ANCHOR_WIND2</t>
  </si>
  <si>
    <t>ANCHOR_WIND3</t>
  </si>
  <si>
    <t>ANCHOR_WIND4</t>
  </si>
  <si>
    <t>APOGEE WIND U1</t>
  </si>
  <si>
    <t>APOGEE_UNIT1</t>
  </si>
  <si>
    <t>APOGEE WIND U2</t>
  </si>
  <si>
    <t>APOGEE_UNIT2</t>
  </si>
  <si>
    <t>APOGEE WIND U3</t>
  </si>
  <si>
    <t>APOGEE_UNIT3</t>
  </si>
  <si>
    <t>APOGEE WIND U4</t>
  </si>
  <si>
    <t>APOGEE_UNIT4</t>
  </si>
  <si>
    <t>APOGEE WIND U5</t>
  </si>
  <si>
    <t>APOGEE_UNIT5</t>
  </si>
  <si>
    <t>APOGEE WIND U6</t>
  </si>
  <si>
    <t>APOGEE_UNIT6</t>
  </si>
  <si>
    <t>APOGEE WIND U7</t>
  </si>
  <si>
    <t>APOGEE_UNIT7</t>
  </si>
  <si>
    <t>BLACKJACK CREEK WIND U1</t>
  </si>
  <si>
    <t>BLACKJAK_UNIT1</t>
  </si>
  <si>
    <t>BLACKJACK CREEK WIND U2</t>
  </si>
  <si>
    <t>BLACKJAK_UNIT2</t>
  </si>
  <si>
    <t>FOXTROT WIND U1</t>
  </si>
  <si>
    <t>FOXTROT_UNIT1</t>
  </si>
  <si>
    <t>FOXTROT WIND U2</t>
  </si>
  <si>
    <t>FOXTROT_UNIT2</t>
  </si>
  <si>
    <t>FOXTROT WIND U3</t>
  </si>
  <si>
    <t>FOXTROT_UNIT3</t>
  </si>
  <si>
    <t>EL ALGODON ALTO W U1</t>
  </si>
  <si>
    <t>ALGODON_UNIT1</t>
  </si>
  <si>
    <t>EL ALGODON ALTO W U2</t>
  </si>
  <si>
    <t>ALGODON_UNIT2</t>
  </si>
  <si>
    <t>VORTEX_WIND1</t>
  </si>
  <si>
    <t>VORTEX WIND U2</t>
  </si>
  <si>
    <t>VORTEX_WIND2</t>
  </si>
  <si>
    <t>VORTEX WIND U3</t>
  </si>
  <si>
    <t>VORTEX_WIND3</t>
  </si>
  <si>
    <t>VORTEX WIND U4</t>
  </si>
  <si>
    <t>VORTEX_WIND4</t>
  </si>
  <si>
    <t>TPE ERATH SOLAR</t>
  </si>
  <si>
    <t>DG_ERATH_ERATH21</t>
  </si>
  <si>
    <t>BUFFALO CREEK (OLD 300 SOLAR CENTER) U1</t>
  </si>
  <si>
    <t>BCK_UNIT1</t>
  </si>
  <si>
    <t>BUFFALO CREEK (OLD 300 SOLAR CENTER) U2</t>
  </si>
  <si>
    <t>BCK_UNIT2</t>
  </si>
  <si>
    <t>EGROVESL_UNIT1</t>
  </si>
  <si>
    <t>FIGHTING JAYS SOLAR U1</t>
  </si>
  <si>
    <t>JAY_UNIT1</t>
  </si>
  <si>
    <t>FIGHTING JAYS SOLAR U2</t>
  </si>
  <si>
    <t>JAY_UNIT2</t>
  </si>
  <si>
    <t>NEBULA SOLAR (RAYOS DEL SOL) U1</t>
  </si>
  <si>
    <t>NEBULA_UNIT1</t>
  </si>
  <si>
    <t>NOBLE SOLAR U1</t>
  </si>
  <si>
    <t>NOBLESLR_SOLAR1</t>
  </si>
  <si>
    <t>NOBLE SOLAR U2</t>
  </si>
  <si>
    <t>NOBLESLR_SOLAR2</t>
  </si>
  <si>
    <t>DECORDOVA BESS U1</t>
  </si>
  <si>
    <t>DCSES_BES1</t>
  </si>
  <si>
    <t>DECORDOVA BESS U2</t>
  </si>
  <si>
    <t>DCSES_BES2</t>
  </si>
  <si>
    <t>DECORDOVA BESS U3</t>
  </si>
  <si>
    <t>DCSES_BES3</t>
  </si>
  <si>
    <t>DECORDOVA BESS U4</t>
  </si>
  <si>
    <t>DCSES_BES4</t>
  </si>
  <si>
    <t>QUEEN_BA_BESS1</t>
  </si>
  <si>
    <t>SWOOSEII_BESS1</t>
  </si>
  <si>
    <t>MONTE ALTO 2 WIND</t>
  </si>
  <si>
    <t>19INR0023</t>
  </si>
  <si>
    <t>MONTGOMERY RANCH WIND</t>
  </si>
  <si>
    <t>20INR0040</t>
  </si>
  <si>
    <t>ANGELO SOLAR</t>
  </si>
  <si>
    <t>ANGUS SOLAR</t>
  </si>
  <si>
    <t>20INR0035</t>
  </si>
  <si>
    <t>BAKER BRANCH SOLAR</t>
  </si>
  <si>
    <t>23INR0026</t>
  </si>
  <si>
    <t>BLUE SKY SOL</t>
  </si>
  <si>
    <t>22INR0455</t>
  </si>
  <si>
    <t>CHILLINGHAM SOLAR</t>
  </si>
  <si>
    <t>23INR0070</t>
  </si>
  <si>
    <t>DR SOLAR</t>
  </si>
  <si>
    <t>22INR0454</t>
  </si>
  <si>
    <t>GP SOLAR</t>
  </si>
  <si>
    <t>23INR0045</t>
  </si>
  <si>
    <t>GREYHOUND SOLAR</t>
  </si>
  <si>
    <t>21INR0268</t>
  </si>
  <si>
    <t>HORNET SOLAR</t>
  </si>
  <si>
    <t>23INR0021</t>
  </si>
  <si>
    <t>JUNGMANN SOLAR</t>
  </si>
  <si>
    <t>22INR0356</t>
  </si>
  <si>
    <t>MILAM</t>
  </si>
  <si>
    <t>MCLEAN (SHAKES) SOLAR</t>
  </si>
  <si>
    <t>OUTPOST SOLAR</t>
  </si>
  <si>
    <t>23INR0007</t>
  </si>
  <si>
    <t>REDONDA SOLAR</t>
  </si>
  <si>
    <t>23INR0162</t>
  </si>
  <si>
    <t>SHAULA I SOLAR</t>
  </si>
  <si>
    <t>22INR0251</t>
  </si>
  <si>
    <t>DEWITT</t>
  </si>
  <si>
    <t>STARLING SOLAR</t>
  </si>
  <si>
    <t>23INR0035</t>
  </si>
  <si>
    <t>ANEMOI ENERGY STORAGE</t>
  </si>
  <si>
    <t>BLUE JAY BESS</t>
  </si>
  <si>
    <t>BRP LIBRA BESS</t>
  </si>
  <si>
    <t>CHILLINGHAM STORAGE</t>
  </si>
  <si>
    <t>23INR0079</t>
  </si>
  <si>
    <t>COYOTE SPRINGS BESS (DGR)</t>
  </si>
  <si>
    <t>EVAL STORAGE</t>
  </si>
  <si>
    <t>22INR0401</t>
  </si>
  <si>
    <t>FAULKNER BESS (DGR)</t>
  </si>
  <si>
    <t>GIGA TEXAS ENERGY STORAGE</t>
  </si>
  <si>
    <t>HUMMINGBIRD STORAGE</t>
  </si>
  <si>
    <t>22INR0327</t>
  </si>
  <si>
    <t>DIMMIT</t>
  </si>
  <si>
    <t>MUSTANG CREEK STORAGE</t>
  </si>
  <si>
    <t>PADUA GRID BESS</t>
  </si>
  <si>
    <t>22INR0368</t>
  </si>
  <si>
    <t>ROSELAND STORAGE</t>
  </si>
  <si>
    <t>SADDLEBACK BESS (DGR)</t>
  </si>
  <si>
    <t>SCREWBEAN BESS (DGR)</t>
  </si>
  <si>
    <t>SMALL GENERATORS WITH SIGNED IAs AND 'MODEL READY DATES' PENDING *</t>
  </si>
  <si>
    <t>GUAJILLO ENERGY STORAGE</t>
  </si>
  <si>
    <t>23INR0343</t>
  </si>
  <si>
    <t>SUMMER CAPACITY (MW)</t>
  </si>
  <si>
    <t>WINTER CAPACITY (MW)</t>
  </si>
  <si>
    <t>Fuel Type Capacity Mix</t>
  </si>
  <si>
    <t>COTTONWOOD BAYOU SOLAR I</t>
  </si>
  <si>
    <t>MADERO GRID U1</t>
  </si>
  <si>
    <t>MADERO GRID U2 (IGNACIO GRID)</t>
  </si>
  <si>
    <t>INSTALLED CAPACITY 
RATING 
(MW)</t>
  </si>
  <si>
    <t>Expected Capacity Available for Summer Peak Demands</t>
  </si>
  <si>
    <t>Installed Capacity Rating</t>
  </si>
  <si>
    <t>The installed capacity rating is the maximum power that a generating unit can produce during normal sustained operating conditions as specified by the equipment manufacturer. ERCOT uses Real Power Ratings that reflect the continous flow of power to loads (as opposed to reactive power, which is the power that flows back and forth between the power source and loads, and doesn't perform useful work.)</t>
  </si>
  <si>
    <t>Firm Peak Demand, MW</t>
  </si>
  <si>
    <t>Decommissioned Gen. Resources</t>
  </si>
  <si>
    <t xml:space="preserve">Lists Generation Resources that have been decommissioned and retired per a Notification of Suspension of Operations (NSO) or a Notification of Change of Generation Resource Designation (NCGRD) </t>
  </si>
  <si>
    <t>FAULKNER_BESS</t>
  </si>
  <si>
    <t>SADLBACK_BESS</t>
  </si>
  <si>
    <t>ANCHOR_WIND5</t>
  </si>
  <si>
    <t>NEPTUNE SOLAR</t>
  </si>
  <si>
    <t>21INR0499</t>
  </si>
  <si>
    <t>AMSTERDAM SOLAR</t>
  </si>
  <si>
    <t>21INR0256</t>
  </si>
  <si>
    <t>ROCINANTE SOLAR</t>
  </si>
  <si>
    <t>23INR0231</t>
  </si>
  <si>
    <t>COTTONWOOD BAYOU STORAGE</t>
  </si>
  <si>
    <t>21INR0443</t>
  </si>
  <si>
    <t>LIMOUSIN OAK STORAGE</t>
  </si>
  <si>
    <t>22INR0338</t>
  </si>
  <si>
    <t>AMSTERDAM STORAGE</t>
  </si>
  <si>
    <t>22INR0417</t>
  </si>
  <si>
    <t>SOWERS STORAGE</t>
  </si>
  <si>
    <t>22INR0552</t>
  </si>
  <si>
    <t>ROCINANTE BESS</t>
  </si>
  <si>
    <t>23INR0232</t>
  </si>
  <si>
    <t>Note on Installed Capacities: Installed capacity ratings are based on the maximum power that a generating unit can produce during normal sustained operating conditions as specified by the equipment manufacturer.</t>
  </si>
  <si>
    <t>Storage, Peak Average Capacity Contribution</t>
  </si>
  <si>
    <t>Planned Storage, Peak Average Capacity Contribution</t>
  </si>
  <si>
    <t>Coastal Wind, Peak Average Capacity Contribution (60% of installed capacity)</t>
  </si>
  <si>
    <t>Planned Coastal Wind with Signed IA, Peak Average Capacity Contribution (60% of installed capacity)</t>
  </si>
  <si>
    <t>BEACHWOOD POWER STATION U1</t>
  </si>
  <si>
    <t>BCH_UNIT1</t>
  </si>
  <si>
    <t>BEACHWOOD POWER STATION U2</t>
  </si>
  <si>
    <t>BCH_UNIT2</t>
  </si>
  <si>
    <t>BEACHWOOD POWER STATION U3</t>
  </si>
  <si>
    <t>BCH_UNIT3</t>
  </si>
  <si>
    <t>BEACHWOOD POWER STATION U4</t>
  </si>
  <si>
    <t>BCH_UNIT4</t>
  </si>
  <si>
    <t>BEACHWOOD POWER STATION U5</t>
  </si>
  <si>
    <t>BCH_UNIT5</t>
  </si>
  <si>
    <t>BEACHWOOD POWER STATION U6</t>
  </si>
  <si>
    <t>BCH_UNIT6</t>
  </si>
  <si>
    <t>GREGORY POWER PARTNERS GT1</t>
  </si>
  <si>
    <t>GREGORY POWER PARTNERS GT2</t>
  </si>
  <si>
    <t>GREGORY POWER PARTNERS STG</t>
  </si>
  <si>
    <t>LIGNIN (CHAMON 2) U1</t>
  </si>
  <si>
    <t>LIG_UNIT1</t>
  </si>
  <si>
    <t>LIGNIN (CHAMON 2) U2</t>
  </si>
  <si>
    <t>LIG_UNIT2</t>
  </si>
  <si>
    <t>RABBS POWER STATION U1</t>
  </si>
  <si>
    <t>RAB_UNIT1</t>
  </si>
  <si>
    <t>RABBS POWER STATION U2</t>
  </si>
  <si>
    <t>RAB_UNIT2</t>
  </si>
  <si>
    <t>RABBS POWER STATION U3</t>
  </si>
  <si>
    <t>RABBS POWER STATION U4</t>
  </si>
  <si>
    <t>RABBS POWER STATION U5</t>
  </si>
  <si>
    <t>RABBS POWER STATION U6</t>
  </si>
  <si>
    <t>RABBS POWER STATION U7</t>
  </si>
  <si>
    <t>RABBS POWER STATION U8</t>
  </si>
  <si>
    <t>TGS_GT01</t>
  </si>
  <si>
    <t>WOLF HOLLOW 2 CTG 4</t>
  </si>
  <si>
    <t>WHCCS2_CT4</t>
  </si>
  <si>
    <t>WOLF HOLLOW 2 CTG 5</t>
  </si>
  <si>
    <t>WHCCS2_CT5</t>
  </si>
  <si>
    <t>WOLF HOLLOW 2 STG 6</t>
  </si>
  <si>
    <t>WHCCS2_STG6</t>
  </si>
  <si>
    <t>BIOENERGY AUSTIN-WALZEM RD LFG</t>
  </si>
  <si>
    <t>BIOENERGY TEXAS-COVEL GARDENS LFG</t>
  </si>
  <si>
    <t>BROTMAN POWER STATION U3</t>
  </si>
  <si>
    <t>BTM_UNIT3</t>
  </si>
  <si>
    <t>BROTMAN POWER STATION U4</t>
  </si>
  <si>
    <t>BTM_UNIT4</t>
  </si>
  <si>
    <t>BROTMAN POWER STATION U5</t>
  </si>
  <si>
    <t>BTM_UNIT5</t>
  </si>
  <si>
    <t>BROTMAN POWER STATION U6</t>
  </si>
  <si>
    <t>BTM_UNIT6</t>
  </si>
  <si>
    <t>COLORADO BEND ENERGY CENTER CTG 11</t>
  </si>
  <si>
    <t>CBEC_GT11</t>
  </si>
  <si>
    <t>COLORADO BEND ENERGY CENTER CTG 12</t>
  </si>
  <si>
    <t>CBEC_GT12</t>
  </si>
  <si>
    <t>WESTERN TRAIL WIND (AJAX WIND) U1</t>
  </si>
  <si>
    <t>HILL &amp; LIMESTONE</t>
  </si>
  <si>
    <t>AQUILLA LAKE 2 WIND U1</t>
  </si>
  <si>
    <t>FALVEZ ASTRA WIND</t>
  </si>
  <si>
    <t>ASTRA_UNIT1</t>
  </si>
  <si>
    <t>KING MOUNTAIN WIND (NE)</t>
  </si>
  <si>
    <t>KING_NE_KINGNE</t>
  </si>
  <si>
    <t>KING MOUNTAIN WIND (NW)</t>
  </si>
  <si>
    <t>KING_NW_KINGNW</t>
  </si>
  <si>
    <t>KING MOUNTAIN WIND (SE)</t>
  </si>
  <si>
    <t>KING_SE_KINGSE</t>
  </si>
  <si>
    <t>KING MOUNTAIN WIND (SW)</t>
  </si>
  <si>
    <t>KING_SW_KINGSW</t>
  </si>
  <si>
    <t>SAND BLUFF WIND U1</t>
  </si>
  <si>
    <t>MCDLD_SB1_2</t>
  </si>
  <si>
    <t>SAND BLUFF WIND U2</t>
  </si>
  <si>
    <t>MCDLD_SB3_282</t>
  </si>
  <si>
    <t>SAND BLUFF WIND U3</t>
  </si>
  <si>
    <t>MCDLD_SB4_G87</t>
  </si>
  <si>
    <t>WHITE MESA 2 WIND U1</t>
  </si>
  <si>
    <t>AGUAYO WIND U1</t>
  </si>
  <si>
    <t>AGUAYO_UNIT1</t>
  </si>
  <si>
    <t>ANCHOR WIND U1</t>
  </si>
  <si>
    <t>ANCHOR_WIND1</t>
  </si>
  <si>
    <t>ANCHOR WIND U2</t>
  </si>
  <si>
    <t>ANCHOR WIND U3</t>
  </si>
  <si>
    <t>ANCHOR WIND U4</t>
  </si>
  <si>
    <t>ANCHOR WIND U5</t>
  </si>
  <si>
    <t>APPALOOSA RUN WIND U1</t>
  </si>
  <si>
    <t>APPALOSA_UNIT1</t>
  </si>
  <si>
    <t>APPALOOSA RUN WIND U2</t>
  </si>
  <si>
    <t>APPALOSA_UNIT2</t>
  </si>
  <si>
    <t>BOARD CREEK WP U1</t>
  </si>
  <si>
    <t>BOARDCRK_UNIT1</t>
  </si>
  <si>
    <t>BOARD CREEK WP U2</t>
  </si>
  <si>
    <t>BOARDCRK_UNIT2</t>
  </si>
  <si>
    <t>EL SUAZ RANCH U1</t>
  </si>
  <si>
    <t>ELSAUZ_UNIT1</t>
  </si>
  <si>
    <t>EL SUAZ RANCH U2</t>
  </si>
  <si>
    <t>ELSAUZ_UNIT2</t>
  </si>
  <si>
    <t>INERTIA WIND U1</t>
  </si>
  <si>
    <t>INRT_W_UNIT1</t>
  </si>
  <si>
    <t>INERTIA WIND U2</t>
  </si>
  <si>
    <t>INRT_W_UNIT2</t>
  </si>
  <si>
    <t>INERTIA WIND U3</t>
  </si>
  <si>
    <t>INRT_W_UNIT3</t>
  </si>
  <si>
    <t>LACY CREEK WIND U1</t>
  </si>
  <si>
    <t>LACY_CRK_UNIT1</t>
  </si>
  <si>
    <t>LACY CREEK WIND U2</t>
  </si>
  <si>
    <t>LACY_CRK_UNIT2</t>
  </si>
  <si>
    <t>LACY CREEK WIND U3</t>
  </si>
  <si>
    <t>LACY_CRK_UNIT3</t>
  </si>
  <si>
    <t>LACY CREEK WIND U4</t>
  </si>
  <si>
    <t>LACY_CRK_UNIT4</t>
  </si>
  <si>
    <t>VORTEX WIND U1</t>
  </si>
  <si>
    <t>WILDWIND U1</t>
  </si>
  <si>
    <t>YOUNG WIND U1</t>
  </si>
  <si>
    <t>YNG_WND_UNIT1</t>
  </si>
  <si>
    <t>YOUNG WIND U2</t>
  </si>
  <si>
    <t>YNG_WND_UNIT2</t>
  </si>
  <si>
    <t>YOUNG WIND U3</t>
  </si>
  <si>
    <t>YNG_WND_UNIT3</t>
  </si>
  <si>
    <t>DANCIGER SOLAR U1</t>
  </si>
  <si>
    <t>DAG_UNIT1</t>
  </si>
  <si>
    <t>DANCIGER SOLAR U2</t>
  </si>
  <si>
    <t>DAG_UNIT2</t>
  </si>
  <si>
    <t>VANCOURT_UNIT1</t>
  </si>
  <si>
    <t>WESTORIA SOLAR U1</t>
  </si>
  <si>
    <t>WES_UNIT1</t>
  </si>
  <si>
    <t>WESTORIA SOLAR U2</t>
  </si>
  <si>
    <t>WES_UNIT2</t>
  </si>
  <si>
    <t>BIG STAR SOLAR U1</t>
  </si>
  <si>
    <t>BIG_STAR_UNIT1</t>
  </si>
  <si>
    <t>BIG STAR SOLAR U2</t>
  </si>
  <si>
    <t>BIG_STAR_UNIT2</t>
  </si>
  <si>
    <t>BLUEJAY_UNIT2</t>
  </si>
  <si>
    <t>CROWN SOLAR</t>
  </si>
  <si>
    <t>CRWN_SLR_UNIT1</t>
  </si>
  <si>
    <t>GOLINDA_UNIT1</t>
  </si>
  <si>
    <t>GRIZZLY_SOLAR1</t>
  </si>
  <si>
    <t>HOVEY (BARILLA SOLAR 1B)</t>
  </si>
  <si>
    <t>HOVEY_UNIT2</t>
  </si>
  <si>
    <t>JADE SOLAR U1</t>
  </si>
  <si>
    <t>JADE_SLR_UNIT1</t>
  </si>
  <si>
    <t>JADE SOLAR U2</t>
  </si>
  <si>
    <t>JADE_SLR_UNIT2</t>
  </si>
  <si>
    <t>MCLNSLR_UNIT1</t>
  </si>
  <si>
    <t>MUSTANG CREEK SOLAR U1</t>
  </si>
  <si>
    <t>MUSTNGCK_SOLAR1</t>
  </si>
  <si>
    <t>MUSTANG CREEK SOLAR U2</t>
  </si>
  <si>
    <t>MUSTNGCK_SOLAR2</t>
  </si>
  <si>
    <t>MYRTLE SOLAR U1</t>
  </si>
  <si>
    <t>MYR_UNIT1</t>
  </si>
  <si>
    <t>MYRTLE SOLAR U2</t>
  </si>
  <si>
    <t>MYR_UNIT2</t>
  </si>
  <si>
    <t>PISGAH RIDGE SOLAR U1</t>
  </si>
  <si>
    <t>PISGAH_SOLAR1</t>
  </si>
  <si>
    <t>PISGAH RIDGE SOLAR U2</t>
  </si>
  <si>
    <t>PISGAH_SOLAR2</t>
  </si>
  <si>
    <t>RADIAN SOLAR U1</t>
  </si>
  <si>
    <t>RADN_SLR_UNIT1</t>
  </si>
  <si>
    <t>RADIAN SOLAR U2</t>
  </si>
  <si>
    <t>RADN_SLR_UNIT2</t>
  </si>
  <si>
    <t>RATLIFF SOLAR (CONCHO VALLEY SOLAR)</t>
  </si>
  <si>
    <t>RATLIFF_SOLAR1</t>
  </si>
  <si>
    <t>ROSELAND SOLAR U1</t>
  </si>
  <si>
    <t>ROSELAND_SOLAR1</t>
  </si>
  <si>
    <t>ROSELAND SOLAR U2</t>
  </si>
  <si>
    <t>ROSELAND_SOLAR2</t>
  </si>
  <si>
    <t>ROSELAND SOLAR U3</t>
  </si>
  <si>
    <t>ROSELAND_SOLAR3</t>
  </si>
  <si>
    <t>ROW_UNIT1</t>
  </si>
  <si>
    <t>TAYGETE2_UNIT1</t>
  </si>
  <si>
    <t>TAYGETE2_UNIT2</t>
  </si>
  <si>
    <t>TAV_UNIT1</t>
  </si>
  <si>
    <t>SUN VALLEY U1</t>
  </si>
  <si>
    <t>SUNVASLR_UNIT1</t>
  </si>
  <si>
    <t>SUN VALLEY U2</t>
  </si>
  <si>
    <t>SUNVASLR_UNIT2</t>
  </si>
  <si>
    <t>ALVIN_UNIT1</t>
  </si>
  <si>
    <t>ANGLETON_UNIT1</t>
  </si>
  <si>
    <t>BRP BRAZORIA</t>
  </si>
  <si>
    <t>BRAZORIA_UNIT1</t>
  </si>
  <si>
    <t>DICKNSON_UNIT1</t>
  </si>
  <si>
    <t>HEIGHTTN_UNIT1</t>
  </si>
  <si>
    <t>L_463S_UNIT1</t>
  </si>
  <si>
    <t>MAGNO_TN_UNIT1</t>
  </si>
  <si>
    <t>ODESW_UNIT1</t>
  </si>
  <si>
    <t>SWEENY_UNIT1</t>
  </si>
  <si>
    <t>BYRDR_ES_BESS1</t>
  </si>
  <si>
    <t>CATARINA BESS (DGR)</t>
  </si>
  <si>
    <t>CATARINA_BESS</t>
  </si>
  <si>
    <t>CEDARVALE BESS (DGR)</t>
  </si>
  <si>
    <t>CEDRVALE_BESS</t>
  </si>
  <si>
    <t>COYOTSPR_BESS</t>
  </si>
  <si>
    <t>ENDPARKS_ESS1</t>
  </si>
  <si>
    <t>HOLCOMB BESS (DGR)</t>
  </si>
  <si>
    <t>HOLCOMB_BESS</t>
  </si>
  <si>
    <t>LONESTAR BESS (DGR)</t>
  </si>
  <si>
    <t>LONESTAR_BESS</t>
  </si>
  <si>
    <t>MADERO_UNIT1</t>
  </si>
  <si>
    <t>MADERO_UNIT2</t>
  </si>
  <si>
    <t>NOBLE STORAGE U1</t>
  </si>
  <si>
    <t>NOBLESLR_BESS1</t>
  </si>
  <si>
    <t>NOBLE STORAGE U2</t>
  </si>
  <si>
    <t>NOBLESLR_BESS2</t>
  </si>
  <si>
    <t>NORTH COLUMBIA (ROUGHNECK STORAGE)</t>
  </si>
  <si>
    <t>NCO_ESS1</t>
  </si>
  <si>
    <t>PRTLAVS_BESS1</t>
  </si>
  <si>
    <t>RATTLESNAKE BESS (DGR)</t>
  </si>
  <si>
    <t>RTLSNAKE_BESS</t>
  </si>
  <si>
    <t>SARAGOSA BESS (DGR)</t>
  </si>
  <si>
    <t>SGSA_BESS1</t>
  </si>
  <si>
    <t>SBEAN_BESS</t>
  </si>
  <si>
    <t>SILICON HILL STORAGE U1</t>
  </si>
  <si>
    <t>SLCNHLS_ESS1</t>
  </si>
  <si>
    <t>SILICON HILL STORAGE U2</t>
  </si>
  <si>
    <t>SLCNHLS_ESS2</t>
  </si>
  <si>
    <t>WORSHAM_BESS1</t>
  </si>
  <si>
    <t>ANCHOR BESS U1</t>
  </si>
  <si>
    <t>ANCHOR_BESS1</t>
  </si>
  <si>
    <t>ANCHOR BESS U2</t>
  </si>
  <si>
    <t>ANCHOR_BESS2</t>
  </si>
  <si>
    <t>BLUEJAY_BESS1</t>
  </si>
  <si>
    <t>FILESSLR_PV1</t>
  </si>
  <si>
    <t>GOMEZ BESS (DGR)</t>
  </si>
  <si>
    <t>GOMZ_BESS</t>
  </si>
  <si>
    <t>HI_LONEB_BESS1</t>
  </si>
  <si>
    <t>OLNEY BESS (DGR)</t>
  </si>
  <si>
    <t>OLNEYTN_BESS</t>
  </si>
  <si>
    <t>PYRON BESS 2A</t>
  </si>
  <si>
    <t>PYR_ESS2A</t>
  </si>
  <si>
    <t>PYRON BESS 2B</t>
  </si>
  <si>
    <t>PYR_ESS2B</t>
  </si>
  <si>
    <t>RIVER VALLEY STORAGE U1</t>
  </si>
  <si>
    <t>RVRVLYS_ESS1</t>
  </si>
  <si>
    <t>RIVER VALLEY STORAGE U2</t>
  </si>
  <si>
    <t>RVRVLYS_ESS2</t>
  </si>
  <si>
    <t>ROSELAND_BESS1</t>
  </si>
  <si>
    <t>SPTX12B_BES1</t>
  </si>
  <si>
    <t>TURQUOISE STORAGE                                                                                                                                                                                                                                              </t>
  </si>
  <si>
    <t>TURQBESS_BESS1</t>
  </si>
  <si>
    <t>VORTEX_BESS1</t>
  </si>
  <si>
    <t>WFTANK_ESS1</t>
  </si>
  <si>
    <t>BEACHWOOD II POWER STATION (U7-U8)</t>
  </si>
  <si>
    <t>23INR0506</t>
  </si>
  <si>
    <t>REMY JADE POWER STATION</t>
  </si>
  <si>
    <t>23INR0339</t>
  </si>
  <si>
    <t>REMY JADE II POWER STATION</t>
  </si>
  <si>
    <t>24INR0382</t>
  </si>
  <si>
    <t>TECO GTG2</t>
  </si>
  <si>
    <t>23INR0408</t>
  </si>
  <si>
    <t>MONTE ALTO I WIND</t>
  </si>
  <si>
    <t>RAY GULF WIND</t>
  </si>
  <si>
    <t>22INR0517</t>
  </si>
  <si>
    <t>SIETE</t>
  </si>
  <si>
    <t>20INR0047</t>
  </si>
  <si>
    <t>ADAMSTOWN SOLAR</t>
  </si>
  <si>
    <t>21INR0210</t>
  </si>
  <si>
    <t>ALILA SOLAR</t>
  </si>
  <si>
    <t>23INR0093</t>
  </si>
  <si>
    <t>ASH CREEK SOLAR</t>
  </si>
  <si>
    <t>21INR0379</t>
  </si>
  <si>
    <t>BIG ELM SOLAR</t>
  </si>
  <si>
    <t>21INR0353</t>
  </si>
  <si>
    <t>CLUTCH CITY SOLAR</t>
  </si>
  <si>
    <t>22INR0279</t>
  </si>
  <si>
    <t>COMPADRE SOLAR</t>
  </si>
  <si>
    <t>24INR0023</t>
  </si>
  <si>
    <t>CRADLE SOLAR</t>
  </si>
  <si>
    <t>23INR0150</t>
  </si>
  <si>
    <t>DESERT VINE SOLAR</t>
  </si>
  <si>
    <t>22INR0307</t>
  </si>
  <si>
    <t>DONEGAL SOLAR</t>
  </si>
  <si>
    <t>23INR0089</t>
  </si>
  <si>
    <t>DORI BQ SOLAR</t>
  </si>
  <si>
    <t>23INR0040</t>
  </si>
  <si>
    <t>EASTBELL MILAM SOLAR</t>
  </si>
  <si>
    <t>ELIZA SOLAR</t>
  </si>
  <si>
    <t>21INR0368</t>
  </si>
  <si>
    <t>GALACTIC SOLAR</t>
  </si>
  <si>
    <t>23INR0144</t>
  </si>
  <si>
    <t>GARCITAS CREEK SOLAR</t>
  </si>
  <si>
    <t>23INR0223</t>
  </si>
  <si>
    <t>GRANSOLAR TEXAS ONE</t>
  </si>
  <si>
    <t>22INR0511</t>
  </si>
  <si>
    <t>GREATER BRYANT G SOLAR</t>
  </si>
  <si>
    <t>23INR0300</t>
  </si>
  <si>
    <t>GRIMES COUNTY SOLAR</t>
  </si>
  <si>
    <t>23INR0160</t>
  </si>
  <si>
    <t>GULF STAR SOLAR SLF (G-STAR SOLAR)</t>
  </si>
  <si>
    <t>HALO SOLAR</t>
  </si>
  <si>
    <t>HOYTE SOLAR</t>
  </si>
  <si>
    <t>23INR0235</t>
  </si>
  <si>
    <t>LAVACA BAY SOLAR</t>
  </si>
  <si>
    <t>23INR0084</t>
  </si>
  <si>
    <t>MATAGORDA SOLAR</t>
  </si>
  <si>
    <t>22INR0342</t>
  </si>
  <si>
    <t>NORIA SOLAR DCC</t>
  </si>
  <si>
    <t>23INR0061</t>
  </si>
  <si>
    <t>ORIANA SOLAR</t>
  </si>
  <si>
    <t>24INR0093</t>
  </si>
  <si>
    <t>PINK SOLAR</t>
  </si>
  <si>
    <t>22INR0281</t>
  </si>
  <si>
    <t>SHAULA II SOLAR</t>
  </si>
  <si>
    <t>22INR0267</t>
  </si>
  <si>
    <t>SODA LAKE SOLAR 1 SLF</t>
  </si>
  <si>
    <t>SODA LAKE SOLAR 2 SLF</t>
  </si>
  <si>
    <t>23INR0080</t>
  </si>
  <si>
    <t>SP JAGUAR SOLAR</t>
  </si>
  <si>
    <t>24INR0038</t>
  </si>
  <si>
    <t>TALITHA SOLAR</t>
  </si>
  <si>
    <t>21INR0393</t>
  </si>
  <si>
    <t>TANGLEWOOD SOLAR</t>
  </si>
  <si>
    <t>23INR0054</t>
  </si>
  <si>
    <t>TIERRA BONITA SOLAR</t>
  </si>
  <si>
    <t>21INR0424</t>
  </si>
  <si>
    <t>TROJAN SOLAR</t>
  </si>
  <si>
    <t>23INR0296</t>
  </si>
  <si>
    <t>TULSITA SOLAR</t>
  </si>
  <si>
    <t>21INR0223</t>
  </si>
  <si>
    <t>ULYSSES SOLAR</t>
  </si>
  <si>
    <t>21INR0253</t>
  </si>
  <si>
    <t>UMBRA (STOCKYARD) SOLAR</t>
  </si>
  <si>
    <t>23INR0155</t>
  </si>
  <si>
    <t>FRANKLIN</t>
  </si>
  <si>
    <t>XE MURAT SOLAR</t>
  </si>
  <si>
    <t>22INR0354</t>
  </si>
  <si>
    <t>AL PASTOR BESS</t>
  </si>
  <si>
    <t>24INR0273</t>
  </si>
  <si>
    <t>ARROYO STORAGE SLF</t>
  </si>
  <si>
    <t>24INR0306</t>
  </si>
  <si>
    <t>BOCO BESS</t>
  </si>
  <si>
    <t>23INR0470</t>
  </si>
  <si>
    <t>BORDERTOWN BESS</t>
  </si>
  <si>
    <t>23INR0354</t>
  </si>
  <si>
    <t>23INR0363</t>
  </si>
  <si>
    <t>BRP AVILA BESS</t>
  </si>
  <si>
    <t>23INR0287</t>
  </si>
  <si>
    <t>BRP ZEYA BESS</t>
  </si>
  <si>
    <t>23INR0290</t>
  </si>
  <si>
    <t>CALLISTO I ENERGY CENTER</t>
  </si>
  <si>
    <t>22INR0490</t>
  </si>
  <si>
    <t>CITADEL BESS</t>
  </si>
  <si>
    <t>24INR0147</t>
  </si>
  <si>
    <t>CONNOLLY STORAGE</t>
  </si>
  <si>
    <t>23INR0403</t>
  </si>
  <si>
    <t>DAMON STORAGE</t>
  </si>
  <si>
    <t>23INR0523</t>
  </si>
  <si>
    <t>DIBOLL BESS (DGR)</t>
  </si>
  <si>
    <t>ANGELINA</t>
  </si>
  <si>
    <t>EBONY ENERGY STORAGE</t>
  </si>
  <si>
    <t>ELIZA STORAGE</t>
  </si>
  <si>
    <t>22INR0260</t>
  </si>
  <si>
    <t>FERDINAND GRID BESS</t>
  </si>
  <si>
    <t>22INR0422</t>
  </si>
  <si>
    <t>FIVE WELLS STORAGE</t>
  </si>
  <si>
    <t>23INR0159</t>
  </si>
  <si>
    <t>FORT DUNCAN BESS</t>
  </si>
  <si>
    <t>23INR0350</t>
  </si>
  <si>
    <t>GREAT KISKADEE STORAGE</t>
  </si>
  <si>
    <t>23INR0166</t>
  </si>
  <si>
    <t>GRIZZLY RIDGE BESS (DGR)</t>
  </si>
  <si>
    <t>22INR0596</t>
  </si>
  <si>
    <t>IRON BELT ENERGY STORAGE</t>
  </si>
  <si>
    <t>25INR0208</t>
  </si>
  <si>
    <t>JUNCTION BESS (DGR)</t>
  </si>
  <si>
    <t>KIMBLE</t>
  </si>
  <si>
    <t>LARKSPUR ENERGY STORAGE</t>
  </si>
  <si>
    <t>23INR0340</t>
  </si>
  <si>
    <t>21INR0442</t>
  </si>
  <si>
    <t>NORIA STORAGE</t>
  </si>
  <si>
    <t>23INR0062</t>
  </si>
  <si>
    <t>ORIANA BESS</t>
  </si>
  <si>
    <t>24INR0109</t>
  </si>
  <si>
    <t>PLATINUM STORAGE</t>
  </si>
  <si>
    <t>22INR0554</t>
  </si>
  <si>
    <t>RAMSEY STORAGE</t>
  </si>
  <si>
    <t>21INR0505</t>
  </si>
  <si>
    <t>SMT LOS FRESNOS (DGR)</t>
  </si>
  <si>
    <t>SOHO BESS</t>
  </si>
  <si>
    <t>23INR0419</t>
  </si>
  <si>
    <t>SP JAGUAR BESS</t>
  </si>
  <si>
    <t>24INR0039</t>
  </si>
  <si>
    <t>ST. GALL I ENERGY STORAGE</t>
  </si>
  <si>
    <t>STOCKYARD GRID BATT</t>
  </si>
  <si>
    <t>21INR0492</t>
  </si>
  <si>
    <t>TALITHA BESS</t>
  </si>
  <si>
    <t>23INR0331</t>
  </si>
  <si>
    <t>TANZANITE STORAGE</t>
  </si>
  <si>
    <t>22INR0549</t>
  </si>
  <si>
    <t>TIDWELL PRAIRIE STORAGE 1</t>
  </si>
  <si>
    <t>21INR0517</t>
  </si>
  <si>
    <t>UMBRA (STOCKYARD) BESS</t>
  </si>
  <si>
    <t>23INR0156</t>
  </si>
  <si>
    <t>23INR0103</t>
  </si>
  <si>
    <t>PARLIAMENT SOLAR</t>
  </si>
  <si>
    <t>23INR0044</t>
  </si>
  <si>
    <t>POWERLANE PLANT STG 1 (AS OF 10/1/2022, AVAILABLE 6/1 THROUGH 9/30)</t>
  </si>
  <si>
    <t>SPENCER STG U4 (AS OF 10/24/2022, AVAILABLE 4/2 THROUGH 11/30)</t>
  </si>
  <si>
    <t>SPENCER STG U5 (AS OF 10/24/2022, AVAILABLE 4/2 THROUGH 11/30)</t>
  </si>
  <si>
    <t>Expected Capacity Available for Winter Peak Demands</t>
  </si>
  <si>
    <t>LONGBOW SOLAR</t>
  </si>
  <si>
    <t>LON_SOLAR1</t>
  </si>
  <si>
    <t>5. Completion of required system improvements or mitigation plans identified in these studies.</t>
  </si>
  <si>
    <t>4. The Reactive Power Study has been completed.</t>
  </si>
  <si>
    <t>3. The Full Interconnection Study has been completed.</t>
  </si>
  <si>
    <t>2. The IE has provided all dynamic model data to ERCOT.</t>
  </si>
  <si>
    <t>1. All requirements under Planning Guide Section 6.9 have been met.</t>
  </si>
  <si>
    <t>Quarterly Stability Assessment Prerequisites from Planning Guide Section 5.9</t>
  </si>
  <si>
    <t>2. The IE shall provide within 60 days the remaining required data as specified in the Resource Registration Glossary using the applicable Resource Registration process.</t>
  </si>
  <si>
    <t>1. The requirements for Section 6.9(1).</t>
  </si>
  <si>
    <t>Planning Guide Section 6.9 Requirements</t>
  </si>
  <si>
    <t>or, a letter from an authorized official from a Municipally Owned Utility (MOU) or Electric Cooperative (EC) confirming the Entity’s intent to construct, interconnect and operate the resource.</t>
  </si>
  <si>
    <t xml:space="preserve">    (A) A notice to proceed with the construction of the interconnection and;
     (B) The financial security required to fund the interconnection facilities.</t>
  </si>
  <si>
    <t>4. ERCOT receives a signed Standard Generation Interconnection Agreement (SGIA) or other financially binding agreement from the Transmission Service Provider (TSP) and IE, and a written notice from the TSP that the IE has provided:</t>
  </si>
  <si>
    <t>3. The IE submits a completed Declaration of Adequate Water Supplies. (Wind, solar and battery storage projects are exempted.)</t>
  </si>
  <si>
    <t>2. ERCOT determines that the IE has received all necessary Texas Commission on Environmental Quality (TCEQ)-approved air permits or that no such permits are required.</t>
  </si>
  <si>
    <t>1. The Interconnecting Entity (IE) provides all data required for the Security Screening Study and Full Interconnection Study (FIS).</t>
  </si>
  <si>
    <t>Planning Guide Section 6.9(1) Requirements</t>
  </si>
  <si>
    <t>Planning Reserve Margin—QSA Study Requirements</t>
  </si>
  <si>
    <t>Planning Reserve Margin—Section 6.9 Requirements</t>
  </si>
  <si>
    <t>Planning Reserve Margin—Section 6.9(1) Requirements</t>
  </si>
  <si>
    <t>Planning Reserve Margin—Current CDR-eligible criteria</t>
  </si>
  <si>
    <t>Table 5: Summer Planning Reserve Margin Comparison Based on Different Planned Project Inclusion Criteria</t>
  </si>
  <si>
    <t>Planning Reserve Margin</t>
  </si>
  <si>
    <t>Planned Solar</t>
  </si>
  <si>
    <t>Planned Wind</t>
  </si>
  <si>
    <t>Planned Thermal (not wind, solar or storage)</t>
  </si>
  <si>
    <t>Planned Project Capacity, MW</t>
  </si>
  <si>
    <t>Operational Generation Capacity and Non-Synchronous Ties, MW</t>
  </si>
  <si>
    <t>Firm Peak Load, MW</t>
  </si>
  <si>
    <t>Table 4: Summer Summary - Planned Projects Meeting Quarterly Stability (QSA) Study Prerequisites</t>
  </si>
  <si>
    <t>Table 3: Summer Summary - Planned Projects Meeting All Planning Guide 6.9 Requirements</t>
  </si>
  <si>
    <t>Table 2: Summer Summary - Planned Projects that Meet All Planning Guide 6.9(1) Requirements</t>
  </si>
  <si>
    <t>Table 1: Summer Summary - CDR Eligibility Criteria for Planned Projects</t>
  </si>
  <si>
    <t>Planned Resources Scenarios, Summer</t>
  </si>
  <si>
    <t>Total</t>
  </si>
  <si>
    <t>Storage</t>
  </si>
  <si>
    <t>Solar</t>
  </si>
  <si>
    <t>Wind-O</t>
  </si>
  <si>
    <t>Wind-P</t>
  </si>
  <si>
    <t>Wind-C</t>
  </si>
  <si>
    <t>Hydro</t>
  </si>
  <si>
    <t>Other</t>
  </si>
  <si>
    <t>Nuclear</t>
  </si>
  <si>
    <t>Natural Gas</t>
  </si>
  <si>
    <t>Coal</t>
  </si>
  <si>
    <t>Biomass</t>
  </si>
  <si>
    <t>Fuel_Type</t>
  </si>
  <si>
    <t>In Percentages</t>
  </si>
  <si>
    <t>Gas</t>
  </si>
  <si>
    <t>Capacity_Pct</t>
  </si>
  <si>
    <t>In MW</t>
  </si>
  <si>
    <t>Winter Fuel Types - ERCOT</t>
  </si>
  <si>
    <t>Summer Fuel Types - ERCOT</t>
  </si>
  <si>
    <t>Notes:
(1) An "Unconfirmed Retirement" is defined as a generation unit for which a public announcement of the intent to permanently shut the unit down has been released, but a Notice of Suspension of Operations for the unit has not been received by ERCOT.
(2) The criteria for listing a unit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</si>
  <si>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__________________________________________________</t>
  </si>
  <si>
    <t>Reserve Margin Excluding Unconfirmed Retirement Capacity</t>
  </si>
  <si>
    <t>TOTAL</t>
  </si>
  <si>
    <t>Unit Name</t>
  </si>
  <si>
    <t>GAS</t>
  </si>
  <si>
    <t>DG_HG_2UNITS</t>
  </si>
  <si>
    <t>RHODIA HOUSTON PLANT</t>
  </si>
  <si>
    <t>RMEC_CT1</t>
  </si>
  <si>
    <t>ROBERT MUELLER ENERGY CENTER</t>
  </si>
  <si>
    <t>DIESEL</t>
  </si>
  <si>
    <t>ANDNR_15UNITS</t>
  </si>
  <si>
    <t>POWER DEPOT - ANDREWS</t>
  </si>
  <si>
    <t>BAKKE_15UNITS</t>
  </si>
  <si>
    <t>POWER DEPOT - BAKKE</t>
  </si>
  <si>
    <t>CITRUSCY_15UNITS</t>
  </si>
  <si>
    <t>POWER DEPOT - CITRUS CITY</t>
  </si>
  <si>
    <t>DGHOC_15UNITS</t>
  </si>
  <si>
    <t>POWER DEPOT - SOUTHWICK</t>
  </si>
  <si>
    <t>DGTHW_15UNITS</t>
  </si>
  <si>
    <t>POWER DEPOT - TH WHARTON</t>
  </si>
  <si>
    <t>E_HARRIS_15UNITS</t>
  </si>
  <si>
    <t>POWER DEPOT - E HARRISON</t>
  </si>
  <si>
    <t>ECTHM_15UNITS</t>
  </si>
  <si>
    <t>POWER DEPOT - HILMONT</t>
  </si>
  <si>
    <t>ELGATO_15UNITS</t>
  </si>
  <si>
    <t>POWER DEPOT EL GATO</t>
  </si>
  <si>
    <t>FKLCY_15UNITS</t>
  </si>
  <si>
    <t>POWER DEPOT - FRANKEL CITY</t>
  </si>
  <si>
    <t>FL_15UNITS</t>
  </si>
  <si>
    <t>POWER DEPOT - KATY</t>
  </si>
  <si>
    <t>GSMTH_15UNITS</t>
  </si>
  <si>
    <t>POWER DEPOT - GOLDSMITH</t>
  </si>
  <si>
    <t>HAINE_DR_15UNITS</t>
  </si>
  <si>
    <t>POWER DEPOT - HAINE</t>
  </si>
  <si>
    <t>S_SNROSA_15UNITS</t>
  </si>
  <si>
    <t>POWER DEPOT - S. SANTA ROSA</t>
  </si>
  <si>
    <t>VCAVASOS_15UNITS</t>
  </si>
  <si>
    <t>POWER DEPOT - VILLA CAVASOS</t>
  </si>
  <si>
    <t>WO_15UNITS</t>
  </si>
  <si>
    <t>POWER DEPOT - ADDICKS</t>
  </si>
  <si>
    <t>WOVER_15UNITS</t>
  </si>
  <si>
    <t>POWER DEPOT - WESTOVER</t>
  </si>
  <si>
    <t>MNWLL_1UNIT</t>
  </si>
  <si>
    <t>DGS PALO PINTO</t>
  </si>
  <si>
    <t>DGWAP_15UNITS</t>
  </si>
  <si>
    <t>POWER DEPOT - MCKEEVER</t>
  </si>
  <si>
    <t>DG_ABEC_1UNIT</t>
  </si>
  <si>
    <t>DGS 5 POINTS</t>
  </si>
  <si>
    <t>INTRCITY_8UNITS</t>
  </si>
  <si>
    <t>GCWA IPS</t>
  </si>
  <si>
    <t>GCWAMUNI_4UNITS</t>
  </si>
  <si>
    <t>GCWAMUNI</t>
  </si>
  <si>
    <t>ABEC_2UNIT</t>
  </si>
  <si>
    <t>DGSP2 PLAZA</t>
  </si>
  <si>
    <t>ABEC2_3UNIT</t>
  </si>
  <si>
    <t>DGSP2 BIGCAT</t>
  </si>
  <si>
    <t>SMITH</t>
  </si>
  <si>
    <t>TPC_6UNITS</t>
  </si>
  <si>
    <t>TPC POWER STATION</t>
  </si>
  <si>
    <t>TES1_DGDROUPA</t>
  </si>
  <si>
    <t>TOTAL ENERGY SOLUTIONS 1</t>
  </si>
  <si>
    <t>TES2_DGGROUPB</t>
  </si>
  <si>
    <t>TOTAL ENERGY SOLUTIONS 2</t>
  </si>
  <si>
    <t>UTMBEAST_CT1</t>
  </si>
  <si>
    <t>UTMB East Plant</t>
  </si>
  <si>
    <t>HEB687_ULRIC687</t>
  </si>
  <si>
    <t>HEB STORE 687</t>
  </si>
  <si>
    <t>HEB541_ROARK541</t>
  </si>
  <si>
    <t>HEB STORE 541</t>
  </si>
  <si>
    <t>HEB063_SOWIK063</t>
  </si>
  <si>
    <t>HEB STORE 63</t>
  </si>
  <si>
    <t>HEB492_FRANZ492</t>
  </si>
  <si>
    <t>HEB STORE 492</t>
  </si>
  <si>
    <t>HEB656_HOKLE656</t>
  </si>
  <si>
    <t>HEB STORE 656</t>
  </si>
  <si>
    <t>HEB292_BYCTY292</t>
  </si>
  <si>
    <t>HEB STORE 292</t>
  </si>
  <si>
    <t>HEB616_BAML616</t>
  </si>
  <si>
    <t>HEB STORE 616</t>
  </si>
  <si>
    <t>SATSUM_1UNIT</t>
  </si>
  <si>
    <t>SATSUMA</t>
  </si>
  <si>
    <t>PAPL_DG1</t>
  </si>
  <si>
    <t>PANTHER PLANT</t>
  </si>
  <si>
    <t>HEB686_KUYKL686</t>
  </si>
  <si>
    <t>HEB STORE 686</t>
  </si>
  <si>
    <t>PFI45_PFORDI45</t>
  </si>
  <si>
    <t>PLANET FORD I45</t>
  </si>
  <si>
    <t>MONTGOMERY</t>
  </si>
  <si>
    <t>HEB705_SPRWD705</t>
  </si>
  <si>
    <t>HEB STORE 705</t>
  </si>
  <si>
    <t>KT_1UNIT</t>
  </si>
  <si>
    <t>HARRIS COUNTY MUD 536</t>
  </si>
  <si>
    <t>KDL_1UNIT</t>
  </si>
  <si>
    <t>NORTHAMPTON MUD</t>
  </si>
  <si>
    <t>WF_1UNIT</t>
  </si>
  <si>
    <t>HARRIS COUNTY MUD #36</t>
  </si>
  <si>
    <t>BA_1UNIT</t>
  </si>
  <si>
    <t>HARRIS COUNTY WCID 109</t>
  </si>
  <si>
    <t>CYFAIR_1UNIT</t>
  </si>
  <si>
    <t>REMINGTON MUD 001</t>
  </si>
  <si>
    <t>FR_1UNIT</t>
  </si>
  <si>
    <t>WINDFERN FOREST UD</t>
  </si>
  <si>
    <t>BUC018_WALLR018</t>
  </si>
  <si>
    <t>BUC-EES STORE 018</t>
  </si>
  <si>
    <t>HEB614_KING614</t>
  </si>
  <si>
    <t>HEB STORE 614</t>
  </si>
  <si>
    <t>HEB698_KLUGE698</t>
  </si>
  <si>
    <t>HEB STORE 698</t>
  </si>
  <si>
    <t>HEB731_WSFLD731</t>
  </si>
  <si>
    <t>HEB STORE 731</t>
  </si>
  <si>
    <t>BUC003_BRZIA003</t>
  </si>
  <si>
    <t>BUC-EES STORE 003</t>
  </si>
  <si>
    <t>BUC034_BYTWN034</t>
  </si>
  <si>
    <t>BUC-EES STORE 034</t>
  </si>
  <si>
    <t>HEB099_KLEIN099</t>
  </si>
  <si>
    <t>HEB STORE 99</t>
  </si>
  <si>
    <t>HEB497_MASRD497</t>
  </si>
  <si>
    <t>HEB STORE 497</t>
  </si>
  <si>
    <t>HEB627_IMPRL627</t>
  </si>
  <si>
    <t>HEB STORE 627</t>
  </si>
  <si>
    <t>PEPF01_WALLER01</t>
  </si>
  <si>
    <t>PEPPERL FUCHS</t>
  </si>
  <si>
    <t>BUC030_WHRTN030</t>
  </si>
  <si>
    <t>BUC-EES STORE 030</t>
  </si>
  <si>
    <t>BUC040_KATY040</t>
  </si>
  <si>
    <t>BUC-EES STORE 040</t>
  </si>
  <si>
    <t>HEB474_DWLT474</t>
  </si>
  <si>
    <t>HEB STORE 474</t>
  </si>
  <si>
    <t>HEB551_WSTCS551</t>
  </si>
  <si>
    <t>HEB STORE 551</t>
  </si>
  <si>
    <t>HEB575_BRKER575</t>
  </si>
  <si>
    <t>HEB STORE 575</t>
  </si>
  <si>
    <t>HEB576_KLEIN576</t>
  </si>
  <si>
    <t>HEB STORE 576</t>
  </si>
  <si>
    <t>HEB645_CDRBY645</t>
  </si>
  <si>
    <t>HEB STORE 645</t>
  </si>
  <si>
    <t>BUC033_TXCTY033</t>
  </si>
  <si>
    <t>BUC-EES STORE 033</t>
  </si>
  <si>
    <t>HEB028_LGCTY028</t>
  </si>
  <si>
    <t>HEB STORE 28</t>
  </si>
  <si>
    <t>HEB020_CYFR020</t>
  </si>
  <si>
    <t>HEB STORE 20</t>
  </si>
  <si>
    <t>HEB110_SIEN110</t>
  </si>
  <si>
    <t>HEB STORE 110</t>
  </si>
  <si>
    <t>HEB610_LOU610</t>
  </si>
  <si>
    <t>HEB STORE 610</t>
  </si>
  <si>
    <t>READNG_1UNIT</t>
  </si>
  <si>
    <t>OAKBEND MEDICAL CENTER</t>
  </si>
  <si>
    <t>HEB697_SOUSH697</t>
  </si>
  <si>
    <t>HEB STORE 697</t>
  </si>
  <si>
    <t>UTMBWEST_CT1</t>
  </si>
  <si>
    <t>UTMB WEST PLANT</t>
  </si>
  <si>
    <t>HEB722_PINHU722</t>
  </si>
  <si>
    <t>HEB STORE 722</t>
  </si>
  <si>
    <t>HEB724_OBRN724</t>
  </si>
  <si>
    <t>HEB STORE 724</t>
  </si>
  <si>
    <t>HEB734_BLFFS734</t>
  </si>
  <si>
    <t>HEB STORE 734</t>
  </si>
  <si>
    <t>HEB057_LAGUN057</t>
  </si>
  <si>
    <t>HEB STORE 57</t>
  </si>
  <si>
    <t>HEB069_AIRLN069</t>
  </si>
  <si>
    <t>HEB STORE 069</t>
  </si>
  <si>
    <t>HEB139_HOLLY139</t>
  </si>
  <si>
    <t>HEB STORE 139</t>
  </si>
  <si>
    <t>HH2000_HOLMESHH</t>
  </si>
  <si>
    <t>HOLLY HALL</t>
  </si>
  <si>
    <t>HEB210_SOUSD210</t>
  </si>
  <si>
    <t>HEB STORE 210</t>
  </si>
  <si>
    <t>ADK_1UNIT</t>
  </si>
  <si>
    <t>LANGHAM CREEK</t>
  </si>
  <si>
    <t>LU_1UNIT</t>
  </si>
  <si>
    <t>TERRANOVA WEST MUD</t>
  </si>
  <si>
    <t>HEB270_ARLN270</t>
  </si>
  <si>
    <t>HEB STORE 270</t>
  </si>
  <si>
    <t>HEB462_ARCIA462</t>
  </si>
  <si>
    <t>HEB STORE 462</t>
  </si>
  <si>
    <t>HEB136_EHRSN136</t>
  </si>
  <si>
    <t>HEB STORE 136</t>
  </si>
  <si>
    <t>HEB558_FRDSW558</t>
  </si>
  <si>
    <t>HEB STORE 558</t>
  </si>
  <si>
    <t>HEB291_WHRLG291</t>
  </si>
  <si>
    <t>HEB STORE 291</t>
  </si>
  <si>
    <t>HEB092_LEALN092</t>
  </si>
  <si>
    <t>HEB STORE 092</t>
  </si>
  <si>
    <t>JKRBT_JRB</t>
  </si>
  <si>
    <t>JRABTUD</t>
  </si>
  <si>
    <t>HEB231_WESLA231</t>
  </si>
  <si>
    <t>HEB STORE 231</t>
  </si>
  <si>
    <t>HEB212_PLKAV212</t>
  </si>
  <si>
    <t>HEB STORE 212</t>
  </si>
  <si>
    <t>HEB334_WMCAL334</t>
  </si>
  <si>
    <t>HEB STORE 334</t>
  </si>
  <si>
    <t>HEB615_KATY615</t>
  </si>
  <si>
    <t>HEB STORE 615</t>
  </si>
  <si>
    <t>HEB554_NVICT554</t>
  </si>
  <si>
    <t>HEB STORE 554</t>
  </si>
  <si>
    <t>HEB431_MCOLL431</t>
  </si>
  <si>
    <t>HEB STORE 431</t>
  </si>
  <si>
    <t>HEB642_HAACR642</t>
  </si>
  <si>
    <t>HEB STORE 642</t>
  </si>
  <si>
    <t>HEB742_HNYRT742</t>
  </si>
  <si>
    <t>HEB STORE 742</t>
  </si>
  <si>
    <t>HEB736_FLWEN736</t>
  </si>
  <si>
    <t>HEB STORE 736</t>
  </si>
  <si>
    <t>HEB727_CRBRR727</t>
  </si>
  <si>
    <t>HEB STORE 727</t>
  </si>
  <si>
    <t>BUC035_TMNTH035</t>
  </si>
  <si>
    <t>BUC-EES STORE 035</t>
  </si>
  <si>
    <t>HEB223_STCSW223</t>
  </si>
  <si>
    <t>HEB STORE 223</t>
  </si>
  <si>
    <t>HEB373_RNDRK373</t>
  </si>
  <si>
    <t>HEB STORE 373</t>
  </si>
  <si>
    <t>KLEBERG</t>
  </si>
  <si>
    <t>HEB401_KNGVL401</t>
  </si>
  <si>
    <t>HEB STORE 401</t>
  </si>
  <si>
    <t>HEB479_PFLGV479</t>
  </si>
  <si>
    <t>HEB STORE 479</t>
  </si>
  <si>
    <t>HEB591_RRNES591</t>
  </si>
  <si>
    <t>HEB STORE 591</t>
  </si>
  <si>
    <t>HEB648_BERRY648</t>
  </si>
  <si>
    <t>HEB STORE 648</t>
  </si>
  <si>
    <t>HEB741_MTBEL741</t>
  </si>
  <si>
    <t>HEB STORE 741</t>
  </si>
  <si>
    <t>HEB038_PHARR038</t>
  </si>
  <si>
    <t>HEB STORE 038</t>
  </si>
  <si>
    <t>HEB498_HUMBL498</t>
  </si>
  <si>
    <t>HEB STORE 498</t>
  </si>
  <si>
    <t>HEB649_LTTYK649</t>
  </si>
  <si>
    <t>HEB STORE 649</t>
  </si>
  <si>
    <t>HEB707_LKJCK707</t>
  </si>
  <si>
    <t>HEB STORE 707</t>
  </si>
  <si>
    <t>HEB596_FLWEN596</t>
  </si>
  <si>
    <t>HEB STORE 596</t>
  </si>
  <si>
    <t>HEB748_LOUET748</t>
  </si>
  <si>
    <t>HEB STORE 748</t>
  </si>
  <si>
    <t>HEB709_FRYRD709</t>
  </si>
  <si>
    <t>HEB STORE 709</t>
  </si>
  <si>
    <t>HEB720_KNGWD720</t>
  </si>
  <si>
    <t>HEB STORE 720</t>
  </si>
  <si>
    <t>HEB675_MARCK675</t>
  </si>
  <si>
    <t>HEB STORE 675</t>
  </si>
  <si>
    <t>HEB255_ZACAT255</t>
  </si>
  <si>
    <t>HEB STORE 255</t>
  </si>
  <si>
    <t>TAMURE_RELLISAM</t>
  </si>
  <si>
    <t>RELLIS CAMPUS</t>
  </si>
  <si>
    <t>HEB667_FNDRN667</t>
  </si>
  <si>
    <t>HEB STORE 667</t>
  </si>
  <si>
    <t>HEB109_ECHO109</t>
  </si>
  <si>
    <t>HEB STORE 109</t>
  </si>
  <si>
    <t>HEB491_SNFLP491</t>
  </si>
  <si>
    <t>HEB STORE 491</t>
  </si>
  <si>
    <t>HEB640_UVLDE640</t>
  </si>
  <si>
    <t>HEB STORE 640</t>
  </si>
  <si>
    <t>HEB495_RDRSE495</t>
  </si>
  <si>
    <t>HEB STORE 495</t>
  </si>
  <si>
    <t>HEB182_TMSTH182</t>
  </si>
  <si>
    <t>HEB STORE 182</t>
  </si>
  <si>
    <t>HEB236_RDRSE236</t>
  </si>
  <si>
    <t>HEB STORE 236</t>
  </si>
  <si>
    <t>HEB423_WNTHW423</t>
  </si>
  <si>
    <t>HEB STORE 423</t>
  </si>
  <si>
    <t>HEB426_WXNTH426</t>
  </si>
  <si>
    <t>HEB STORE 426</t>
  </si>
  <si>
    <t>HEB668_COVEE668</t>
  </si>
  <si>
    <t>HEB STORE 668</t>
  </si>
  <si>
    <t>HEB672_WSOTH672</t>
  </si>
  <si>
    <t>HEB STORE 672</t>
  </si>
  <si>
    <t>HEB721_KLNSO721</t>
  </si>
  <si>
    <t>HEB STORE 721</t>
  </si>
  <si>
    <t>HEB488_PTLND488</t>
  </si>
  <si>
    <t>HEB STORE 488</t>
  </si>
  <si>
    <t>HEB381_HKHTS381</t>
  </si>
  <si>
    <t>HEB STORE 381</t>
  </si>
  <si>
    <t>HEB581_KLELM581</t>
  </si>
  <si>
    <t>HEB STORE 581</t>
  </si>
  <si>
    <t>HEB553_GRTIE553</t>
  </si>
  <si>
    <t>HEB STORE 553</t>
  </si>
  <si>
    <t>HEB599_KIRBY599</t>
  </si>
  <si>
    <t>HEB STORE 599</t>
  </si>
  <si>
    <t>HEB054_HALL054</t>
  </si>
  <si>
    <t>HEB STORE 054</t>
  </si>
  <si>
    <t>HEB095_MILOA095</t>
  </si>
  <si>
    <t>HEB STORE 095</t>
  </si>
  <si>
    <t>HEB449_DELMA449</t>
  </si>
  <si>
    <t>HEB STORE 449</t>
  </si>
  <si>
    <t>HEB738_SHPTN738</t>
  </si>
  <si>
    <t>HEB STORE 738</t>
  </si>
  <si>
    <t>HEB473_CARDF473</t>
  </si>
  <si>
    <t>HEB STORE 473</t>
  </si>
  <si>
    <t>ARANSAS</t>
  </si>
  <si>
    <t>HEB562_FULTN562</t>
  </si>
  <si>
    <t>HEB STORE 562</t>
  </si>
  <si>
    <t>HEB540_GGATE540</t>
  </si>
  <si>
    <t>HEB STORE 540</t>
  </si>
  <si>
    <t>HEB546_RENSW546</t>
  </si>
  <si>
    <t>HEB STORE 546</t>
  </si>
  <si>
    <t>HEB070_MCMRY070</t>
  </si>
  <si>
    <t>HEB STORE 070</t>
  </si>
  <si>
    <t>HEB753_DRPRK753</t>
  </si>
  <si>
    <t>HEB STORE 753</t>
  </si>
  <si>
    <t>HEB737_WHTOK737</t>
  </si>
  <si>
    <t>HEB STORE 737</t>
  </si>
  <si>
    <t>HEB563_CRABB563</t>
  </si>
  <si>
    <t>HEB STORE 563</t>
  </si>
  <si>
    <t>ROCKWALL</t>
  </si>
  <si>
    <t>BUC038_RYSSW038</t>
  </si>
  <si>
    <t>BUC-EES STORE 038</t>
  </si>
  <si>
    <t>BUC044_ANASE044</t>
  </si>
  <si>
    <t>BUC-EES STORE 044</t>
  </si>
  <si>
    <t>HEB752_LGVST752</t>
  </si>
  <si>
    <t>HEB STORE 752</t>
  </si>
  <si>
    <t>HEB586_STNIO586</t>
  </si>
  <si>
    <t>HEB STORE 586</t>
  </si>
  <si>
    <t>HEBSP_TANNERSP</t>
  </si>
  <si>
    <t>HEB SNACK PLANT</t>
  </si>
  <si>
    <t>NOR1_NORBORD_1</t>
  </si>
  <si>
    <t>POWERSECURE NORBORD TEXAS INC 1</t>
  </si>
  <si>
    <t>NOR2_NORBORD_2</t>
  </si>
  <si>
    <t>POWERSECURE NORBORD TEXAS INC 2</t>
  </si>
  <si>
    <t>HEB564_RAFRD564</t>
  </si>
  <si>
    <t>HEB STORE 564</t>
  </si>
  <si>
    <t>HEB559_BLUER559</t>
  </si>
  <si>
    <t>HEB STORE 559</t>
  </si>
  <si>
    <t>HEB574_TOMBA574</t>
  </si>
  <si>
    <t>HEB STORE 574</t>
  </si>
  <si>
    <t>CHEB085_DG_P5_1</t>
  </si>
  <si>
    <t>HEB STORE 085</t>
  </si>
  <si>
    <t>WAL4538_FRAN4538</t>
  </si>
  <si>
    <t>WAL STORE 4538</t>
  </si>
  <si>
    <t>TBFY_U1</t>
  </si>
  <si>
    <t>SILVER EAGLE</t>
  </si>
  <si>
    <t>HEBCCB_HWY9CCB</t>
  </si>
  <si>
    <t>HEB CC BAKERY</t>
  </si>
  <si>
    <t>WAL1103_BAM1103</t>
  </si>
  <si>
    <t>WAL STORE 1103</t>
  </si>
  <si>
    <t>WAL1040_GERT1040</t>
  </si>
  <si>
    <t>WAL STORE 1040</t>
  </si>
  <si>
    <t>WAL3226_KTY3226</t>
  </si>
  <si>
    <t>WAL STORE 3226</t>
  </si>
  <si>
    <t>HEB552_GAVSW552</t>
  </si>
  <si>
    <t>HEB STORE 552</t>
  </si>
  <si>
    <t>BUC048_ENSSO048</t>
  </si>
  <si>
    <t>BUC-EES STORE 048</t>
  </si>
  <si>
    <t>HEB545_FARON545</t>
  </si>
  <si>
    <t>HEB STORE 545</t>
  </si>
  <si>
    <t>ST_MEAT_CKRHLSTM</t>
  </si>
  <si>
    <t>STANDARD MEAT</t>
  </si>
  <si>
    <t>WAL768_FRAN768</t>
  </si>
  <si>
    <t>WAL STORE 768</t>
  </si>
  <si>
    <t>CHEB658_DG_V5_1</t>
  </si>
  <si>
    <t>HEB STORE 658</t>
  </si>
  <si>
    <t>CHEB026_DG_Q5_1</t>
  </si>
  <si>
    <t>HEB STORE 026</t>
  </si>
  <si>
    <t>WAL3777_PANT3777</t>
  </si>
  <si>
    <t>WAL STORE 3777</t>
  </si>
  <si>
    <t>WAL5211_CRAI5211</t>
  </si>
  <si>
    <t>WAL STORE 5211</t>
  </si>
  <si>
    <t>WAL3510_PRL3510</t>
  </si>
  <si>
    <t>WAL STORE 3510</t>
  </si>
  <si>
    <t>CHEB084_DG_J0_1</t>
  </si>
  <si>
    <t>HEB STORE 084</t>
  </si>
  <si>
    <t>CHEBDC_DG_L2_1</t>
  </si>
  <si>
    <t>HEB SA DC</t>
  </si>
  <si>
    <t>HEB383_CAUSE383</t>
  </si>
  <si>
    <t>HEB STORE 383</t>
  </si>
  <si>
    <t>HEB747_LKMNT747</t>
  </si>
  <si>
    <t>HEB STORE 747</t>
  </si>
  <si>
    <t>CTZSMC_NVICTCTZ</t>
  </si>
  <si>
    <t>CITIZENS MEDICAL CENTER</t>
  </si>
  <si>
    <t>HEB448_PLMVW448</t>
  </si>
  <si>
    <t>HEB STORE 448</t>
  </si>
  <si>
    <t>WAL462_ALV462</t>
  </si>
  <si>
    <t>WAL STORE 0462</t>
  </si>
  <si>
    <t>WAL529_LAM529</t>
  </si>
  <si>
    <t>WAL STORE 529</t>
  </si>
  <si>
    <t>WAL5388_LEA5388</t>
  </si>
  <si>
    <t>WAL STORE 5388</t>
  </si>
  <si>
    <t>HEB172_SEDNB172</t>
  </si>
  <si>
    <t>HEB STORE 172</t>
  </si>
  <si>
    <t>HEB434_BRKHL434</t>
  </si>
  <si>
    <t>HEB STORE 434</t>
  </si>
  <si>
    <t>HEB485_WESLA485</t>
  </si>
  <si>
    <t>HEB STORE 485</t>
  </si>
  <si>
    <t>HEB745_SHARP745</t>
  </si>
  <si>
    <t>HEB STORE 745</t>
  </si>
  <si>
    <t>HEB475_ELGIN475</t>
  </si>
  <si>
    <t>HEB STORE 475</t>
  </si>
  <si>
    <t>HEB756_BLGET756</t>
  </si>
  <si>
    <t>HEB STORE 756</t>
  </si>
  <si>
    <t>HEB016_CRWLY016</t>
  </si>
  <si>
    <t>HEB STORE 016</t>
  </si>
  <si>
    <t>CNPMUD_WESFDMUD</t>
  </si>
  <si>
    <t>CNP CYPRESS STATION</t>
  </si>
  <si>
    <t>HEB715_FRMNT715</t>
  </si>
  <si>
    <t>HEB STORE 715</t>
  </si>
  <si>
    <t>WAL2724_PASD2724</t>
  </si>
  <si>
    <t>WAL STORE 2724</t>
  </si>
  <si>
    <t>WAL5116_FAIR5116</t>
  </si>
  <si>
    <t>WAL STORE 5116</t>
  </si>
  <si>
    <t>WAL194_GART194</t>
  </si>
  <si>
    <t>WAL STORE 194</t>
  </si>
  <si>
    <t>WAL3827_FLEW3827</t>
  </si>
  <si>
    <t>WAL STORE 3827</t>
  </si>
  <si>
    <t>WAL5091_CYFA5091</t>
  </si>
  <si>
    <t>WAL STORE 5091</t>
  </si>
  <si>
    <t>WAL3390_TOMB3390</t>
  </si>
  <si>
    <t>WAL STORE 3390</t>
  </si>
  <si>
    <t>WAL5287_KUYD5287</t>
  </si>
  <si>
    <t>WAL STORE 5287</t>
  </si>
  <si>
    <t>HEB749_FLEWE749</t>
  </si>
  <si>
    <t>HEB STORE 749</t>
  </si>
  <si>
    <t>WAL546_READ546</t>
  </si>
  <si>
    <t>WAL STORE 546</t>
  </si>
  <si>
    <t>WAL744_HUMB744</t>
  </si>
  <si>
    <t>WAL STORE 744</t>
  </si>
  <si>
    <t>WAL872_TELP872</t>
  </si>
  <si>
    <t>WAL STORE 872</t>
  </si>
  <si>
    <t>WAL3297_SATS3297</t>
  </si>
  <si>
    <t>WAL STORE 3297</t>
  </si>
  <si>
    <t>CHEB444_DG_V2_1</t>
  </si>
  <si>
    <t>HEB STORE 444</t>
  </si>
  <si>
    <t>WAL2439_MT_B2439</t>
  </si>
  <si>
    <t>WAL STORE 2439</t>
  </si>
  <si>
    <t>HEB725_KLEIN725</t>
  </si>
  <si>
    <t>HEB STORE 725</t>
  </si>
  <si>
    <t>WAL602_RAYF602</t>
  </si>
  <si>
    <t>WAL STORE 602</t>
  </si>
  <si>
    <t>HEB593_TLRWT593</t>
  </si>
  <si>
    <t>HEB STORE 593</t>
  </si>
  <si>
    <t>WAL522_NEWP522</t>
  </si>
  <si>
    <t>WAL STORE 522</t>
  </si>
  <si>
    <t>TRDWDY_ULRICHTW</t>
  </si>
  <si>
    <t>TRADITION WOODWAY</t>
  </si>
  <si>
    <t>WAL5045_KLEI5045</t>
  </si>
  <si>
    <t>WAL STORE 5045</t>
  </si>
  <si>
    <t>WAL4512_FRAN4512</t>
  </si>
  <si>
    <t>WAL STORE 4512</t>
  </si>
  <si>
    <t>WAL3298_KEMA3298</t>
  </si>
  <si>
    <t>WAL STORE 3298</t>
  </si>
  <si>
    <t>HEB674_PALMH674</t>
  </si>
  <si>
    <t>HEB STORE 674</t>
  </si>
  <si>
    <t>HEB717_MDESA717</t>
  </si>
  <si>
    <t>HEB STORE 717</t>
  </si>
  <si>
    <t>HEB711_ODNTH711</t>
  </si>
  <si>
    <t>HEB STORE 711</t>
  </si>
  <si>
    <t>WAL752_CARD752</t>
  </si>
  <si>
    <t>WAL STORE 752</t>
  </si>
  <si>
    <t>WAL849_SPRG849</t>
  </si>
  <si>
    <t>WAL STORE 849</t>
  </si>
  <si>
    <t>WAL3631_SYCA3631</t>
  </si>
  <si>
    <t>WAL STORE 3631</t>
  </si>
  <si>
    <t>WAL3773_WEST3773</t>
  </si>
  <si>
    <t>WAL STORE 3773</t>
  </si>
  <si>
    <t>WAL1232_BELT1232</t>
  </si>
  <si>
    <t>WAL STORE 1232</t>
  </si>
  <si>
    <t>CHEB732_DG_SK_1</t>
  </si>
  <si>
    <t>HEB STORE 732</t>
  </si>
  <si>
    <t>HEB713_CLELK713</t>
  </si>
  <si>
    <t>HEB STORE 713</t>
  </si>
  <si>
    <t>CHEB771_DG_V3_1</t>
  </si>
  <si>
    <t>HEB STORE 771</t>
  </si>
  <si>
    <t>LKSDECC_HAYESLCC</t>
  </si>
  <si>
    <t>LAKESIDE COUNTRY CLUB</t>
  </si>
  <si>
    <t>WAL5316_WAGL5316</t>
  </si>
  <si>
    <t>WAL STORE 5316</t>
  </si>
  <si>
    <t>WAL940_CALM940</t>
  </si>
  <si>
    <t>WAL STORE 940</t>
  </si>
  <si>
    <t>WAL947_SHER947</t>
  </si>
  <si>
    <t>WAL STORE 947</t>
  </si>
  <si>
    <t>WAL972_ROSE972</t>
  </si>
  <si>
    <t>WAL STORE 972</t>
  </si>
  <si>
    <t>WAL6929_TEMP6929</t>
  </si>
  <si>
    <t>WAL STORE 6929</t>
  </si>
  <si>
    <t>WAL4509_BENB4509</t>
  </si>
  <si>
    <t>WAL STORE 4509</t>
  </si>
  <si>
    <t>WAL5311_ROCK5311</t>
  </si>
  <si>
    <t>WAL STORE 5311</t>
  </si>
  <si>
    <t>WAL601_BLUF601</t>
  </si>
  <si>
    <t>WAL STORE 601</t>
  </si>
  <si>
    <t>WAL1249_LAKE1249</t>
  </si>
  <si>
    <t>WAL STORE 1249</t>
  </si>
  <si>
    <t>HEB696_HUTTO696</t>
  </si>
  <si>
    <t>HEB STORE 696</t>
  </si>
  <si>
    <t>WAL897_AIR897</t>
  </si>
  <si>
    <t>WAL STORE 897</t>
  </si>
  <si>
    <t>HEB441_UVALD441</t>
  </si>
  <si>
    <t>HEB STORE 441</t>
  </si>
  <si>
    <t>FTBL2A_IMPERIAL</t>
  </si>
  <si>
    <t>FT BEND LID 2 A</t>
  </si>
  <si>
    <t>FTBL2B_IMPERIAL</t>
  </si>
  <si>
    <t>FT BEND LID 2 B</t>
  </si>
  <si>
    <t>WAL463_BEEV463</t>
  </si>
  <si>
    <t>WAL STORE 463</t>
  </si>
  <si>
    <t>WAL440_FULT440</t>
  </si>
  <si>
    <t>WAL STORE 440</t>
  </si>
  <si>
    <t>WAL4194_VICT4194</t>
  </si>
  <si>
    <t>WAL STORE 4194</t>
  </si>
  <si>
    <t>WAL5460_GREG5460</t>
  </si>
  <si>
    <t>WAL STORE 5460</t>
  </si>
  <si>
    <t>WAL1272_DEEP1272</t>
  </si>
  <si>
    <t>WAL STORE 1272</t>
  </si>
  <si>
    <t>WAL5764_JOHN5764</t>
  </si>
  <si>
    <t>WAL STORE 5764</t>
  </si>
  <si>
    <t>HEBDC1_ADDICDCA</t>
  </si>
  <si>
    <t>HEB DISTRIBUTION CENTER 1</t>
  </si>
  <si>
    <t>WAL414_SIKE414</t>
  </si>
  <si>
    <t>WAL STORE 414</t>
  </si>
  <si>
    <t>HEB418_DELRI418</t>
  </si>
  <si>
    <t>HEB STORE 418</t>
  </si>
  <si>
    <t>HEB419_EPASS419</t>
  </si>
  <si>
    <t>HEB STORE 419</t>
  </si>
  <si>
    <t>WAL3284_KENN3284</t>
  </si>
  <si>
    <t>WAL STORE 3284</t>
  </si>
  <si>
    <t>WAL3225_ROWL3225</t>
  </si>
  <si>
    <t>WAL STORE 3225</t>
  </si>
  <si>
    <t>WAL490_NAVA490</t>
  </si>
  <si>
    <t>WAL STORE 490</t>
  </si>
  <si>
    <t>HEBDC2_ADDICDCB</t>
  </si>
  <si>
    <t>WAL1494_SOUT1494</t>
  </si>
  <si>
    <t>WAL STORE 1494</t>
  </si>
  <si>
    <t>WAL461_ESCO461</t>
  </si>
  <si>
    <t>WAL STORE 461</t>
  </si>
  <si>
    <t>WAL3886_MCCO3886</t>
  </si>
  <si>
    <t>WAL STORE 3886</t>
  </si>
  <si>
    <t>WAL3320_PALM3320</t>
  </si>
  <si>
    <t>WAL STORE 3320</t>
  </si>
  <si>
    <t>WAL5165_NORT5165</t>
  </si>
  <si>
    <t>WAL STORE 5165</t>
  </si>
  <si>
    <t>HEB769_ELDOR769</t>
  </si>
  <si>
    <t>HEB STORE 769</t>
  </si>
  <si>
    <t>WAL772_BARK772</t>
  </si>
  <si>
    <t>WAL STORE 772</t>
  </si>
  <si>
    <t>WAL2257_FAIR2257</t>
  </si>
  <si>
    <t>WAL STORE 2257</t>
  </si>
  <si>
    <t>WAL3425_SOUT3425</t>
  </si>
  <si>
    <t>WAL STORE 3425</t>
  </si>
  <si>
    <t>WAL3500_UVAL3500</t>
  </si>
  <si>
    <t>WAL STORE 3500</t>
  </si>
  <si>
    <t>WAL4298_LOCK4298</t>
  </si>
  <si>
    <t>WAL STORE 4298</t>
  </si>
  <si>
    <t>WAL4526_AIRL4526</t>
  </si>
  <si>
    <t>WAL STORE 4526</t>
  </si>
  <si>
    <t>WAL5612_UNIV5612</t>
  </si>
  <si>
    <t>WAL STORE 5612</t>
  </si>
  <si>
    <t>WAL284_MANS284</t>
  </si>
  <si>
    <t>WAL STORE 284</t>
  </si>
  <si>
    <t>WAL3584_BELL3584</t>
  </si>
  <si>
    <t>WAL STORE 3584</t>
  </si>
  <si>
    <t>SWTP_1_SWTP_1</t>
  </si>
  <si>
    <t>CITY OF VICTORIA - SURFACE WATER TREATMENT PLANT</t>
  </si>
  <si>
    <t>WAL2993_IMPE2993</t>
  </si>
  <si>
    <t>WAL STORE 2993</t>
  </si>
  <si>
    <t>WAL3285_CEDA3285</t>
  </si>
  <si>
    <t>WAL STORE 3285</t>
  </si>
  <si>
    <t>WAL3432_PARK3432</t>
  </si>
  <si>
    <t>WAL STORE 3432</t>
  </si>
  <si>
    <t>WAL5480_HUTT5480</t>
  </si>
  <si>
    <t>WAL STORE 5480</t>
  </si>
  <si>
    <t>WAL1062_PILG1062</t>
  </si>
  <si>
    <t>WAL STORE 1062</t>
  </si>
  <si>
    <t>WAL3224_MESQ3224</t>
  </si>
  <si>
    <t>WAL STORE 3224</t>
  </si>
  <si>
    <t>WAL344_ELCA344</t>
  </si>
  <si>
    <t>WAL STORE 344</t>
  </si>
  <si>
    <t>WAL3518_GATE3518</t>
  </si>
  <si>
    <t>WAL STORE 3518</t>
  </si>
  <si>
    <t>WAL536_ABIL536</t>
  </si>
  <si>
    <t>WAL STORE 536</t>
  </si>
  <si>
    <t>WAL5713_UNIV5713</t>
  </si>
  <si>
    <t>WAL STORE 5713</t>
  </si>
  <si>
    <t>WAL2883_MCDE2883</t>
  </si>
  <si>
    <t>WAL STORE 2883</t>
  </si>
  <si>
    <t>WAL447_DELR447</t>
  </si>
  <si>
    <t>WAL STORE 447</t>
  </si>
  <si>
    <t>WAL452_NORT452</t>
  </si>
  <si>
    <t>WAL STORE 452</t>
  </si>
  <si>
    <t>WAL5312_SPRI5312</t>
  </si>
  <si>
    <t>WAL STORE 5312</t>
  </si>
  <si>
    <t>WAL266_KIMB266</t>
  </si>
  <si>
    <t>WAL STORE 266</t>
  </si>
  <si>
    <t>WAL2980_KELL2980</t>
  </si>
  <si>
    <t>WAL STORE 2980</t>
  </si>
  <si>
    <t>WAL456_OLMI456</t>
  </si>
  <si>
    <t>WAL STORE 456</t>
  </si>
  <si>
    <t>WAL896_MAYF896</t>
  </si>
  <si>
    <t>WAL STORE 896</t>
  </si>
  <si>
    <t>WAL2765_LOSF2765</t>
  </si>
  <si>
    <t>WAL STORE 2765</t>
  </si>
  <si>
    <t>WAL3406_KNOL3406</t>
  </si>
  <si>
    <t>WAL STORE 3406</t>
  </si>
  <si>
    <t>WAL407_KILL407</t>
  </si>
  <si>
    <t>WAL STORE 407</t>
  </si>
  <si>
    <t>WAL5080_SMIT5080</t>
  </si>
  <si>
    <t>WAL STORE 5080</t>
  </si>
  <si>
    <t>WAL565_CORS565</t>
  </si>
  <si>
    <t>WAL STORE 565</t>
  </si>
  <si>
    <t>WAL561_EAST561</t>
  </si>
  <si>
    <t>WAL STORE 561</t>
  </si>
  <si>
    <t>WAL5479_PFLU5479</t>
  </si>
  <si>
    <t>WAL STORE 5479</t>
  </si>
  <si>
    <t>TRADCF_TRADSLCF</t>
  </si>
  <si>
    <t>TRADITION SENIOR LIVING CLEARFORK</t>
  </si>
  <si>
    <t>RAVECHEM_JORDAN</t>
  </si>
  <si>
    <t>RAVEN CHEMICAL</t>
  </si>
  <si>
    <t>NFBWA_CLODINE</t>
  </si>
  <si>
    <t>NFG WATER AUTH A</t>
  </si>
  <si>
    <t>RCMTANGL_ULRICH</t>
  </si>
  <si>
    <t>RCM TANGLEWOOD</t>
  </si>
  <si>
    <t>WAL791_STAD791</t>
  </si>
  <si>
    <t>WAL STORE 791</t>
  </si>
  <si>
    <t>WAL5147_WEST5147</t>
  </si>
  <si>
    <t>WAL STORE 5147</t>
  </si>
  <si>
    <t>HEB00767_PINEHU</t>
  </si>
  <si>
    <t>HEB STORE 767</t>
  </si>
  <si>
    <t>WAL504_MOOD504</t>
  </si>
  <si>
    <t>WAL5246_WHAR5246</t>
  </si>
  <si>
    <t>WAL STORE 5246</t>
  </si>
  <si>
    <t>WAL3296_WEST3296</t>
  </si>
  <si>
    <t>WAL STORE 3296</t>
  </si>
  <si>
    <t>WAL5959_HEIG5959</t>
  </si>
  <si>
    <t>WAL STORE 5959</t>
  </si>
  <si>
    <t>WAL7361_SOUT7361</t>
  </si>
  <si>
    <t>WAL STORE 7361</t>
  </si>
  <si>
    <t>TRADBUFF_BRAYS</t>
  </si>
  <si>
    <t>TRADITION BUFFALO SPEEDWAY</t>
  </si>
  <si>
    <t>SUNRIDE3_VENSW</t>
  </si>
  <si>
    <t>SUNRIDER3</t>
  </si>
  <si>
    <t>SUNRIDE2_VENSW</t>
  </si>
  <si>
    <t>SUNRIDER2</t>
  </si>
  <si>
    <t>SUNRIDE1_VENSW</t>
  </si>
  <si>
    <t>SUNRIDER1</t>
  </si>
  <si>
    <t>BRKSHR_G1</t>
  </si>
  <si>
    <t>BROOKSHIRES GROCERY</t>
  </si>
  <si>
    <t>NFBWAC_CLODINE</t>
  </si>
  <si>
    <t>NFG WATER AUTH AC</t>
  </si>
  <si>
    <t>NFBWAB_CLODINE</t>
  </si>
  <si>
    <t>NFG WATER AUTH AB</t>
  </si>
  <si>
    <t>MW CAPACITY</t>
  </si>
  <si>
    <t>IN-SERVICE DATE</t>
  </si>
  <si>
    <t>OCI_ALM1_ASTRO1</t>
  </si>
  <si>
    <t>OCI ALAMO 1 (ASTRO)</t>
  </si>
  <si>
    <t>DECKER_DPG2</t>
  </si>
  <si>
    <t xml:space="preserve">DECKER CREEK STG 2                                                                                                                                                     </t>
  </si>
  <si>
    <t>ENAS_ENA1</t>
  </si>
  <si>
    <t>SNYDER WIND</t>
  </si>
  <si>
    <t>RAYBURN_RAYBURG2</t>
  </si>
  <si>
    <t>SAM RAYBURN POWER CTG 2</t>
  </si>
  <si>
    <t>RAYBURN_RAYBURG1</t>
  </si>
  <si>
    <t>SAM RAYBURN POWER CTG 1</t>
  </si>
  <si>
    <t>KEO_KEO_SM1</t>
  </si>
  <si>
    <t>SHERBINO 1 WIND</t>
  </si>
  <si>
    <t>DECKER_DPG1</t>
  </si>
  <si>
    <t>DECKER CREEK STG 1</t>
  </si>
  <si>
    <t>OKLA_OKLA_G1</t>
  </si>
  <si>
    <t>OKLAUNION U1</t>
  </si>
  <si>
    <t>SW_MESA_SW_MESA</t>
  </si>
  <si>
    <t>WEST TEXAS WIND</t>
  </si>
  <si>
    <t>GIBCRK_GIB_CRG1</t>
  </si>
  <si>
    <t>GIBBONS CREEK U1</t>
  </si>
  <si>
    <t>SRB_SRB_G2</t>
  </si>
  <si>
    <t>S R BERTRON U2</t>
  </si>
  <si>
    <t>SRB_SRB_G1</t>
  </si>
  <si>
    <t>S R BERTRON U1</t>
  </si>
  <si>
    <t>BBSES_UNIT2</t>
  </si>
  <si>
    <t>BIG BROWN U2</t>
  </si>
  <si>
    <t>BBSES_UNIT1</t>
  </si>
  <si>
    <t>BIG BROWN U1</t>
  </si>
  <si>
    <t>SD5SES_UNIT5</t>
  </si>
  <si>
    <t>SANDOW U5</t>
  </si>
  <si>
    <t>SDSES_UNIT4</t>
  </si>
  <si>
    <t>SANDOW U4</t>
  </si>
  <si>
    <t>MNSES_UNIT3</t>
  </si>
  <si>
    <t>MONTICELLO U3</t>
  </si>
  <si>
    <t>MNSES_UNIT2</t>
  </si>
  <si>
    <t>MONTICELLO U2</t>
  </si>
  <si>
    <t>MNSES_UNIT1</t>
  </si>
  <si>
    <t>MONTICELLO U1</t>
  </si>
  <si>
    <t>SRB_SRB_G4</t>
  </si>
  <si>
    <t>S R BERTRON U4</t>
  </si>
  <si>
    <t>SRB_SRB_G3</t>
  </si>
  <si>
    <t>S R BERTRON U3</t>
  </si>
  <si>
    <t>SRB_SRBGT_2</t>
  </si>
  <si>
    <t>S R BERTRON CTG 2</t>
  </si>
  <si>
    <t>GBY_GBY_5</t>
  </si>
  <si>
    <t>GREENS BAYOU STG U5</t>
  </si>
  <si>
    <t>UCC_COGN_UCC_C_1</t>
  </si>
  <si>
    <t>UNION CARBIDE COGEN</t>
  </si>
  <si>
    <t>PEARSALL_PEARS_3</t>
  </si>
  <si>
    <t>PEARSALL STG U3</t>
  </si>
  <si>
    <t>PEARSALL_PEARS_2</t>
  </si>
  <si>
    <t>PEARSALL STG U2</t>
  </si>
  <si>
    <t>PEARSALL_PEARS_1</t>
  </si>
  <si>
    <t>PEARSALL STG U1</t>
  </si>
  <si>
    <t>LFBIO_UNIT1</t>
  </si>
  <si>
    <t>LUFKIN BIOMASS</t>
  </si>
  <si>
    <t>CTL_ST_102</t>
  </si>
  <si>
    <t>CAPITAL COGEN ST 102</t>
  </si>
  <si>
    <t>CTL_ST_101</t>
  </si>
  <si>
    <t>CAPITAL COGEN ST 101</t>
  </si>
  <si>
    <t>CTL_GT_104</t>
  </si>
  <si>
    <t>CAPITAL COGEN GT 104</t>
  </si>
  <si>
    <t>CTL_GT_103</t>
  </si>
  <si>
    <t>CAPITAL COGEN GT 103</t>
  </si>
  <si>
    <t>CTL_GT_102</t>
  </si>
  <si>
    <t>CAPITAL COGEN GT 102</t>
  </si>
  <si>
    <t>SILASRAY_SILAS_5</t>
  </si>
  <si>
    <t>SILAS RAY CTG 5</t>
  </si>
  <si>
    <t>VLSES_UNIT3</t>
  </si>
  <si>
    <t>VALLEY SES U3</t>
  </si>
  <si>
    <t>VLSES_UNIT2</t>
  </si>
  <si>
    <t>VALLEY SES U2</t>
  </si>
  <si>
    <t>VLSES_UNIT1</t>
  </si>
  <si>
    <t>VALLEY SES U1</t>
  </si>
  <si>
    <t>PBSES_UNIT6</t>
  </si>
  <si>
    <t>PERMIAN BASIN SES U6</t>
  </si>
  <si>
    <t>NTX_NTX_3</t>
  </si>
  <si>
    <t>NORTH TEXAS CTG 3</t>
  </si>
  <si>
    <t>NTX_NTX_2</t>
  </si>
  <si>
    <t>NORTH TEXAS CTG 2</t>
  </si>
  <si>
    <t>NTX_NTX_1</t>
  </si>
  <si>
    <t>NORTH TEXAS CTG 1</t>
  </si>
  <si>
    <t>KUNITZ_WIND_LGE</t>
  </si>
  <si>
    <t>KUNITZ WIND</t>
  </si>
  <si>
    <t>KUNITZ_WIND_NWP</t>
  </si>
  <si>
    <t>DELAWARE MOUNTAIN WIND FARM</t>
  </si>
  <si>
    <t>APD_APD_G1</t>
  </si>
  <si>
    <t>APPLIED ENERGY</t>
  </si>
  <si>
    <t>ATKINS_ATKINSG6</t>
  </si>
  <si>
    <t>ATKINS CTG 6</t>
  </si>
  <si>
    <t>ATKINS_ATKINSG5</t>
  </si>
  <si>
    <t>ATKINS CTG 5</t>
  </si>
  <si>
    <t>ATKINS_ATKINSG4</t>
  </si>
  <si>
    <t>ATKINS CTG 4</t>
  </si>
  <si>
    <t>ATKINS_ATKINSG3</t>
  </si>
  <si>
    <t>ATKINS CTG 3</t>
  </si>
  <si>
    <t>APD_APD_PS1</t>
  </si>
  <si>
    <t xml:space="preserve">AES DEEPWATER </t>
  </si>
  <si>
    <t>FERGUS_FERGUSG1</t>
  </si>
  <si>
    <t>THOMAS C FERGUSON 1</t>
  </si>
  <si>
    <t>LEON_CRK_LCP4G4</t>
  </si>
  <si>
    <t>LEON CREEK 4</t>
  </si>
  <si>
    <t>LEON_CRK_LCP3G3</t>
  </si>
  <si>
    <t>LEON CREEK 3</t>
  </si>
  <si>
    <t>RAYBURN_RAYBURG3</t>
  </si>
  <si>
    <t>RAYBURN 3</t>
  </si>
  <si>
    <t>TUTTLE_WBT4G4</t>
  </si>
  <si>
    <t>W B TUTTLE 4</t>
  </si>
  <si>
    <t>TUTTLE_WBT3G3</t>
  </si>
  <si>
    <t>W B TUTTLE 3</t>
  </si>
  <si>
    <t>TUTTLE_WBT1G1</t>
  </si>
  <si>
    <t>W B TUTTLE 1</t>
  </si>
  <si>
    <t>NEWMAN_NEWMA_5</t>
  </si>
  <si>
    <t>C E NEWMAN 5</t>
  </si>
  <si>
    <t>DOWGEN_DOW_G62</t>
  </si>
  <si>
    <t>DOW G62</t>
  </si>
  <si>
    <t>THSES_UNIT2</t>
  </si>
  <si>
    <t>TRADINGHOUSE 2</t>
  </si>
  <si>
    <t>EMSES_UNIT3</t>
  </si>
  <si>
    <t>EAGLE MOUNTAIN 3</t>
  </si>
  <si>
    <t>EMSES_UNIT2</t>
  </si>
  <si>
    <t>EAGLE MOUNTAIN 2</t>
  </si>
  <si>
    <t>EMSES_UNIT1</t>
  </si>
  <si>
    <t>EAGLE MOUNTAIN 1</t>
  </si>
  <si>
    <t>CNSES_UNIT1</t>
  </si>
  <si>
    <t>COLLIN 1</t>
  </si>
  <si>
    <t>COASTAL_COASTAG2</t>
  </si>
  <si>
    <t>COASTAL STATES (W) 2</t>
  </si>
  <si>
    <t>COASTAL_COASTAG1</t>
  </si>
  <si>
    <t>COASTAL STATES (W) 1</t>
  </si>
  <si>
    <t>NCARBIDE_NCARBIG4</t>
  </si>
  <si>
    <t>NORTH CARBIDE G4</t>
  </si>
  <si>
    <t>PHR_PHR_G4</t>
  </si>
  <si>
    <t>P H ROBINSON 4</t>
  </si>
  <si>
    <t>PHR_PHR_G3</t>
  </si>
  <si>
    <t>P H ROBINSON 3</t>
  </si>
  <si>
    <t>PHR_PHR_G2A</t>
  </si>
  <si>
    <t>P H ROBINSON 2</t>
  </si>
  <si>
    <t>PHR_PHR_G1</t>
  </si>
  <si>
    <t>P H ROBINSON 1</t>
  </si>
  <si>
    <t>THSES_UNIT1</t>
  </si>
  <si>
    <t>TRADINGHOUSE 1</t>
  </si>
  <si>
    <t>SWCOG_UNIT1</t>
  </si>
  <si>
    <t>SWEETWATER GENERATION PLANT 4</t>
  </si>
  <si>
    <t>SWCOG_CT3</t>
  </si>
  <si>
    <t>SWEETWATER GENERATION PLANT 3</t>
  </si>
  <si>
    <t>SWCOG_CT2</t>
  </si>
  <si>
    <t>SWEETWATER GENERATION PLANT 2</t>
  </si>
  <si>
    <t>SWCOG_CT1</t>
  </si>
  <si>
    <t>SWEETWATER GENERATION PLANT 1</t>
  </si>
  <si>
    <t>PB5SES_UNIT5</t>
  </si>
  <si>
    <t>PERMIAN BASIN 5</t>
  </si>
  <si>
    <t>MGSES_UNIT6</t>
  </si>
  <si>
    <t>MORGAN CREEK 6</t>
  </si>
  <si>
    <t>MGSES_UNIT5</t>
  </si>
  <si>
    <t>MORGAN CREEK 5</t>
  </si>
  <si>
    <t>NLSES_UNIT3</t>
  </si>
  <si>
    <t>NORTH LAKE 3</t>
  </si>
  <si>
    <t>NLSES_UNIT2</t>
  </si>
  <si>
    <t>NORTH LAKE 2</t>
  </si>
  <si>
    <t>NLSES_UNIT1</t>
  </si>
  <si>
    <t>NORTH LAKE 1</t>
  </si>
  <si>
    <t>SRB_SRBGT_1</t>
  </si>
  <si>
    <t>SAM BERTRON T1</t>
  </si>
  <si>
    <t>MCSES_UNIT3</t>
  </si>
  <si>
    <t>MOUNTAIN CREEK 3</t>
  </si>
  <si>
    <t>MCSES_UNIT2</t>
  </si>
  <si>
    <t>MOUNTAIN CREEK 2</t>
  </si>
  <si>
    <t>HLSES_UNIT2</t>
  </si>
  <si>
    <t>HANDLEY 2</t>
  </si>
  <si>
    <t>HLSES_UNIT1</t>
  </si>
  <si>
    <t>HANDLEY 1</t>
  </si>
  <si>
    <t>FTPP_G2</t>
  </si>
  <si>
    <t>FT. PHANTOM 2</t>
  </si>
  <si>
    <t>FTPP_G1</t>
  </si>
  <si>
    <t>FT. PHANTOM 1</t>
  </si>
  <si>
    <t>TUTTLE_WBT2G2</t>
  </si>
  <si>
    <t>W B TUTTLE 2</t>
  </si>
  <si>
    <t>CHLGT-1</t>
  </si>
  <si>
    <t>CHANEL 1</t>
  </si>
  <si>
    <t>VICTORIA 6</t>
  </si>
  <si>
    <t>VICTORIA 5</t>
  </si>
  <si>
    <t>VICTORIA_VICTORG4</t>
  </si>
  <si>
    <t>VICTORIA 4</t>
  </si>
  <si>
    <t>CHLGT-2</t>
  </si>
  <si>
    <t>CHANEL 2</t>
  </si>
  <si>
    <t>SPNCER_SPNCE_3</t>
  </si>
  <si>
    <t>SPENCER 3</t>
  </si>
  <si>
    <t>NEWMAN_NEWMA_4</t>
  </si>
  <si>
    <t>C.E. NEWMAN 4</t>
  </si>
  <si>
    <t>NEWMAN_NEWMA_3</t>
  </si>
  <si>
    <t>C.E. NEWMAN 3</t>
  </si>
  <si>
    <t>NEWMAN_NEWMA_2</t>
  </si>
  <si>
    <t>C.E. NEWMAN 2</t>
  </si>
  <si>
    <t>NEWMAN_NEWMA_1</t>
  </si>
  <si>
    <t>C.E. NEWMAN 1</t>
  </si>
  <si>
    <t>HOLLY_HPG2</t>
  </si>
  <si>
    <t>HOLLY STREET 2</t>
  </si>
  <si>
    <t>HOLLY_HPG1</t>
  </si>
  <si>
    <t>HOLLY STREET 1</t>
  </si>
  <si>
    <t>TJG401</t>
  </si>
  <si>
    <t>TIDAL ROAD COGEN</t>
  </si>
  <si>
    <t>Retirement Effective Date</t>
  </si>
  <si>
    <t>Summer Capacity (MW)</t>
  </si>
  <si>
    <t>Fuel</t>
  </si>
  <si>
    <t>Unit Code</t>
  </si>
  <si>
    <r>
      <t xml:space="preserve">The following is a list of Decommissioned Generation Resources dating back to 2004. A Decommissioned Generation Resource is 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 The information in the table below was provided in the NSO and/or NCGRD forms for each decommissioned resource. When a unit’s NSO/NCGRD form did not list a capacity, the capacity was taken from past CDR reports. Except for rare exceptions, the list does not include any planned unit retirements listed in the Capacities tabs or other sections of the report. Unit codes that are listed as retired in this tab but also appear in the operational sections of the CDR represent units that were repowered; for example, retired gas turbines may be repowered into new combined cycle plants.
</t>
    </r>
    <r>
      <rPr>
        <u/>
        <sz val="10"/>
        <rFont val="Arial"/>
        <family val="2"/>
        <scheme val="major"/>
      </rPr>
      <t>Treatment of Private Use Network (PUN) generators</t>
    </r>
    <r>
      <rPr>
        <sz val="10"/>
        <rFont val="Arial"/>
        <family val="2"/>
        <scheme val="major"/>
      </rPr>
      <t xml:space="preserve">: PUN generators are included, but were not individually listed in past CDR reports when operational. PUN generators with zero MW capacity listed indicate that the unit was not available during the summer.
</t>
    </r>
    <r>
      <rPr>
        <u/>
        <sz val="10"/>
        <rFont val="Arial"/>
        <family val="2"/>
        <scheme val="major"/>
      </rPr>
      <t>Treatment of Settlement Only Generators (SOGs)</t>
    </r>
    <r>
      <rPr>
        <sz val="10"/>
        <rFont val="Arial"/>
        <family val="2"/>
        <scheme val="major"/>
      </rPr>
      <t>: The list does not include decommissioned or retired SOGs because there is currently no NSO/NCGRD process for this generator type.</t>
    </r>
  </si>
  <si>
    <t>Decommissioned Generation Resources</t>
  </si>
  <si>
    <t>Reserve Margin Including Unconfirmed Retirement Capacity</t>
  </si>
  <si>
    <t>Difference</t>
  </si>
  <si>
    <t>Cumulative Summer-Rated Capacity Contribution (in MW) of Unconfirmed Retirements Not Available as of July 1 of the Reporting Year</t>
  </si>
  <si>
    <t>Summer Peak Ave. Capacity Contribution MW</t>
  </si>
  <si>
    <t>Summer Capacity Contribution %</t>
  </si>
  <si>
    <t>Summer Capacity MW</t>
  </si>
  <si>
    <t>Zone</t>
  </si>
  <si>
    <t>County</t>
  </si>
  <si>
    <t>GENERATION INTERCONNECTION PROJECT CODE</t>
  </si>
  <si>
    <t xml:space="preserve"> Project Name</t>
  </si>
  <si>
    <t>The following Planned Resources have finalized the necessary agreements and permits to be added to the CDR report:</t>
  </si>
  <si>
    <t>Load Forecast, MW  [1]</t>
  </si>
  <si>
    <t>Peak Load Hour
(Hour-ending 5:00 PM)</t>
  </si>
  <si>
    <t>Resources, MW  [2]</t>
  </si>
  <si>
    <t>Coastal Wind, Peak Average Capacity Contribution</t>
  </si>
  <si>
    <t>Panhandle Wind, Peak Average Capacity Contribution</t>
  </si>
  <si>
    <t>Other Wind, Peak Average Capacity Contribution</t>
  </si>
  <si>
    <t>Solar Utility-Scale, Peak Average Capacity Contribution</t>
  </si>
  <si>
    <t>Planned Coastal Wind with Signed IA, Peak Average Capacity Contribution</t>
  </si>
  <si>
    <t>Planned Panhandle Wind with Signed IA, Peak Average Capacity Contribution</t>
  </si>
  <si>
    <t>Planned Other Wind with Signed IA, Peak Average Capacity Contribution</t>
  </si>
  <si>
    <t>Planned Solar Utility-Scale, Peak Average Capacity Contribution</t>
  </si>
  <si>
    <t>NOTES:</t>
  </si>
  <si>
    <t>[2] Derivation of Net Peak Load Wind and Solar Capacities</t>
  </si>
  <si>
    <t>[3] Reserve Margin with a Battery Storage Capacity Contribution</t>
  </si>
  <si>
    <t>Percentage Point Difference</t>
  </si>
  <si>
    <t>[1] Derivation of the Hourly Load Forecasts</t>
  </si>
  <si>
    <t>KMCHI_2CT101_UNAVAIL</t>
  </si>
  <si>
    <t>2032/2033</t>
  </si>
  <si>
    <t>2033/2034</t>
  </si>
  <si>
    <t>BROTMAN POWER STATION U1</t>
  </si>
  <si>
    <t>BTM_UNIT1</t>
  </si>
  <si>
    <t>BROTMAN POWER STATION U2</t>
  </si>
  <si>
    <t>BTM_UNIT2</t>
  </si>
  <si>
    <t>BROTMAN POWER STATION U7</t>
  </si>
  <si>
    <t>BTM_UNIT7</t>
  </si>
  <si>
    <t>BROTMAN POWER STATION U8</t>
  </si>
  <si>
    <t>BTM_UNIT8</t>
  </si>
  <si>
    <t>FRONTERA ENERGY CENTER CTG 1</t>
  </si>
  <si>
    <t>FRONT_EC_CT1</t>
  </si>
  <si>
    <t>FRONTERA ENERGY CENTER CTG 2</t>
  </si>
  <si>
    <t>FRONT_EC_CT2</t>
  </si>
  <si>
    <t>FRONTERA ENERGY CENTER STG</t>
  </si>
  <si>
    <t>FRONT_EC_ST</t>
  </si>
  <si>
    <t>MOUNTAIN CREEK STG 8</t>
  </si>
  <si>
    <t>ELK STATION CTG 3</t>
  </si>
  <si>
    <t>AEEC_ELK_3_UNAVAIL</t>
  </si>
  <si>
    <t>KMCHI_2CT201_UNAVAIL</t>
  </si>
  <si>
    <t>KMCHI_2ST_UNAVAIL</t>
  </si>
  <si>
    <t>KMCHI_1CT101_UNAVAIL</t>
  </si>
  <si>
    <t>GOODNIGHT WIND U1</t>
  </si>
  <si>
    <t>GOODNIT1_UNIT1</t>
  </si>
  <si>
    <t>GOODNIGHT WIND U2</t>
  </si>
  <si>
    <t>GOODNIT1_UNIT2</t>
  </si>
  <si>
    <t>BRAZ_WND_BRAZ_WND1</t>
  </si>
  <si>
    <t>BRAZ_WND_BRAZ_WND2</t>
  </si>
  <si>
    <t>ROBERTS</t>
  </si>
  <si>
    <t>CANYON WIND U1</t>
  </si>
  <si>
    <t>CANYONWD_UNIT1</t>
  </si>
  <si>
    <t>CANYON WIND U2</t>
  </si>
  <si>
    <t>CANYONWD_UNIT2</t>
  </si>
  <si>
    <t>CANYON WIND U3</t>
  </si>
  <si>
    <t>CANYONWD_UNIT3</t>
  </si>
  <si>
    <t>CANYON WIND U4</t>
  </si>
  <si>
    <t>CANYONWD_UNIT4</t>
  </si>
  <si>
    <t>CANYON WIND U5</t>
  </si>
  <si>
    <t>CANYONWD_UNIT5</t>
  </si>
  <si>
    <t>CANYON WIND U6</t>
  </si>
  <si>
    <t>CANYONWD_UNIT6</t>
  </si>
  <si>
    <t>CRAWFISH U1</t>
  </si>
  <si>
    <t>CRAWFISH_UNIT1</t>
  </si>
  <si>
    <t>PIONEER DJ WIND U1</t>
  </si>
  <si>
    <t>PIONR_DJ_UNIT1</t>
  </si>
  <si>
    <t>PIONEER DJ WIND U2</t>
  </si>
  <si>
    <t>PIONR_DJ_UNIT2</t>
  </si>
  <si>
    <t>SHAMROCK WIND U1</t>
  </si>
  <si>
    <t>SHAMROCK_UNIT1</t>
  </si>
  <si>
    <t>SHAMROCK WIND U2</t>
  </si>
  <si>
    <t>SHAMROCK_UNIT2</t>
  </si>
  <si>
    <t>SHEEPCRK_UNIT1</t>
  </si>
  <si>
    <t>ANDROMEDA SOLAR U1</t>
  </si>
  <si>
    <t>ANDMDSLR_UNIT1</t>
  </si>
  <si>
    <t>ANDROMEDA SOLAR U2</t>
  </si>
  <si>
    <t>ANDMDSLR_UNIT2</t>
  </si>
  <si>
    <t>DILEOSLR_UNIT1</t>
  </si>
  <si>
    <t>EIFSLR_UNIT1</t>
  </si>
  <si>
    <t>ELLISSLR_UNIT1</t>
  </si>
  <si>
    <t>GALLOWAY_SOLAR2</t>
  </si>
  <si>
    <t>HRZN_SLR_UNIT1</t>
  </si>
  <si>
    <t>PITTS DUDIK SOLAR U1</t>
  </si>
  <si>
    <t>PITTSDDK_UNIT1</t>
  </si>
  <si>
    <t>TAVENER U1 (FORT BEND SOLAR)                                                                                                                                                                                                                                   </t>
  </si>
  <si>
    <t>TAVENER U2 (FORT BEND SOLAR)                                                                                                                                                                                                                                   </t>
  </si>
  <si>
    <t>TAV_UNIT2</t>
  </si>
  <si>
    <t>TAYGETE SOLAR 2 U1</t>
  </si>
  <si>
    <t>TAYGETE SOLAR 2 U2</t>
  </si>
  <si>
    <t>7RNCHSLR_UNIT1</t>
  </si>
  <si>
    <t>7V SOLAR U2</t>
  </si>
  <si>
    <t>7RNCHSLR_UNIT2</t>
  </si>
  <si>
    <t>7V SOLAR U3</t>
  </si>
  <si>
    <t>7RNCHSLR_UNIT3</t>
  </si>
  <si>
    <t>ANG_SLR_UNIT1</t>
  </si>
  <si>
    <t>AUREOLA SOLAR U1</t>
  </si>
  <si>
    <t>AURO_SLR_UNIT1</t>
  </si>
  <si>
    <t>BRIGHT ARROW SOLAR U1</t>
  </si>
  <si>
    <t>BR_ARROW_UNIT1</t>
  </si>
  <si>
    <t>BRIGHT ARROW SOLAR U2</t>
  </si>
  <si>
    <t>BR_ARROW_UNIT2</t>
  </si>
  <si>
    <t>CHEVRON ALLEN SOLAR (HAYHURST TEXAS SOLAR)</t>
  </si>
  <si>
    <t>CHAL_SLR_SOLAR1</t>
  </si>
  <si>
    <t>CORAL SOLAR U1</t>
  </si>
  <si>
    <t>CORALSLR_SOLAR1</t>
  </si>
  <si>
    <t>CORAL SOLAR U2</t>
  </si>
  <si>
    <t>CORALSLR_SOLAR2</t>
  </si>
  <si>
    <t>DANISH FIELDS SOLAR U1</t>
  </si>
  <si>
    <t>DAN_UNIT1</t>
  </si>
  <si>
    <t>DANISH FIELDS SOLAR U2</t>
  </si>
  <si>
    <t>DAN_UNIT2</t>
  </si>
  <si>
    <t>DANISH FIELDS SOLAR U3</t>
  </si>
  <si>
    <t>DAN_UNIT3</t>
  </si>
  <si>
    <t>DELILAH SOLAR 1 U1</t>
  </si>
  <si>
    <t>DELILA_1_G1</t>
  </si>
  <si>
    <t>DELILAH SOLAR 1 U2</t>
  </si>
  <si>
    <t>DELILA_1_G2</t>
  </si>
  <si>
    <t>EBELLSLR_UNIT1</t>
  </si>
  <si>
    <t>FENCE POST SOLAR U1</t>
  </si>
  <si>
    <t>FENCESLR_SOLAR1</t>
  </si>
  <si>
    <t>FENCE POST SOLAR U2</t>
  </si>
  <si>
    <t>FENCESLR_SOLAR2</t>
  </si>
  <si>
    <t>FIVE WELLS SOLAR U1</t>
  </si>
  <si>
    <t>FIVEWSLR_UNIT1</t>
  </si>
  <si>
    <t>FIVE WELLS SOLAR U2</t>
  </si>
  <si>
    <t>FIVEWSLR_UNIT2</t>
  </si>
  <si>
    <t>FRYE SOLAR U1</t>
  </si>
  <si>
    <t>FRYE_SLR_UNIT1</t>
  </si>
  <si>
    <t>FRYE SOLAR U2</t>
  </si>
  <si>
    <t>FRYE_SLR_UNIT2</t>
  </si>
  <si>
    <t>HALO_SLR_UNIT1</t>
  </si>
  <si>
    <t>HOLLYWOOD SOLAR U1</t>
  </si>
  <si>
    <t>HOL_UNIT1</t>
  </si>
  <si>
    <t>HOLLYWOOD SOLAR U2</t>
  </si>
  <si>
    <t>HOL_UNIT2</t>
  </si>
  <si>
    <t>HOPKINS SOLAR U1</t>
  </si>
  <si>
    <t>HOPKNSLR_UNIT1</t>
  </si>
  <si>
    <t>HOPKINS SOLAR U2</t>
  </si>
  <si>
    <t>HOPKNSLR_UNIT2</t>
  </si>
  <si>
    <t>MERCURY SOLAR U1</t>
  </si>
  <si>
    <t>MERCURY_PV1</t>
  </si>
  <si>
    <t>MERCURY SOLAR U2</t>
  </si>
  <si>
    <t>MERCURY_PV2</t>
  </si>
  <si>
    <t>PORTER SOLAR U1</t>
  </si>
  <si>
    <t>PORT_SLR_UNIT1</t>
  </si>
  <si>
    <t>ROW_UNIT2</t>
  </si>
  <si>
    <t>SBE_UNIT1</t>
  </si>
  <si>
    <t>SPARTA SOLAR U1</t>
  </si>
  <si>
    <t>SPARTA_UNIT1</t>
  </si>
  <si>
    <t>SPARTA SOLAR U2</t>
  </si>
  <si>
    <t>SPARTA_UNIT2</t>
  </si>
  <si>
    <t>STAMPEDE SOLAR U1</t>
  </si>
  <si>
    <t>STAM_SLR_SOLAR1</t>
  </si>
  <si>
    <t>STAMPEDE SOLAR U2</t>
  </si>
  <si>
    <t>STAM_SLR_SOLAR2</t>
  </si>
  <si>
    <t>TEXAS SOLAR NOVA 2 U1</t>
  </si>
  <si>
    <t>NOVA2SLR_UNIT1</t>
  </si>
  <si>
    <t>TEXAS SOLAR NOVA U1</t>
  </si>
  <si>
    <t>NOVA1SLR_UNIT1</t>
  </si>
  <si>
    <t>TEXAS SOLAR NOVA U2</t>
  </si>
  <si>
    <t>NOVA1SLR_UNIT2</t>
  </si>
  <si>
    <t>TREB_SLR_SOLAR1</t>
  </si>
  <si>
    <t>ZIER_SLR_PV1</t>
  </si>
  <si>
    <t>BAY CITY BESS (DGR)</t>
  </si>
  <si>
    <t>BAY_CITY_BESS</t>
  </si>
  <si>
    <t>BELDING TNP (TRIPLE BUTTE BATTERY) (DGR)</t>
  </si>
  <si>
    <t>BELD_BELU1</t>
  </si>
  <si>
    <t>LOPENO_UNIT1</t>
  </si>
  <si>
    <t>K0_UNIT1</t>
  </si>
  <si>
    <t>CAMERON STORAGE (SABAL STORAGE)</t>
  </si>
  <si>
    <t>CAMWIND_BESS1</t>
  </si>
  <si>
    <t>X4_SWRI</t>
  </si>
  <si>
    <t>DIBOL_BESS</t>
  </si>
  <si>
    <t>FLAT_TOP_FLATU1</t>
  </si>
  <si>
    <t>GARDEN CITY EAST BESS (DGR)</t>
  </si>
  <si>
    <t>GRDNE_BESS</t>
  </si>
  <si>
    <t>GEORGETOWN SOUTH (RABBIT HILL ESS) (DGR)</t>
  </si>
  <si>
    <t>GEORSO_ESS_1</t>
  </si>
  <si>
    <t>HAMILTON BESS (DGR) U1</t>
  </si>
  <si>
    <t>HAMILTON_BESS</t>
  </si>
  <si>
    <t>HOUSE MOUNTAIN BESS</t>
  </si>
  <si>
    <t>HOUSEMTN_BESS1</t>
  </si>
  <si>
    <t>JOHNCI_UNIT_1</t>
  </si>
  <si>
    <t>JUDKINS BESS (DGR)</t>
  </si>
  <si>
    <t>JDKNS_BESS</t>
  </si>
  <si>
    <t>JUNCTION_BESS</t>
  </si>
  <si>
    <t>LUFKIN SOUTH BESS (DGR)</t>
  </si>
  <si>
    <t>LFSTH_BESS</t>
  </si>
  <si>
    <t>MINERAL WELLS EAST BESS (DGR)</t>
  </si>
  <si>
    <t>MNWLE_BESS</t>
  </si>
  <si>
    <t>MUSTNGCK_BES1</t>
  </si>
  <si>
    <t>NORTH ALAMO BESS (DGR)</t>
  </si>
  <si>
    <t>N_ALAMO_BESS</t>
  </si>
  <si>
    <t>NORTH MERCEDES BESS (DGR)</t>
  </si>
  <si>
    <t>N_MERCED_BESS</t>
  </si>
  <si>
    <t>PAULINE BESS (DGR)</t>
  </si>
  <si>
    <t>PAULN_BESS</t>
  </si>
  <si>
    <t>PYOTE TNP (SWOOSE BATTERY) (DGR)</t>
  </si>
  <si>
    <t>PYOTE_SWOOSEU1</t>
  </si>
  <si>
    <t>RODEO RANCH ENERGY STORAGE U1</t>
  </si>
  <si>
    <t>RRANCHES_UNIT1</t>
  </si>
  <si>
    <t>RODEO RANCH ENERGY STORAGE U2</t>
  </si>
  <si>
    <t>RRANCHES_UNIT2</t>
  </si>
  <si>
    <t>SMT ELSA (DGR)</t>
  </si>
  <si>
    <t>ELSA_BESS</t>
  </si>
  <si>
    <t>SMT GARCENO BESS (DGR)</t>
  </si>
  <si>
    <t>GARCENO_BESS</t>
  </si>
  <si>
    <t>L_FRESNO_BESS</t>
  </si>
  <si>
    <t>SMT MAYBERRY BESS (DGR)</t>
  </si>
  <si>
    <t>MAYBERRY_BESS</t>
  </si>
  <si>
    <t>SMT RIO GRANDE CITY BESS (DGR)</t>
  </si>
  <si>
    <t>RIO_GRAN_BESS</t>
  </si>
  <si>
    <t>SMT SANTA ROSA (DGR)</t>
  </si>
  <si>
    <t>S_SNROSA_BESS</t>
  </si>
  <si>
    <t>DPCRK_UNIT1</t>
  </si>
  <si>
    <t>SGAL_BES_BESS1</t>
  </si>
  <si>
    <t>SUN VALLEY BESS U1</t>
  </si>
  <si>
    <t>SUNVASLR_BESS1</t>
  </si>
  <si>
    <t>SUN VALLEY BESS U2</t>
  </si>
  <si>
    <t>SUNVASLR_BESS2</t>
  </si>
  <si>
    <t>SWTWR_UNIT1</t>
  </si>
  <si>
    <t>TIMBERWOLF BESS</t>
  </si>
  <si>
    <t>TBWF_ESS_BES1</t>
  </si>
  <si>
    <t>VAL VERDE BESS (DGR)</t>
  </si>
  <si>
    <t>MV_VALV4_BESS</t>
  </si>
  <si>
    <t>WEST COLUMBIA (PROSPECT STORAGE) (DGR)</t>
  </si>
  <si>
    <t>WCOLLOCL_BSS_U1</t>
  </si>
  <si>
    <t>WEST HARLINGEN BESS (DGR)</t>
  </si>
  <si>
    <t>W_HARLIN_BESS</t>
  </si>
  <si>
    <t>ANEM_ESS_BESS1</t>
  </si>
  <si>
    <t>ANGELO STORAGE</t>
  </si>
  <si>
    <t>ANG_SLR_BESS1</t>
  </si>
  <si>
    <t>BIG_STAR_BESS</t>
  </si>
  <si>
    <t>BRIGHT ARROW STORAGE U1</t>
  </si>
  <si>
    <t>BR_ARROW_BESS1</t>
  </si>
  <si>
    <t>BRIGHT ARROW STORAGE U2</t>
  </si>
  <si>
    <t>BR_ARROW_BESS2</t>
  </si>
  <si>
    <t>LBRA_ESS_BES1</t>
  </si>
  <si>
    <t>CORAL STORAGE U1</t>
  </si>
  <si>
    <t>CORALSLR_BESS1</t>
  </si>
  <si>
    <t>CORAL STORAGE U2</t>
  </si>
  <si>
    <t>CORALSLR_BESS2</t>
  </si>
  <si>
    <t>DANISH FIELDS STORAGE U1</t>
  </si>
  <si>
    <t>DAN_BESS1</t>
  </si>
  <si>
    <t>DANISH FIELDS STORAGE U2</t>
  </si>
  <si>
    <t>DAN_BESS2</t>
  </si>
  <si>
    <t>EBNY_ESS_BESS1</t>
  </si>
  <si>
    <t>FARMERSVILLE BESS (DGR)</t>
  </si>
  <si>
    <t>FRMRSVLW_BESS</t>
  </si>
  <si>
    <t>FENCE POST BESS U1</t>
  </si>
  <si>
    <t>FENCESLR_BESS1</t>
  </si>
  <si>
    <t>FIVEWSLR_BESS1</t>
  </si>
  <si>
    <t>GIGA_ESS_BESS_1</t>
  </si>
  <si>
    <t>MIDWAY BESS U1</t>
  </si>
  <si>
    <t>MIDWY_BESS1</t>
  </si>
  <si>
    <t>MYRTLE STORAGE U1</t>
  </si>
  <si>
    <t>MYR_BES1</t>
  </si>
  <si>
    <t>MYRTLE STORAGE U2</t>
  </si>
  <si>
    <t>MYR_BES2</t>
  </si>
  <si>
    <t>BRP PAVO BESS U1</t>
  </si>
  <si>
    <t>PAVO_ESS_BESS1</t>
  </si>
  <si>
    <t>BRP PAVO BESS U2</t>
  </si>
  <si>
    <t>PAVO_ESS_BESS2</t>
  </si>
  <si>
    <t>STAMPEDE BESS U1</t>
  </si>
  <si>
    <t>STAM_SLR_BESS1</t>
  </si>
  <si>
    <t>ZIER STORAGE U1</t>
  </si>
  <si>
    <t>ZIER_SLR_BES1</t>
  </si>
  <si>
    <t>UHLAND MAXWELL</t>
  </si>
  <si>
    <t>25INR0223</t>
  </si>
  <si>
    <t>CALDWELL</t>
  </si>
  <si>
    <t>UHLAND MAXWELL EXPANSION</t>
  </si>
  <si>
    <t>25INR0503</t>
  </si>
  <si>
    <t>AQUILLA LAKE 3 WIND</t>
  </si>
  <si>
    <t>22INR0499</t>
  </si>
  <si>
    <t>GOODNIGHT WIND II</t>
  </si>
  <si>
    <t>23INR0637</t>
  </si>
  <si>
    <t>HART  WIND 2</t>
  </si>
  <si>
    <t>24INR0116</t>
  </si>
  <si>
    <t>LA CASA WIND</t>
  </si>
  <si>
    <t>21INR0240</t>
  </si>
  <si>
    <t>STEPHENS</t>
  </si>
  <si>
    <t>MONTE CRISTO 1 WIND</t>
  </si>
  <si>
    <t>19INR0054</t>
  </si>
  <si>
    <t>ROADRUNNER CROSSING WIND II</t>
  </si>
  <si>
    <t>21INR0515</t>
  </si>
  <si>
    <t>ARGENTA SOLAR</t>
  </si>
  <si>
    <t>25INR0060</t>
  </si>
  <si>
    <t>AZALEA SPRINGS SOLAR</t>
  </si>
  <si>
    <t>19INR0110</t>
  </si>
  <si>
    <t>BARRETT SOLAR</t>
  </si>
  <si>
    <t>24INR0477</t>
  </si>
  <si>
    <t>RAINS</t>
  </si>
  <si>
    <t>BLEVINS SOLAR</t>
  </si>
  <si>
    <t>23INR0118</t>
  </si>
  <si>
    <t>BLUE BIRD SOLAR</t>
  </si>
  <si>
    <t>24INR0075</t>
  </si>
  <si>
    <t>BOTTOM GRASS SOLAR</t>
  </si>
  <si>
    <t>23INR0082</t>
  </si>
  <si>
    <t>BUZIOS SOLAR</t>
  </si>
  <si>
    <t>24INR0399</t>
  </si>
  <si>
    <t>MOTLEY</t>
  </si>
  <si>
    <t>CALICHE MOUND SOLAR</t>
  </si>
  <si>
    <t>23INR0056</t>
  </si>
  <si>
    <t>CAMP CREEK SOLAR SLF</t>
  </si>
  <si>
    <t>23INR0385</t>
  </si>
  <si>
    <t>CASCADE SOLAR</t>
  </si>
  <si>
    <t>23INR0091</t>
  </si>
  <si>
    <t>CUCHILLAS SOLAR</t>
  </si>
  <si>
    <t>24INR0059</t>
  </si>
  <si>
    <t>DEVILLE SOLAR</t>
  </si>
  <si>
    <t>22INR0262</t>
  </si>
  <si>
    <t>DIVER SOLAR</t>
  </si>
  <si>
    <t>25INR0105</t>
  </si>
  <si>
    <t>DORADO SOLAR</t>
  </si>
  <si>
    <t>22INR0261</t>
  </si>
  <si>
    <t>DOVE RUN SOLAR</t>
  </si>
  <si>
    <t>21INR0326</t>
  </si>
  <si>
    <t>DUVAL</t>
  </si>
  <si>
    <t>DRY CREEK SOLAR I</t>
  </si>
  <si>
    <t>23INR0286</t>
  </si>
  <si>
    <t>DUFFY SOLAR</t>
  </si>
  <si>
    <t>23INR0057</t>
  </si>
  <si>
    <t>EASTBELL MILAM SOLAR II</t>
  </si>
  <si>
    <t>24INR0208</t>
  </si>
  <si>
    <t>EL PATRIMONIO SOLAR</t>
  </si>
  <si>
    <t>23INR0207</t>
  </si>
  <si>
    <t>ELDORA SOLAR</t>
  </si>
  <si>
    <t>24INR0337</t>
  </si>
  <si>
    <t>ERATH COUNTY SOLAR</t>
  </si>
  <si>
    <t>23INR0202</t>
  </si>
  <si>
    <t>ERIKA SOLAR</t>
  </si>
  <si>
    <t>24INR0303</t>
  </si>
  <si>
    <t>ERIN SOLAR</t>
  </si>
  <si>
    <t>23INR0058</t>
  </si>
  <si>
    <t>FEWELL SOLAR</t>
  </si>
  <si>
    <t>23INR0367</t>
  </si>
  <si>
    <t>GAIA SOLAR</t>
  </si>
  <si>
    <t>24INR0141</t>
  </si>
  <si>
    <t>GLASGOW SOLAR</t>
  </si>
  <si>
    <t>24INR0206</t>
  </si>
  <si>
    <t>HANSON SOLAR</t>
  </si>
  <si>
    <t>23INR0086</t>
  </si>
  <si>
    <t>COLEMAN</t>
  </si>
  <si>
    <t>HIGH CHAP SOLAR</t>
  </si>
  <si>
    <t>25INR0068</t>
  </si>
  <si>
    <t>HONEYCOMB SOLAR</t>
  </si>
  <si>
    <t>22INR0559</t>
  </si>
  <si>
    <t>ISAAC SOLAR</t>
  </si>
  <si>
    <t>25INR0232</t>
  </si>
  <si>
    <t>LANGER SOLAR</t>
  </si>
  <si>
    <t>23INR0030</t>
  </si>
  <si>
    <t>LIMEWOOD SOLAR</t>
  </si>
  <si>
    <t>23INR0249</t>
  </si>
  <si>
    <t>MALDIVES SOLAR (ALTERNATE POI)</t>
  </si>
  <si>
    <t>25INR0400</t>
  </si>
  <si>
    <t>MANDORLA SOLAR</t>
  </si>
  <si>
    <t>21INR0303</t>
  </si>
  <si>
    <t>MIDPOINT SOLAR</t>
  </si>
  <si>
    <t>24INR0139</t>
  </si>
  <si>
    <t>MRG GOODY SOLAR</t>
  </si>
  <si>
    <t>23INR0225</t>
  </si>
  <si>
    <t>NIGHTFALL SOLAR</t>
  </si>
  <si>
    <t>21INR0334</t>
  </si>
  <si>
    <t>PAYNE BATTLECREEK</t>
  </si>
  <si>
    <t>24INR0106</t>
  </si>
  <si>
    <t>PINNINGTON SOLAR</t>
  </si>
  <si>
    <t>24INR0010</t>
  </si>
  <si>
    <t>PORTSIDE ENERGY CENTER (SOLAR) SLF</t>
  </si>
  <si>
    <t>24INR0401</t>
  </si>
  <si>
    <t>QUANTUM SOLAR</t>
  </si>
  <si>
    <t>21INR0207</t>
  </si>
  <si>
    <t>RENEGADE PROJECT (DAWN SOLAR)</t>
  </si>
  <si>
    <t>SANPAT SOLAR</t>
  </si>
  <si>
    <t>25INR0052</t>
  </si>
  <si>
    <t>SANPAT SOLAR II</t>
  </si>
  <si>
    <t>25INR0081</t>
  </si>
  <si>
    <t>SOLACE SOLAR</t>
  </si>
  <si>
    <t>23INR0031</t>
  </si>
  <si>
    <t>STILLHOUSE SOLAR</t>
  </si>
  <si>
    <t>24INR0166</t>
  </si>
  <si>
    <t>STONERIDGE SOLAR</t>
  </si>
  <si>
    <t>24INR0031</t>
  </si>
  <si>
    <t>SUN CACTUS SOLAR</t>
  </si>
  <si>
    <t>25INR0109</t>
  </si>
  <si>
    <t>SYPERT BRANCH SOLAR PROJECT</t>
  </si>
  <si>
    <t>24INR0070</t>
  </si>
  <si>
    <t>TEXAS BLUEBONNET SOLAR</t>
  </si>
  <si>
    <t>24INR0580</t>
  </si>
  <si>
    <t>THREE W SOLAR</t>
  </si>
  <si>
    <t>25INR0055</t>
  </si>
  <si>
    <t>TOKIO SOLAR</t>
  </si>
  <si>
    <t>23INR0349</t>
  </si>
  <si>
    <t>TRUE NORTH SOLAR</t>
  </si>
  <si>
    <t>23INR0114</t>
  </si>
  <si>
    <t>VALHALLA SOLAR</t>
  </si>
  <si>
    <t>26INR0042</t>
  </si>
  <si>
    <t>VIKING SOLAR</t>
  </si>
  <si>
    <t>21INR0520</t>
  </si>
  <si>
    <t>XE HERMES SOLAR</t>
  </si>
  <si>
    <t>23INR0344</t>
  </si>
  <si>
    <t>YAUPON SOLAR SLF</t>
  </si>
  <si>
    <t>24INR0042</t>
  </si>
  <si>
    <t>ZEISSEL SOLAR</t>
  </si>
  <si>
    <t>24INR0258</t>
  </si>
  <si>
    <t>AE-TELVIEW ESS (DGR)</t>
  </si>
  <si>
    <t>23INR0541</t>
  </si>
  <si>
    <t>AMADOR STORAGE</t>
  </si>
  <si>
    <t>24INR0472</t>
  </si>
  <si>
    <t>ANOLE BESS</t>
  </si>
  <si>
    <t>23INR0299</t>
  </si>
  <si>
    <t>ARGENTA STORAGE</t>
  </si>
  <si>
    <t>25INR0061</t>
  </si>
  <si>
    <t>BACKBONE CREEK BESS</t>
  </si>
  <si>
    <t>24INR0313</t>
  </si>
  <si>
    <t>BERKMAN STORAGE</t>
  </si>
  <si>
    <t>24INR0395</t>
  </si>
  <si>
    <t>BIRD DOG BESS</t>
  </si>
  <si>
    <t>22INR0467</t>
  </si>
  <si>
    <t>LIVE OAK</t>
  </si>
  <si>
    <t>BLACK SPRINGS BESS</t>
  </si>
  <si>
    <t>24INR0315</t>
  </si>
  <si>
    <t>BLEVINS STORAGE</t>
  </si>
  <si>
    <t>23INR0119</t>
  </si>
  <si>
    <t>BOCANOVA BESS</t>
  </si>
  <si>
    <t>25INR0467</t>
  </si>
  <si>
    <t>BOTTOM GRASS BESS</t>
  </si>
  <si>
    <t>23INR0083</t>
  </si>
  <si>
    <t>BRP CASTOR BESS</t>
  </si>
  <si>
    <t>23INR0358</t>
  </si>
  <si>
    <t>BRP DESNA BESS</t>
  </si>
  <si>
    <t>24INR0128</t>
  </si>
  <si>
    <t>BURKSOL BESS (DONEGAL BESS)</t>
  </si>
  <si>
    <t>BYPASS BATTERY STORAGE</t>
  </si>
  <si>
    <t>23INR0336</t>
  </si>
  <si>
    <t>CALLISTO II ENERGY CENTER</t>
  </si>
  <si>
    <t>22INR0558</t>
  </si>
  <si>
    <t>CAMP CREEK STORAGE SLF</t>
  </si>
  <si>
    <t>23INR0423</t>
  </si>
  <si>
    <t>CARAMBOLA BESS (SMT MCALLEN II)</t>
  </si>
  <si>
    <t>24INR0436</t>
  </si>
  <si>
    <t>CARTWHEEL BESS 1</t>
  </si>
  <si>
    <t>23INR0494</t>
  </si>
  <si>
    <t>CENTURY BESS</t>
  </si>
  <si>
    <t>24INR0610</t>
  </si>
  <si>
    <t>CISCO BESS (DGR)</t>
  </si>
  <si>
    <t>24INR0588</t>
  </si>
  <si>
    <t>CITRUS FLATTS BESS</t>
  </si>
  <si>
    <t>24INR0294</t>
  </si>
  <si>
    <t>CONEFLOWER STORAGE PROJECT</t>
  </si>
  <si>
    <t>23INR0425</t>
  </si>
  <si>
    <t>CONTINENTAL BESS (DGR)</t>
  </si>
  <si>
    <t>23INR0543</t>
  </si>
  <si>
    <t>CROSBY BESS</t>
  </si>
  <si>
    <t>24INR0546</t>
  </si>
  <si>
    <t>CROWNED HERON BESS</t>
  </si>
  <si>
    <t>24INR0405</t>
  </si>
  <si>
    <t>DOGFISH BESS</t>
  </si>
  <si>
    <t>23INR0219</t>
  </si>
  <si>
    <t>DESERT WILLOW BESS</t>
  </si>
  <si>
    <t>23INR0195</t>
  </si>
  <si>
    <t>DESTINY STORAGE</t>
  </si>
  <si>
    <t>24INR0397</t>
  </si>
  <si>
    <t>DORI BQ BESS</t>
  </si>
  <si>
    <t>24INR0196</t>
  </si>
  <si>
    <t>ELDORA BESS</t>
  </si>
  <si>
    <t>24INR0338</t>
  </si>
  <si>
    <t>EVELYN BATTERY ENERGY STORAGE SYSTEM</t>
  </si>
  <si>
    <t>24INR0460</t>
  </si>
  <si>
    <t>FALFURRIAS BESS (DGR)</t>
  </si>
  <si>
    <t>23INR0620</t>
  </si>
  <si>
    <t>FORT MASON BESS</t>
  </si>
  <si>
    <t>23INR0500</t>
  </si>
  <si>
    <t>GAIA STORAGE</t>
  </si>
  <si>
    <t>24INR0140</t>
  </si>
  <si>
    <t>GLASGOW STORAGE</t>
  </si>
  <si>
    <t>24INR0207</t>
  </si>
  <si>
    <t>GOLDENEYE BESS</t>
  </si>
  <si>
    <t>25INR0100</t>
  </si>
  <si>
    <t>GUEVARA STORAGE</t>
  </si>
  <si>
    <t>22INR0555</t>
  </si>
  <si>
    <t>GULF STAR STORAGE SLF</t>
  </si>
  <si>
    <t>23INR0460</t>
  </si>
  <si>
    <t>GUNNAR BESS</t>
  </si>
  <si>
    <t>24INR0491</t>
  </si>
  <si>
    <t>HANSON STORAGE</t>
  </si>
  <si>
    <t>24INR0057</t>
  </si>
  <si>
    <t>HEADCAMP</t>
  </si>
  <si>
    <t>23INR0401</t>
  </si>
  <si>
    <t>HIDDEN LAKES BESS</t>
  </si>
  <si>
    <t>23INR0617</t>
  </si>
  <si>
    <t>HONEYCOMB STORAGE SLF</t>
  </si>
  <si>
    <t>23INR0392</t>
  </si>
  <si>
    <t>IEP DAMON BESS (DGR)</t>
  </si>
  <si>
    <t>23INR0603</t>
  </si>
  <si>
    <t>IEP ORCHARD BESS</t>
  </si>
  <si>
    <t>23INR0556</t>
  </si>
  <si>
    <t>JADE STORAGE SLF</t>
  </si>
  <si>
    <t>24INR0629</t>
  </si>
  <si>
    <t>LAURELES BESS (DGR)</t>
  </si>
  <si>
    <t>23INR0499</t>
  </si>
  <si>
    <t>LEAKEY BESS (DGR)</t>
  </si>
  <si>
    <t>23INR0548</t>
  </si>
  <si>
    <t>REAL</t>
  </si>
  <si>
    <t>LIMEWOOD STORAGE</t>
  </si>
  <si>
    <t>23INR0248</t>
  </si>
  <si>
    <t>LONG POINT STORAGE</t>
  </si>
  <si>
    <t>21INR0444</t>
  </si>
  <si>
    <t>LONGBOW BESS</t>
  </si>
  <si>
    <t>25INR0328</t>
  </si>
  <si>
    <t>LOWER RIO BESS</t>
  </si>
  <si>
    <t>22INR0468</t>
  </si>
  <si>
    <t>LUCKY BLUFF BESS</t>
  </si>
  <si>
    <t>24INR0295</t>
  </si>
  <si>
    <t>MAINLAND BESS (DGR)</t>
  </si>
  <si>
    <t>24INR0624</t>
  </si>
  <si>
    <t>MEDINA CITY BESS (DGR)</t>
  </si>
  <si>
    <t>24INR0502</t>
  </si>
  <si>
    <t>BANDERA</t>
  </si>
  <si>
    <t>MEDINA LAKE BESS (DGR)</t>
  </si>
  <si>
    <t>24INR0499</t>
  </si>
  <si>
    <t>MIDPOINT STORAGE</t>
  </si>
  <si>
    <t>24INR0138</t>
  </si>
  <si>
    <t>MILTON BESS (DGR)</t>
  </si>
  <si>
    <t>23INR0552</t>
  </si>
  <si>
    <t>MUENSTER BESS</t>
  </si>
  <si>
    <t>22INR0590</t>
  </si>
  <si>
    <t>NEW JUNCTION BESS</t>
  </si>
  <si>
    <t>23INR0619</t>
  </si>
  <si>
    <t>PAVLOV BESS (DGR)</t>
  </si>
  <si>
    <t>24INR0615</t>
  </si>
  <si>
    <t>PICADILLO BESS</t>
  </si>
  <si>
    <t>24INR0275</t>
  </si>
  <si>
    <t>PINTAIL PASS BESS</t>
  </si>
  <si>
    <t>24INR0302</t>
  </si>
  <si>
    <t>PORTSIDE ENERGY CENTER (BESS) SLF</t>
  </si>
  <si>
    <t>24INR0403</t>
  </si>
  <si>
    <t>RED EGRET BESS</t>
  </si>
  <si>
    <t>24INR0281</t>
  </si>
  <si>
    <t>REGIS GREGORY</t>
  </si>
  <si>
    <t>23INR0539</t>
  </si>
  <si>
    <t>REGIS MOORE FIELD BESS</t>
  </si>
  <si>
    <t>23INR0498</t>
  </si>
  <si>
    <t>REGIS PALACIOS BESS</t>
  </si>
  <si>
    <t>22INR0602</t>
  </si>
  <si>
    <t>RIVER BEND (BRAZOS BEND BESS)</t>
  </si>
  <si>
    <t>ROGERS DRAW BESS</t>
  </si>
  <si>
    <t>24INR0514</t>
  </si>
  <si>
    <t>GILLESPIE</t>
  </si>
  <si>
    <t>RUSSEK STREET BESS (DGR)</t>
  </si>
  <si>
    <t>24INR0614</t>
  </si>
  <si>
    <t>SEVEN FLAGS BESS</t>
  </si>
  <si>
    <t>23INR0351</t>
  </si>
  <si>
    <t>SHEEP CREEK STORAGE</t>
  </si>
  <si>
    <t>24INR0100</t>
  </si>
  <si>
    <t>SHEPARD ENERGY STORAGE</t>
  </si>
  <si>
    <t>25INR0262</t>
  </si>
  <si>
    <t>SMT IRONMAN BESS</t>
  </si>
  <si>
    <t>24INR0265</t>
  </si>
  <si>
    <t>SOHO II BESS</t>
  </si>
  <si>
    <t>25INR0162</t>
  </si>
  <si>
    <t>SOPORTAR ESS</t>
  </si>
  <si>
    <t>23INR0381</t>
  </si>
  <si>
    <t>SOSA STORAGE</t>
  </si>
  <si>
    <t>25INR0131</t>
  </si>
  <si>
    <t>MADISON</t>
  </si>
  <si>
    <t>THIRD COAST BESS</t>
  </si>
  <si>
    <t>23INR0361</t>
  </si>
  <si>
    <t>TIERRA SECA BESS</t>
  </si>
  <si>
    <t>23INR0364</t>
  </si>
  <si>
    <t>TORRECILLAS BESS</t>
  </si>
  <si>
    <t>23INR0529</t>
  </si>
  <si>
    <t>UTOPIA BESS (DGR)</t>
  </si>
  <si>
    <t>24INR0501</t>
  </si>
  <si>
    <t>WALSTROM BESS</t>
  </si>
  <si>
    <t>22INR0540</t>
  </si>
  <si>
    <t>WEIL TRACT BESS</t>
  </si>
  <si>
    <t>23INR0569</t>
  </si>
  <si>
    <t>WIGEON WHISTLE BESS</t>
  </si>
  <si>
    <t>24INR0312</t>
  </si>
  <si>
    <t>WIZARD BESS</t>
  </si>
  <si>
    <t>25INR0300</t>
  </si>
  <si>
    <t>XE HERMES STORAGE</t>
  </si>
  <si>
    <t>24INR0365</t>
  </si>
  <si>
    <t>XE MURAT STORAGE</t>
  </si>
  <si>
    <t>24INR0329</t>
  </si>
  <si>
    <t>YAUPON STORAGE SLF</t>
  </si>
  <si>
    <t>24INR0169</t>
  </si>
  <si>
    <t>ZEISSEL STORAGE SLF</t>
  </si>
  <si>
    <t>24INR0259</t>
  </si>
  <si>
    <t>PLANNED_SMALL_GEN_NO_MRD</t>
  </si>
  <si>
    <t>HALYARD WHARTON ENERGY CENTER</t>
  </si>
  <si>
    <t>16INR0044</t>
  </si>
  <si>
    <t>BRANDON (LP&amp;L) (DGR) (INDEFINITE MOTHBALL AS OF 10/2/2023)</t>
  </si>
  <si>
    <t>CALENERGY-FALCON SEABOARD STG 3 (INDEFINITE MOTHBALL AS OF 7/8/22, DUE TO FORCED OUTAGE)</t>
  </si>
  <si>
    <t>R MASSENGALE CTG 1 (LP&amp;L) (INDEFINITE MOTHBALL AS OF 10/2/2023)</t>
  </si>
  <si>
    <t>R MASSENGALE CTG 2 (LP&amp;L) (INDEFINITE MOTHBALL AS OF 10/2/2023)</t>
  </si>
  <si>
    <t>R MASSENGALE STG (LP&amp;L) (INDEFINITE MOTHBALL AS OF 10/2/2023)</t>
  </si>
  <si>
    <t>RAY OLINGER STG 1 (INDEFINITE MOTHBALL AS OF 4/5/22)</t>
  </si>
  <si>
    <t>TEXAS BIG SPRING WIND B (INDEFINITE MOTHBALL STATUS AS ON 1/1/24)</t>
  </si>
  <si>
    <t>TY COOKE CTG 1 (LP&amp;L) (INDEFINITE MOTHBALL AS OF 10/2/2023)</t>
  </si>
  <si>
    <t>TY COOKE CTG 2 (LP&amp;L) (INDEFINITE MOTHBALL AS OF 10/2/2023)</t>
  </si>
  <si>
    <t>WICHITA FALLS STG 4 (INDEFINITE MOTHBALL STATUS AS ON 11/1/23)</t>
  </si>
  <si>
    <t>Retiring Resources Unavailable to ERCOT (since last CDR/MORA)</t>
  </si>
  <si>
    <t>2034/2035</t>
  </si>
  <si>
    <t>Summer 2025</t>
  </si>
  <si>
    <t>List of significant changes relative to the last CDR, published December 2023</t>
  </si>
  <si>
    <t>Shows load forecast, resource capacity and reserve margin for Summer 2025 through Summer 2034</t>
  </si>
  <si>
    <t>Condensed versions of the Summer Summary tab for 2025-2029 under different sets of planned project inclusion criteria</t>
  </si>
  <si>
    <t>Shows load forecast, resource capacity and reserve margin for Winter 2025/2026 through Winter 2034/2035</t>
  </si>
  <si>
    <t>Summer Summary:  2025-2034</t>
  </si>
  <si>
    <t>Winter Summary:  2025/2026 through 2034/2035</t>
  </si>
  <si>
    <t>DOW G37</t>
  </si>
  <si>
    <t>DOWGEN_DOW_G37</t>
  </si>
  <si>
    <t>J T DEELY U2</t>
  </si>
  <si>
    <t>CALAVERS_JTD2</t>
  </si>
  <si>
    <t>J T DEELY U1</t>
  </si>
  <si>
    <t>CALAVERS_JTD1</t>
  </si>
  <si>
    <t xml:space="preserve">   less:  Load Resources providing ERCOT Contingency Reserve Service (ECRS)</t>
  </si>
  <si>
    <t>Non-Synchronous Ties (Based on average net import contribution during summer 2023 EEA events)</t>
  </si>
  <si>
    <t>21INR0546</t>
  </si>
  <si>
    <t>21INR0387</t>
  </si>
  <si>
    <t>21INR0539</t>
  </si>
  <si>
    <t>22INR0562</t>
  </si>
  <si>
    <t>21INR0467</t>
  </si>
  <si>
    <t>20INR0083</t>
  </si>
  <si>
    <t>21INR0324</t>
  </si>
  <si>
    <t>18INR0030</t>
  </si>
  <si>
    <t>17INR0027b</t>
  </si>
  <si>
    <t>19INR0177</t>
  </si>
  <si>
    <t>20INR0097</t>
  </si>
  <si>
    <t>20INR0129</t>
  </si>
  <si>
    <t>15INR0064b</t>
  </si>
  <si>
    <t>18INR0031</t>
  </si>
  <si>
    <t>16INR0081</t>
  </si>
  <si>
    <t>23INR0387</t>
  </si>
  <si>
    <t>19INR0100</t>
  </si>
  <si>
    <t>16INR0085</t>
  </si>
  <si>
    <t>22INR0502</t>
  </si>
  <si>
    <t>21INR0325</t>
  </si>
  <si>
    <t>20INR0120</t>
  </si>
  <si>
    <t>19INR0080</t>
  </si>
  <si>
    <t>20INR0033</t>
  </si>
  <si>
    <t>21INR0401</t>
  </si>
  <si>
    <t>7V SOLAR U1</t>
  </si>
  <si>
    <t>21INR0351</t>
  </si>
  <si>
    <t>19INR0203</t>
  </si>
  <si>
    <t>21INR0302</t>
  </si>
  <si>
    <t>21INR0413</t>
  </si>
  <si>
    <t>21INR0538</t>
  </si>
  <si>
    <t>19INR0085</t>
  </si>
  <si>
    <t>22INR0242</t>
  </si>
  <si>
    <t>21INR0406</t>
  </si>
  <si>
    <t>22INR0363</t>
  </si>
  <si>
    <t>22INR0295</t>
  </si>
  <si>
    <t>20INR0069</t>
  </si>
  <si>
    <t>22INR0202</t>
  </si>
  <si>
    <t>21INR0203</t>
  </si>
  <si>
    <t>22INR0404</t>
  </si>
  <si>
    <t>21INR0278</t>
  </si>
  <si>
    <t>24INR0015</t>
  </si>
  <si>
    <t>20INR0080</t>
  </si>
  <si>
    <t>21INR0304</t>
  </si>
  <si>
    <t>21INR0389</t>
  </si>
  <si>
    <t>20INR0210</t>
  </si>
  <si>
    <t>12INR0059b</t>
  </si>
  <si>
    <t>20INR0026</t>
  </si>
  <si>
    <t>21INR0257</t>
  </si>
  <si>
    <t>23INR0153</t>
  </si>
  <si>
    <t>19INR0041</t>
  </si>
  <si>
    <t>22INR0254</t>
  </si>
  <si>
    <t>20INR0130</t>
  </si>
  <si>
    <t>21INR0458</t>
  </si>
  <si>
    <t>20INR0205</t>
  </si>
  <si>
    <t>22INR0506</t>
  </si>
  <si>
    <t>22INR0482</t>
  </si>
  <si>
    <t>21INR0221</t>
  </si>
  <si>
    <t>21INR0491</t>
  </si>
  <si>
    <t>22INR0205</t>
  </si>
  <si>
    <t>22INR0352</t>
  </si>
  <si>
    <t>22INR0409</t>
  </si>
  <si>
    <t>19INR0169</t>
  </si>
  <si>
    <t>20INR0269</t>
  </si>
  <si>
    <t>19INR0001</t>
  </si>
  <si>
    <t>20INR0266</t>
  </si>
  <si>
    <t>21INR0019</t>
  </si>
  <si>
    <t>23INR0369</t>
  </si>
  <si>
    <t>23INR0418</t>
  </si>
  <si>
    <t>21INR0469</t>
  </si>
  <si>
    <t>22INR0302</t>
  </si>
  <si>
    <t>22INR0366</t>
  </si>
  <si>
    <t>23INR0124</t>
  </si>
  <si>
    <t>21INR0450</t>
  </si>
  <si>
    <t>23INR0154</t>
  </si>
  <si>
    <t>23INR0555</t>
  </si>
  <si>
    <t>22INR0405</t>
  </si>
  <si>
    <t>23INR0239</t>
  </si>
  <si>
    <t>23INR0688</t>
  </si>
  <si>
    <t>22INR0384</t>
  </si>
  <si>
    <t>22INR0410</t>
  </si>
  <si>
    <t>21INR0027</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</si>
  <si>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</si>
  <si>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For battery storage ("Energy Storage Resources"), the contribution expected for the peak load hours of the month is based on the amount of battery storage energy assumed to be available for dispatch, accounting for hourly average High Sustained Limits and State of Charge for the ESR fleet.</t>
  </si>
  <si>
    <t>The capacities of planned projects that have been approved for Initial Synchronization at the time of report creation are assumed to be available for the season regardless of their projected Commercial Operations Dates.</t>
  </si>
  <si>
    <t>Planned projects for which maximum seasonal sustained capacity ratings have been provided are used in lieu of capacities entered into the online Resource Integration and Ongoing Operations - Interconnection Services (RIOO-IS) system.</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</si>
  <si>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Resources Services (RIOO-RS) system.</t>
  </si>
  <si>
    <t>22INR0586</t>
  </si>
  <si>
    <t>21INR0527</t>
  </si>
  <si>
    <t>23INR0486</t>
  </si>
  <si>
    <t>23INR0489</t>
  </si>
  <si>
    <t>21INR0534</t>
  </si>
  <si>
    <t>22INR0543</t>
  </si>
  <si>
    <t>22INR0523</t>
  </si>
  <si>
    <t>22INR0533</t>
  </si>
  <si>
    <t>23INR0524</t>
  </si>
  <si>
    <t>18INR0073</t>
  </si>
  <si>
    <t>20INR0286</t>
  </si>
  <si>
    <t>22INR0600</t>
  </si>
  <si>
    <t>24INR0632</t>
  </si>
  <si>
    <t>24INR0627</t>
  </si>
  <si>
    <t>23INR0674</t>
  </si>
  <si>
    <t>24INR0578</t>
  </si>
  <si>
    <t>24INR0582</t>
  </si>
  <si>
    <t>25INR0439</t>
  </si>
  <si>
    <t>24INR0605</t>
  </si>
  <si>
    <t>24INR0609</t>
  </si>
  <si>
    <t>25INR0578</t>
  </si>
  <si>
    <t>25INR0583</t>
  </si>
  <si>
    <t>25INR0531</t>
  </si>
  <si>
    <t>24INR0602</t>
  </si>
  <si>
    <t>Panhandle Wind, Peak Average Capacity Contribution (29% of installed capacity)</t>
  </si>
  <si>
    <t>Other Wind, Peak Average Capacity Contribution (22% of installed capacity)</t>
  </si>
  <si>
    <t>Planned Panhandle Wind with Signed IA, Peak Average Capacity Contribution (29% of installed capacity)</t>
  </si>
  <si>
    <t>Planned Other Wind with Signed IA, Peak Average Capacity Contribution (22% of installed capacity)</t>
  </si>
  <si>
    <t>Planned Solar Utility-Scale, Peak Average Capacity Contribution (76% of installed capacity)</t>
  </si>
  <si>
    <t>Solar Utility-Scale, Peak Average Capacity Contribution (76% of installed capacity)</t>
  </si>
  <si>
    <t>Hydroelectric, Peak Average Capacity Contribution (80% of installed capacity)</t>
  </si>
  <si>
    <t>Hydroelectric, Peak Average Capacity Contribution</t>
  </si>
  <si>
    <t>Hydroelectric, Peak Average Capacity Contribution (68% of installed capacity)</t>
  </si>
  <si>
    <t>Solar Utility-Scale, Peak Average Capacity Contribution (17% of installed capacity)</t>
  </si>
  <si>
    <t>Planned Solar Utility-Scale, Peak Average Capacity Contribution (17% of installed capacity)</t>
  </si>
  <si>
    <t>Coastal Wind, Peak Average Capacity Contribution (56% of installed capacity)</t>
  </si>
  <si>
    <t>Panhandle Wind, Peak Average Capacity Contribution (37% of installed capacity)</t>
  </si>
  <si>
    <t>Other Wind, Peak Average Capacity Contribution (28% of installed capacity)</t>
  </si>
  <si>
    <t>Planned Coastal Wind with Signed IA, Peak Average Capacity Contribution (56% of installed capacity)</t>
  </si>
  <si>
    <t>Planned Panhandle Wind with Signed IA, Peak Average Capacity Contribution (37% of installed capacity)</t>
  </si>
  <si>
    <t>Planned Other Wind with Signed IA, Peak Average Capacity Contribution (28% of installed capacity)</t>
  </si>
  <si>
    <r>
      <t xml:space="preserve">Year of Projected Commercial Operations </t>
    </r>
    <r>
      <rPr>
        <b/>
        <vertAlign val="superscript"/>
        <sz val="10"/>
        <rFont val="Arial"/>
        <family val="2"/>
      </rPr>
      <t>(a)</t>
    </r>
  </si>
  <si>
    <t>(a)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2025, the first summer CDR forecast year would be 2025.
Planned projects with (DGR) suffix are Distributed Generation Resources (DGRs).
Projects ending with 'SLF' represnt Battery Energy Storage systems that are Self-Limiting Facilities (SLFs), where the MW capacities are reported as zero to reflect projects for which the battery system is sized to be less than the total nameplate capacity of all registered generators at the facility. Other generators at the facility typically include one or more inverter-based resources, such as solar.</t>
  </si>
  <si>
    <t>WAL STORE 4112</t>
  </si>
  <si>
    <t>HEB STORE 790 A</t>
  </si>
  <si>
    <t>HEB STORE 776</t>
  </si>
  <si>
    <t>HEB STORE 787</t>
  </si>
  <si>
    <t>HEB STORE 790 B</t>
  </si>
  <si>
    <t>RCM SOUTH</t>
  </si>
  <si>
    <t>VGCN MIDLAND</t>
  </si>
  <si>
    <t>HEB STORE 789</t>
  </si>
  <si>
    <t>HEB STORE 413</t>
  </si>
  <si>
    <t>HEB STORE 184</t>
  </si>
  <si>
    <t>DUNLAVY_RCMRO</t>
  </si>
  <si>
    <t>KIRBY_RCMSHAMP</t>
  </si>
  <si>
    <t>HEB STORE 794</t>
  </si>
  <si>
    <t>WAL4112_WAL_STORE_4112</t>
  </si>
  <si>
    <t>HEB790_HEB00790</t>
  </si>
  <si>
    <t>HEB00776_HEB776</t>
  </si>
  <si>
    <t>HEB00787_HEB00787</t>
  </si>
  <si>
    <t>HEB00790_HEB00790</t>
  </si>
  <si>
    <t>RCMSOUTH_RCMSOUTHHAMPTON</t>
  </si>
  <si>
    <t>VGCNG01_VGCNGMIDLAND</t>
  </si>
  <si>
    <t>HEB789_HEB789</t>
  </si>
  <si>
    <t>HEB413_HEB413</t>
  </si>
  <si>
    <t>HEB184_HEB00184</t>
  </si>
  <si>
    <t>HEB794_HEB794</t>
  </si>
  <si>
    <t>HEB STORE 760</t>
  </si>
  <si>
    <t>HEB STORE 792</t>
  </si>
  <si>
    <t>HEB TEMPLE</t>
  </si>
  <si>
    <t>BENKD_BENKD</t>
  </si>
  <si>
    <t>HEB STORE 55</t>
  </si>
  <si>
    <t>HEB00760_HEB00760</t>
  </si>
  <si>
    <t>HEB00792_HEB00792</t>
  </si>
  <si>
    <t>HEBTEMPL_HEBTEMPLE</t>
  </si>
  <si>
    <t>HEB00055_HEB00055</t>
  </si>
  <si>
    <t>ABBVIE_ABBVIEWACO</t>
  </si>
  <si>
    <t>The following is a list of operating fossil fuel Settlement Only Distribution Generators (SODGs) being provided for informational purposes. (The reported capacities are not included in the reserve margin calculations.) As of 5/1/24, there are 664 MW of fossil fuel SODG capacity (255 MW fired by diesel fuel and 409 MW by natural gas). These resources have not been included in past CDR reports due to the difficulty in determining their capacity contributions during peak load periods, and because many are intended as emergency standby generators and are not available to ERCOT for dispatch when needed to address capacity scarcity conditions. Another complication is that such standby generators may be used to reduce on-site loads in order to participate in Demand Response programs such as "4 Coincident Peak" (4CP) and Emergency Response Service (ERS). As a result, historical load reduction impacts would be accounted for in the peak demand forecast, while the capacity of SODGs participating in ERS would already be accounted for in the CDR's ERS line items.
The formal incorporation of fossil-fueled SODGs into future CDR reports has been a discussion topic at Supply Analysis Working Group meetings. Since SODG capacity accounting is not currently addressed in the ERCOT Nodal Protocols, a Nodal Protocol Revision Request (NPRR) is needed to address capacity double-counting, peak average capacity contributions, and other Distribution Generator (DG) accounting issues.</t>
  </si>
  <si>
    <t>Fuel type is based on the primary fuel. Capacity contribution of the wind resources is included at 60% for Coastal counties, 29% for Panhandle counties, and 22% for all other counties, while the solar capacity contribution is 76%. Private Use Network, and Hydro are included based on the three-year average historical capability for each Summer Season's 20 peak load hours. Non-Synchronous Tie resources import forecast is based on flows seen during Energy Emergency Alert (EEA) periods in the most recent summer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</si>
  <si>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Fuel type is based on the primary fuel. Capacity contribution of the wind resources is included at 56% for Coastal counties, 37% for Panhandle counties, and 28% for all other counties, while the solar capacity contribution is 17%. Private Use Network, and Hydro are included based on the three-year average historical capability for each Winter Season's 20 peak load hours. Non-Synchronous Tie resources import forecast is based on flows seen during Energy Emergency Alert (EEA) periods in the most recent winter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</si>
  <si>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The tables below show condensed versions of the Summer Summary tab for 2025-2029 under different sets of planned project inclusion criteria.
Table 1 shows the line items under the current CDR-eligibility criteria (signed IA and air permits/proof of adequate water supplies for fossil-fuel projects). Tables 2, 3, and 4 show the line items under more selective sets of criteria for including planned projects: Table 2 - Meets All Planning Guide Section 6.9(1) Requirements, Table 3 - Meets All Planning Guide Section 6.9 Requirements, Table 4 - meets Quarterly Stability Assessment prerequisites. Table 5 compares the Planning Reserve Margins across the four sets of CDR planned project inclusion criteria. 
An abbreviated summary of the Planning Guide criteria are listed below the data tables. See Planning Guide Sections 5.9 and 6.9 for the full text.
Planned Projects data comes from generation capacity developers and owners as reported in ERCOT's Resource Integration and Ongoing Operations (RIOO) system and other data collection mechanisms described in the ERCOT Protocols.</t>
  </si>
  <si>
    <t>High Net Load Hour
(Hour-ending 9:00 PM)</t>
  </si>
  <si>
    <t>The Hour Ending 9:00 p.m. wind capacities are the original CDR values multiplied by a ratio of 50th-percentile values, by CDR Zone, taken from synthetic profiles values representing the range of potential values for the 5:00 and 9:00 PM summer hours. There is no solar generation for Hour Ending 9:00 p.m.</t>
  </si>
  <si>
    <t xml:space="preserve">The load forecasts for hours-ending 5:00 p.m. and 9:00 p.m. come from ERCOT's official Long Term Load Forecast, and assume that the summer peak load day occurs on August 4th. </t>
  </si>
  <si>
    <t xml:space="preserve"> High Net Load Hour
(Hour-ending 9:00 PM)</t>
  </si>
  <si>
    <t>MW Difference, 5:00 to 9:00 PM</t>
  </si>
  <si>
    <t>MW Change, 5:00 to 9:00 PM</t>
  </si>
  <si>
    <t>Peak v High Net Load Hour 2025</t>
  </si>
  <si>
    <r>
      <rPr>
        <b/>
        <sz val="10"/>
        <rFont val="Arial"/>
        <family val="2"/>
      </rPr>
      <t>Winter Peak Demand, based on normal weather</t>
    </r>
    <r>
      <rPr>
        <sz val="10"/>
        <rFont val="Arial"/>
        <family val="2"/>
      </rPr>
      <t xml:space="preserve">
(Assumes no Large Flexible Load capacity is curtailed during the Peak Load Hour)</t>
    </r>
  </si>
  <si>
    <r>
      <rPr>
        <b/>
        <sz val="10"/>
        <rFont val="Arial"/>
        <family val="2"/>
      </rPr>
      <t>Summer Peak Demand, based on normal weather</t>
    </r>
    <r>
      <rPr>
        <sz val="10"/>
        <rFont val="Arial"/>
        <family val="2"/>
      </rPr>
      <t xml:space="preserve">
(Assumes all but 15% of Large Flexible Load capacity is curtailed during the Peak Load Hour)</t>
    </r>
  </si>
  <si>
    <t>Reserve Margin including a battery storage capacity contribution (5,029 MW for Peak Load Hour)  [3]</t>
  </si>
  <si>
    <t>COLETO CREEK *</t>
  </si>
  <si>
    <t>J K SPRUCE U2 **</t>
  </si>
  <si>
    <t>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Inactive planned projects are excluded from the CDR's reserve margin calculations.</t>
  </si>
  <si>
    <t>ERCOT Contingency Reserve Service (ECRS)</t>
  </si>
  <si>
    <t>Changes Relative to the Last CDR Report, Published December 2023</t>
  </si>
  <si>
    <t>Installed Capacity (MW)</t>
  </si>
  <si>
    <t>Reserve Margins Including New Contracted and Non-Contracted Loads for Forecast Years 2025-2029 *</t>
  </si>
  <si>
    <t>*  See the "Load Forecast, HB5066" tab for more information.</t>
  </si>
  <si>
    <t>Load Forecast, HB5066</t>
  </si>
  <si>
    <t>The Long Term Load Forecast (LTLF) update that includes prospective new Loads with signed interconnection agreements plus non-contracted Loads identified by Transmission Service Providers (TSPs) as a result of Texas House Bill 5066</t>
  </si>
  <si>
    <r>
      <rPr>
        <b/>
        <sz val="10"/>
        <rFont val="Arial"/>
        <family val="2"/>
      </rPr>
      <t>Notable Report Changes (since Dec. 2023 CDR report):</t>
    </r>
    <r>
      <rPr>
        <sz val="10"/>
        <rFont val="Arial"/>
        <family val="2"/>
      </rPr>
      <t xml:space="preserve">
A new tab, "Load Forecast, HB5066" has been added to provide a load forecast that includes prospective customer Loads identified by TSPs that currently do not have signed Interconnection Agreement.</t>
    </r>
  </si>
  <si>
    <t>New Contracted Loads</t>
  </si>
  <si>
    <t>Prospective Non-Contracted Loads Reported by Transmission Service Providers in Officer Letters</t>
  </si>
  <si>
    <t>Reserve Margin with New Contracted Loads</t>
  </si>
  <si>
    <t>Reserve Margin with New Contracted plus Non-contracted Loads</t>
  </si>
  <si>
    <t>* Vistra notified the U.S. Environmental Protection Agency on November 20, 2020 that Coleto Creek's Primary Ash Pond will be closed to meet requirements of EPA’s coal combustion residual (CCR) rule, and that boiler operations will cease no later than July 17, 2027. The notification is available on Vistra’s public website, https://www.luminant.com/ccr/.
** CPS Energy is expecting to convert the J K SPRUCE unit 2 from coal-fired to natural gas-fired.</t>
  </si>
  <si>
    <t>Base Summer Peak Demand (assuming normal weather)</t>
  </si>
  <si>
    <t>Base Winter Peak Demand (based on normal weather)</t>
  </si>
  <si>
    <t>Announced retired capacity that is undergoing ERCOT grid reliability reviews pursuant to Nodal Protocol Section 3.14.1.2.</t>
  </si>
  <si>
    <t>Contracted / Non-Contracted TSP Loads</t>
  </si>
  <si>
    <t>Cumulative Installed Capacity Ratings by 2029
(see Note)</t>
  </si>
  <si>
    <t>90th Percentile Load Forecast Values</t>
  </si>
  <si>
    <t>Presents a scenario comparison of the Summer 2025 summary tab with a version based on load, wind and solar values for the Net Peak hour, assumed to be hour-ending 9:00 PM</t>
  </si>
  <si>
    <t>Load Forecast that Includes Loads 
without Signed Interconnection Agreements</t>
  </si>
  <si>
    <t>The battery storage capacity contributions are based on the amount of battery State of Charge (expressed as average hourly capacity factors) assumed to be available for dispatch for the summer peak load and net peak load hours. The capacity contribution percentages are 0.31 and 0.13 for these hours, respectively, and are multiplied by the forecasted installed capacity of operational plus planned units in the CDR as of July 2025 (16,223 MW). This methodology is the same one used for the Monthly Outlook for Resource Adequacy (MORA) reports.</t>
  </si>
  <si>
    <t>Reserve Margin, Excluding New Contracted Loads Reported by TSPs</t>
  </si>
  <si>
    <t>Reserve Margin, Including New Contracted Loads Reported by TSPs</t>
  </si>
  <si>
    <t>Reserve Margin including a battery storage capacity contribution (5,029 MW for Peak Load Hour) and New Contracted Loads Reported by TSPs  [3]</t>
  </si>
  <si>
    <r>
      <rPr>
        <b/>
        <sz val="10"/>
        <rFont val="Arial"/>
        <family val="2"/>
      </rPr>
      <t>Summer Peak Demand, based on 90th Percentile Weather</t>
    </r>
    <r>
      <rPr>
        <sz val="10"/>
        <rFont val="Arial"/>
        <family val="2"/>
      </rPr>
      <t xml:space="preserve">
(Assumes all but 15% of Large Flexible Load capacity is curtailed during the Peak Load Hour)</t>
    </r>
  </si>
  <si>
    <r>
      <rPr>
        <b/>
        <sz val="10"/>
        <rFont val="Arial"/>
        <family val="2"/>
      </rPr>
      <t>Winter Peak Demand, based on 90th Percentile weather</t>
    </r>
    <r>
      <rPr>
        <sz val="10"/>
        <rFont val="Arial"/>
        <family val="2"/>
      </rPr>
      <t xml:space="preserve">
(Assumes no Large Flexible Load capacity is curtailed during the Peak Load Hour)</t>
    </r>
  </si>
  <si>
    <t>Firm Peak Load plus New Contracted Loads Reported by TSPs</t>
  </si>
  <si>
    <t>The Texas Legislature's House Bill 5066 (passed in the 88th Legislative Session) requires ERCOT to modify transmission planning criteria to include forecasted Load without signed interconnection agreements (Facility Expansion Agreements, or FEAs). Proposed ERCOT rule changes to implement the new transmission planning criteria (Nodal Protocols NPRR1180 and Planning Guide PGRR107) are currently undergoing Market Participant review and have not yet been approved by the ERCOT Board of Directors and Public Utility Commission of Texas.
The ERCOT load forecasting department developed a new Long Term Load Forecast that accounts for new contracted Loads as well as Loads for which a letter from a TSP officer has been received by ERCOT attesting to the confidence that the expected customer load growth will materialize. This information was augmented through a Request for Information to all TSPs to obtain details regarding the annual type and timing of the Load increases. The load Forecast figures below are broken out by Loads that are supported by FEAs and TSP officer letters. Also shown below are the 90th percentile load forecast values to provide a reasonable upper bound on load forecast expectations.</t>
  </si>
  <si>
    <r>
      <rPr>
        <u/>
        <sz val="10"/>
        <rFont val="Arial"/>
        <family val="2"/>
      </rPr>
      <t>Contracted TSP Load</t>
    </r>
    <r>
      <rPr>
        <sz val="10"/>
        <rFont val="Arial"/>
        <family val="2"/>
      </rPr>
      <t>:  A Load reported to ERCOT for which an interconnection agreements and/or Facility Extension Agreements (FEA) has been signed by the customer and Transmission Service Provider, and the customer share of costs for the extension of TSP facilities has been paid to the TSP. A contracted Load typically falls into the following general categories: crypto-mining, data centers, hydrogen/ammonia production, oil and gas production, and industrial/manufacturing.
Non-contracted TSP Load: A Load (or Loads) for which an officer of a TSP has documented in a letter sent to ERCOT attesting that there is a high likelihood that the Load(s) will materialize. These prospective Loads are not associated with a signed interconnection agreement or FEA, and are therefore considered more speculative than Loads with a signed interconnection agreement or FEA.</t>
    </r>
  </si>
  <si>
    <t>An Ancillary Service that provides operating reserves that is intended to:
(a) Restore Responsive Reserve (RRS) within ten minutes of a frequency deviation that results in significant depletion of RRS by restoring frequency to its scheduled value to return the system to normal;
(b) Provide energy or continued Load interruption to avoid or during the implementation of an Energy Emergency Alert (EEA);
(c) Provide backup regulation; and
(d) Be sustained at a specified level for two consecutive hours.
ECRS was developed to address net load ramps and take advantage of Energy Storage Resources with maximum durations of at leat two hours.</t>
  </si>
  <si>
    <t>Notifications of Suspension of Operations (NSOs) for the following Generation Resources: CPS Energy (BRAUNIG_VHB1, BRAUNIG_VHB2, and BRAUNIG_VHB3). The NSOs indicate that, as of March 31, 2025, the Generation Resources will indefinitely suspend operations. However, pursuant to ERCOT Protocols Section 3.14.1.2, ERCOT Evaluation Process, ERCOT has completed its reliability analysis, and the analysis identifies performance deficiencies for which these Generation Resources have a material impact under the criteria described in paragraph (3)(c) of that Section. Therefore, these Generation Resources are needed to support ERCOT System reliability. For this CDR report, these units are reported as being available for the forecast period.</t>
  </si>
  <si>
    <t>Lists generation fuel types by MW and by percentage for Summer 2025 through Summer 2034 and Winter 2025/2026 through Winter 2034/2035</t>
  </si>
  <si>
    <t>Reserve Margins past 2029 are not provided given the high uncertainty regarding non-contracted Load growth this far into the future. The load forecast values through 2034 are reported in the 'Load Forecast, HB5066' tab.</t>
  </si>
  <si>
    <t>Reserve Margins past Winter 2029/30 are not provided given the high uncertainty regarding non-contracted Load growth this far into the future. The load forecast values through Winter 2034/35 are reported in the 'Load Forecast, HB5066' tab.</t>
  </si>
  <si>
    <t>Cumulative Installed Capacity Ratings by 2029/2030 (see Note)</t>
  </si>
  <si>
    <t>Non-Synchronous Ties (Based on average net import contribution during winter 2020/2021 EEA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</si>
</sst>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_(* #,##0_);_(* \(#,##0\);_(* &quot;-&quot;??_);_(@_)"/>
    <numFmt numFmtId="166" formatCode="_(* #,##0.0_);_(* \(#,##0.0\);_(* &quot;-&quot;?_);_(@_)"/>
    <numFmt numFmtId="167" formatCode="_(* #,##0.0_);_(* \(#,##0.0\);_(* &quot;-&quot;??_);_(@_)"/>
    <numFmt numFmtId="168" formatCode="#,##0.000000000000"/>
    <numFmt numFmtId="169" formatCode="0.0"/>
    <numFmt numFmtId="170" formatCode="#,##0\ &quot;MW&quot;"/>
    <numFmt numFmtId="171" formatCode="m/d/yyyy;@"/>
    <numFmt numFmtId="172" formatCode="#,##0.0"/>
  </numFmts>
  <fonts count="92">
    <font>
      <sz val="10"/>
      <name val="Arial"/>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u/>
      <sz val="10"/>
      <name val="Arial"/>
      <family val="2"/>
    </font>
    <font>
      <sz val="11"/>
      <color theme="1"/>
      <name val="Garamond"/>
      <family val="2"/>
      <scheme val="minor"/>
    </font>
    <font>
      <sz val="10"/>
      <color theme="1"/>
      <name val="Arial"/>
      <family val="2"/>
    </font>
    <font>
      <b/>
      <sz val="14"/>
      <color theme="0"/>
      <name val="Arial"/>
      <family val="2"/>
    </font>
    <font>
      <b/>
      <sz val="14"/>
      <color theme="1"/>
      <name val="Arial"/>
      <family val="2"/>
    </font>
    <font>
      <b/>
      <sz val="14"/>
      <color theme="2"/>
      <name val="Arial"/>
      <family val="2"/>
    </font>
    <font>
      <sz val="10"/>
      <name val="Arial"/>
      <family val="2"/>
      <scheme val="major"/>
    </font>
    <font>
      <b/>
      <u/>
      <sz val="10"/>
      <name val="Arial"/>
      <family val="2"/>
      <scheme val="major"/>
    </font>
    <font>
      <u/>
      <sz val="10"/>
      <color theme="2"/>
      <name val="Arial"/>
      <family val="2"/>
    </font>
    <font>
      <u/>
      <sz val="10"/>
      <color theme="1"/>
      <name val="Arial"/>
      <family val="2"/>
    </font>
    <font>
      <b/>
      <sz val="10"/>
      <color theme="1"/>
      <name val="Arial"/>
      <family val="2"/>
    </font>
    <font>
      <sz val="10"/>
      <color rgb="FFC00000"/>
      <name val="Arial"/>
      <family val="2"/>
    </font>
    <font>
      <sz val="10"/>
      <color indexed="8"/>
      <name val="Arial"/>
      <family val="2"/>
    </font>
    <font>
      <sz val="24"/>
      <color theme="0"/>
      <name val="Arial"/>
      <family val="2"/>
    </font>
    <font>
      <sz val="11"/>
      <color rgb="FF9C6500"/>
      <name val="Garamond"/>
      <family val="2"/>
      <scheme val="minor"/>
    </font>
    <font>
      <sz val="11"/>
      <color rgb="FF3F3F76"/>
      <name val="Garamond"/>
      <family val="2"/>
      <scheme val="minor"/>
    </font>
    <font>
      <sz val="10"/>
      <color theme="0"/>
      <name val="Arial"/>
      <family val="2"/>
      <scheme val="major"/>
    </font>
    <font>
      <u/>
      <sz val="10"/>
      <color theme="0"/>
      <name val="Arial"/>
      <family val="2"/>
      <scheme val="major"/>
    </font>
    <font>
      <u/>
      <sz val="10"/>
      <color theme="0"/>
      <name val="Arial"/>
      <family val="2"/>
    </font>
    <font>
      <b/>
      <sz val="10"/>
      <color rgb="FFC00000"/>
      <name val="Arial"/>
      <family val="2"/>
    </font>
    <font>
      <sz val="9"/>
      <color indexed="81"/>
      <name val="Tahoma"/>
      <family val="2"/>
    </font>
    <font>
      <sz val="10"/>
      <name val="Arial"/>
      <family val="2"/>
    </font>
    <font>
      <sz val="11"/>
      <color rgb="FF006100"/>
      <name val="Garamond"/>
      <family val="2"/>
      <scheme val="minor"/>
    </font>
    <font>
      <sz val="10"/>
      <color theme="1"/>
      <name val="Tahoma"/>
      <family val="2"/>
    </font>
    <font>
      <sz val="9"/>
      <name val="Arial"/>
      <family val="2"/>
    </font>
    <font>
      <b/>
      <sz val="12"/>
      <name val="Arial"/>
      <family val="2"/>
    </font>
    <font>
      <sz val="10"/>
      <color rgb="FFC00000"/>
      <name val="Arial"/>
      <family val="2"/>
      <scheme val="major"/>
    </font>
    <font>
      <sz val="11"/>
      <color rgb="FFC00000"/>
      <name val="Garamond"/>
      <family val="2"/>
      <scheme val="minor"/>
    </font>
    <font>
      <b/>
      <sz val="12"/>
      <color rgb="FFC00000"/>
      <name val="Arial"/>
      <family val="2"/>
    </font>
    <font>
      <b/>
      <sz val="18"/>
      <color rgb="FFC00000"/>
      <name val="Arial"/>
      <family val="2"/>
    </font>
    <font>
      <sz val="14"/>
      <color theme="0"/>
      <name val="Arial"/>
      <family val="2"/>
    </font>
    <font>
      <sz val="11"/>
      <name val="Garamond"/>
      <family val="2"/>
      <scheme val="minor"/>
    </font>
    <font>
      <sz val="11"/>
      <color rgb="FFC00000"/>
      <name val="Arial"/>
      <family val="2"/>
      <scheme val="major"/>
    </font>
    <font>
      <b/>
      <sz val="14"/>
      <color rgb="FFC00000"/>
      <name val="Arial"/>
      <family val="2"/>
    </font>
    <font>
      <sz val="11"/>
      <color rgb="FFC00000"/>
      <name val="Calibri"/>
      <family val="2"/>
    </font>
    <font>
      <sz val="11"/>
      <name val="Calibri"/>
      <family val="2"/>
    </font>
    <font>
      <b/>
      <sz val="14"/>
      <color theme="0"/>
      <name val="Arial"/>
      <family val="2"/>
      <scheme val="major"/>
    </font>
    <font>
      <u/>
      <sz val="10"/>
      <name val="Arial"/>
      <family val="2"/>
      <scheme val="major"/>
    </font>
    <font>
      <b/>
      <sz val="14"/>
      <color rgb="FFC00000"/>
      <name val="Arial"/>
      <family val="2"/>
      <scheme val="major"/>
    </font>
    <font>
      <sz val="11"/>
      <color rgb="FF000000"/>
      <name val="Garamond"/>
      <family val="2"/>
      <scheme val="minor"/>
    </font>
    <font>
      <sz val="12"/>
      <color theme="1"/>
      <name val="Arial"/>
      <family val="2"/>
      <scheme val="major"/>
    </font>
    <font>
      <u/>
      <sz val="12"/>
      <color theme="1"/>
      <name val="Arial"/>
      <family val="2"/>
      <scheme val="major"/>
    </font>
    <font>
      <b/>
      <vertAlign val="superscript"/>
      <sz val="10"/>
      <name val="Arial"/>
      <family val="2"/>
    </font>
    <font>
      <sz val="12"/>
      <color rgb="FFC00000"/>
      <name val="Arial"/>
      <family val="2"/>
      <scheme val="major"/>
    </font>
    <font>
      <sz val="11"/>
      <name val="Arial"/>
      <family val="2"/>
      <scheme val="major"/>
    </font>
    <font>
      <b/>
      <sz val="10"/>
      <name val="Arial"/>
      <family val="2"/>
      <scheme val="major"/>
    </font>
    <font>
      <b/>
      <sz val="11"/>
      <name val="Arial"/>
      <family val="2"/>
      <scheme val="major"/>
    </font>
    <font>
      <b/>
      <sz val="11"/>
      <name val="Calibri"/>
      <family val="2"/>
    </font>
    <font>
      <u/>
      <sz val="11"/>
      <name val="Arial"/>
      <family val="2"/>
      <scheme val="major"/>
    </font>
    <font>
      <b/>
      <sz val="12"/>
      <name val="Arial"/>
      <family val="2"/>
      <scheme val="major"/>
    </font>
    <font>
      <i/>
      <sz val="10"/>
      <name val="Arial"/>
      <family val="2"/>
      <scheme val="major"/>
    </font>
    <font>
      <sz val="10"/>
      <color theme="1"/>
      <name val="Arial"/>
      <family val="2"/>
      <scheme val="major"/>
    </font>
    <font>
      <sz val="8"/>
      <name val="Arial"/>
      <family val="2"/>
    </font>
  </fonts>
  <fills count="5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89999084444715716"/>
        <bgColor indexed="64"/>
      </patternFill>
    </fill>
    <fill>
      <patternFill patternType="solid">
        <fgColor rgb="FFDEE1E2"/>
        <bgColor indexed="8"/>
      </patternFill>
    </fill>
    <fill>
      <patternFill patternType="solid">
        <fgColor rgb="FFCDF5E4"/>
        <bgColor indexed="64"/>
      </patternFill>
    </fill>
    <fill>
      <patternFill patternType="solid">
        <fgColor rgb="FFC6EFCE"/>
      </patternFill>
    </fill>
    <fill>
      <patternFill patternType="solid">
        <fgColor rgb="FFDEE1E2"/>
        <bgColor rgb="FF000000"/>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7" tint="0.89999084444715716"/>
        <bgColor rgb="FF000000"/>
      </patternFill>
    </fill>
    <fill>
      <patternFill patternType="solid">
        <fgColor theme="0"/>
        <bgColor rgb="FF000000"/>
      </patternFill>
    </fill>
    <fill>
      <patternFill patternType="solid">
        <fgColor rgb="FFFFFFFF"/>
        <bgColor rgb="FF000000"/>
      </patternFill>
    </fill>
    <fill>
      <patternFill patternType="solid">
        <fgColor theme="3"/>
        <bgColor rgb="FF000000"/>
      </patternFill>
    </fill>
    <fill>
      <patternFill patternType="solid">
        <fgColor rgb="FF00B050"/>
        <bgColor indexed="64"/>
      </patternFill>
    </fill>
    <fill>
      <patternFill patternType="solid">
        <fgColor rgb="FFDDE0E3"/>
        <bgColor rgb="FF000000"/>
      </patternFill>
    </fill>
    <fill>
      <patternFill patternType="solid">
        <fgColor rgb="FFCDF5E4"/>
        <bgColor rgb="FF000000"/>
      </patternFill>
    </fill>
    <fill>
      <patternFill patternType="solid">
        <fgColor rgb="FFD5ECFF"/>
        <bgColor rgb="FF000000"/>
      </patternFill>
    </fill>
    <fill>
      <patternFill patternType="solid">
        <fgColor theme="0" tint="-0.14999847407452621"/>
        <bgColor indexed="64"/>
      </patternFill>
    </fill>
    <fill>
      <patternFill patternType="solid">
        <fgColor theme="0"/>
        <bgColor indexed="8"/>
      </patternFill>
    </fill>
    <fill>
      <patternFill patternType="solid">
        <fgColor rgb="FFE0DEF3"/>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style="thin">
        <color indexed="64"/>
      </right>
      <top/>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s>
  <cellStyleXfs count="120">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43" fontId="7" fillId="0" borderId="0" applyFont="0" applyFill="0" applyBorder="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7" fillId="0" borderId="0"/>
    <xf numFmtId="0" fontId="7" fillId="0" borderId="0"/>
    <xf numFmtId="0" fontId="40" fillId="0" borderId="0"/>
    <xf numFmtId="0" fontId="40" fillId="0" borderId="0"/>
    <xf numFmtId="0" fontId="40" fillId="0" borderId="0"/>
    <xf numFmtId="0" fontId="22" fillId="23" borderId="7" applyNumberFormat="0" applyFont="0" applyAlignment="0" applyProtection="0"/>
    <xf numFmtId="0" fontId="23" fillId="20" borderId="8" applyNumberFormat="0" applyAlignment="0" applyProtection="0"/>
    <xf numFmtId="9" fontId="7" fillId="0" borderId="0" applyFont="0" applyFill="0" applyBorder="0" applyAlignment="0" applyProtection="0"/>
    <xf numFmtId="9" fontId="40"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6" fillId="0" borderId="0"/>
    <xf numFmtId="9"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0" fontId="51" fillId="0" borderId="0"/>
    <xf numFmtId="0" fontId="53" fillId="31" borderId="0" applyNumberFormat="0" applyBorder="0" applyAlignment="0" applyProtection="0"/>
    <xf numFmtId="0" fontId="54" fillId="32" borderId="15" applyNumberFormat="0" applyAlignment="0" applyProtection="0"/>
    <xf numFmtId="0" fontId="60" fillId="0" borderId="0"/>
    <xf numFmtId="0" fontId="7" fillId="0" borderId="0"/>
    <xf numFmtId="0" fontId="5" fillId="0" borderId="0"/>
    <xf numFmtId="0" fontId="61" fillId="38" borderId="0" applyNumberFormat="0" applyBorder="0" applyAlignment="0" applyProtection="0"/>
    <xf numFmtId="0" fontId="62" fillId="0" borderId="0"/>
    <xf numFmtId="0" fontId="8" fillId="3" borderId="0" applyNumberFormat="0" applyBorder="0" applyAlignment="0" applyProtection="0"/>
    <xf numFmtId="0" fontId="8" fillId="2" borderId="0" applyNumberFormat="0" applyBorder="0" applyAlignment="0" applyProtection="0"/>
    <xf numFmtId="0" fontId="7" fillId="0" borderId="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20" borderId="1" applyNumberFormat="0" applyAlignment="0" applyProtection="0"/>
    <xf numFmtId="0" fontId="12" fillId="21" borderId="2" applyNumberFormat="0" applyAlignment="0" applyProtection="0"/>
    <xf numFmtId="43" fontId="7" fillId="0" borderId="0" applyFont="0" applyFill="0" applyBorder="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5" fillId="0" borderId="0"/>
    <xf numFmtId="0" fontId="5" fillId="0" borderId="0"/>
    <xf numFmtId="0" fontId="5" fillId="0" borderId="0"/>
    <xf numFmtId="0" fontId="7" fillId="23" borderId="7" applyNumberFormat="0" applyFont="0" applyAlignment="0" applyProtection="0"/>
    <xf numFmtId="0" fontId="23" fillId="20" borderId="8" applyNumberFormat="0" applyAlignment="0" applyProtection="0"/>
    <xf numFmtId="9" fontId="7" fillId="0" borderId="0" applyFont="0" applyFill="0" applyBorder="0" applyAlignment="0" applyProtection="0"/>
    <xf numFmtId="9" fontId="5"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7" fillId="0" borderId="0"/>
    <xf numFmtId="0" fontId="7" fillId="0" borderId="0"/>
    <xf numFmtId="0" fontId="4" fillId="0" borderId="0"/>
    <xf numFmtId="0" fontId="3" fillId="0" borderId="0"/>
    <xf numFmtId="0" fontId="78" fillId="0" borderId="0"/>
    <xf numFmtId="43" fontId="3" fillId="0" borderId="0" applyFont="0" applyFill="0" applyBorder="0" applyAlignment="0" applyProtection="0"/>
    <xf numFmtId="0" fontId="1" fillId="0" borderId="0"/>
  </cellStyleXfs>
  <cellXfs count="407">
    <xf numFmtId="0" fontId="0" fillId="0" borderId="0" xfId="0"/>
    <xf numFmtId="0" fontId="28" fillId="0" borderId="0" xfId="0" applyFont="1" applyFill="1" applyAlignment="1">
      <alignment horizontal="center" vertical="center"/>
    </xf>
    <xf numFmtId="0" fontId="29" fillId="0" borderId="0" xfId="0" applyFont="1"/>
    <xf numFmtId="0" fontId="35" fillId="0" borderId="0" xfId="0" applyFont="1"/>
    <xf numFmtId="0" fontId="0" fillId="0" borderId="0" xfId="0" applyAlignment="1">
      <alignment vertical="top"/>
    </xf>
    <xf numFmtId="0" fontId="7" fillId="0" borderId="0" xfId="0" applyFont="1"/>
    <xf numFmtId="0" fontId="38" fillId="0" borderId="10" xfId="0" applyFont="1" applyBorder="1" applyAlignment="1">
      <alignment horizontal="left" vertical="center"/>
    </xf>
    <xf numFmtId="0" fontId="29" fillId="0" borderId="0" xfId="0" applyFont="1" applyAlignment="1">
      <alignment vertical="top"/>
    </xf>
    <xf numFmtId="0" fontId="0" fillId="24" borderId="0" xfId="0" applyFill="1"/>
    <xf numFmtId="0" fontId="0" fillId="24" borderId="0" xfId="0" applyFill="1" applyAlignment="1"/>
    <xf numFmtId="0" fontId="30" fillId="24" borderId="0" xfId="0" applyFont="1" applyFill="1" applyAlignment="1">
      <alignment horizontal="center"/>
    </xf>
    <xf numFmtId="0" fontId="31" fillId="24" borderId="0" xfId="0" applyFont="1" applyFill="1" applyAlignment="1"/>
    <xf numFmtId="0" fontId="32" fillId="24" borderId="0" xfId="0" applyFont="1" applyFill="1"/>
    <xf numFmtId="0" fontId="33" fillId="24" borderId="0" xfId="0" applyFont="1" applyFill="1" applyAlignment="1"/>
    <xf numFmtId="0" fontId="33" fillId="24" borderId="0" xfId="0" applyFont="1" applyFill="1" applyAlignment="1">
      <alignment horizontal="center"/>
    </xf>
    <xf numFmtId="49" fontId="34" fillId="24" borderId="0" xfId="0" applyNumberFormat="1" applyFont="1" applyFill="1" applyAlignment="1"/>
    <xf numFmtId="0" fontId="34" fillId="24" borderId="0" xfId="0" applyFont="1" applyFill="1" applyAlignment="1"/>
    <xf numFmtId="0" fontId="7" fillId="0" borderId="0" xfId="0" applyFont="1" applyAlignment="1">
      <alignment vertical="top"/>
    </xf>
    <xf numFmtId="0" fontId="47" fillId="26" borderId="10" xfId="0" applyFont="1" applyFill="1" applyBorder="1" applyAlignment="1" applyProtection="1">
      <alignment vertical="center" wrapText="1"/>
    </xf>
    <xf numFmtId="0" fontId="47" fillId="25" borderId="10" xfId="0" applyFont="1" applyFill="1" applyBorder="1" applyAlignment="1" applyProtection="1">
      <alignment vertical="center" wrapText="1"/>
    </xf>
    <xf numFmtId="0" fontId="48" fillId="29" borderId="10" xfId="0" applyFont="1" applyFill="1" applyBorder="1" applyAlignment="1" applyProtection="1">
      <alignment vertical="center"/>
    </xf>
    <xf numFmtId="0" fontId="39" fillId="29" borderId="10" xfId="35" applyFont="1" applyFill="1" applyBorder="1" applyAlignment="1" applyProtection="1">
      <alignment vertical="center"/>
    </xf>
    <xf numFmtId="0" fontId="50" fillId="0" borderId="0" xfId="0" applyFont="1"/>
    <xf numFmtId="0" fontId="6" fillId="0" borderId="0" xfId="51"/>
    <xf numFmtId="0" fontId="52" fillId="25" borderId="0" xfId="55" applyFont="1" applyFill="1" applyBorder="1" applyAlignment="1">
      <alignment horizontal="left"/>
    </xf>
    <xf numFmtId="0" fontId="45" fillId="26" borderId="0" xfId="51" applyFont="1" applyFill="1" applyBorder="1"/>
    <xf numFmtId="0" fontId="55" fillId="25" borderId="0" xfId="51" applyFont="1" applyFill="1" applyBorder="1"/>
    <xf numFmtId="0" fontId="55" fillId="25" borderId="0" xfId="55" applyFont="1" applyFill="1" applyBorder="1" applyAlignment="1">
      <alignment horizontal="left"/>
    </xf>
    <xf numFmtId="0" fontId="56" fillId="25" borderId="0" xfId="55" applyFont="1" applyFill="1" applyBorder="1" applyAlignment="1">
      <alignment horizontal="left"/>
    </xf>
    <xf numFmtId="0" fontId="56" fillId="25" borderId="0" xfId="40" applyFont="1" applyFill="1" applyBorder="1" applyAlignment="1">
      <alignment horizontal="left"/>
    </xf>
    <xf numFmtId="1" fontId="56" fillId="25" borderId="0" xfId="40" applyNumberFormat="1" applyFont="1" applyFill="1" applyBorder="1" applyAlignment="1">
      <alignment horizontal="left"/>
    </xf>
    <xf numFmtId="0" fontId="57" fillId="28" borderId="10" xfId="35" applyFont="1" applyFill="1" applyBorder="1" applyAlignment="1" applyProtection="1">
      <alignment vertical="center" wrapText="1"/>
    </xf>
    <xf numFmtId="0" fontId="29" fillId="33" borderId="0" xfId="0" applyFont="1" applyFill="1" applyBorder="1" applyAlignment="1">
      <alignment vertical="center"/>
    </xf>
    <xf numFmtId="0" fontId="7" fillId="0" borderId="0" xfId="0" applyFont="1" applyFill="1" applyBorder="1"/>
    <xf numFmtId="0" fontId="7" fillId="0" borderId="0" xfId="51" applyFont="1" applyFill="1" applyBorder="1"/>
    <xf numFmtId="166" fontId="29" fillId="0" borderId="0" xfId="0" applyNumberFormat="1" applyFont="1" applyAlignment="1">
      <alignment horizontal="left"/>
    </xf>
    <xf numFmtId="166" fontId="29" fillId="0" borderId="0" xfId="0" applyNumberFormat="1" applyFont="1"/>
    <xf numFmtId="166" fontId="7" fillId="0" borderId="0" xfId="0" applyNumberFormat="1" applyFont="1"/>
    <xf numFmtId="166" fontId="7" fillId="0" borderId="0" xfId="0" applyNumberFormat="1" applyFont="1" applyAlignment="1">
      <alignment horizontal="left"/>
    </xf>
    <xf numFmtId="1" fontId="38" fillId="29" borderId="0" xfId="0" applyNumberFormat="1" applyFont="1" applyFill="1" applyBorder="1" applyAlignment="1">
      <alignment horizontal="right" vertical="center"/>
    </xf>
    <xf numFmtId="0" fontId="7" fillId="0" borderId="10" xfId="0" applyFont="1" applyBorder="1" applyAlignment="1">
      <alignment vertical="center"/>
    </xf>
    <xf numFmtId="0" fontId="7" fillId="0" borderId="10" xfId="0" applyFont="1" applyBorder="1" applyAlignment="1">
      <alignment vertical="center" wrapText="1"/>
    </xf>
    <xf numFmtId="0" fontId="6" fillId="0" borderId="0" xfId="51" applyAlignment="1">
      <alignment vertical="center"/>
    </xf>
    <xf numFmtId="0" fontId="0" fillId="0" borderId="0" xfId="0" applyAlignment="1">
      <alignment vertical="center"/>
    </xf>
    <xf numFmtId="1" fontId="38" fillId="37" borderId="0" xfId="0" applyNumberFormat="1" applyFont="1" applyFill="1" applyAlignment="1">
      <alignment vertical="center"/>
    </xf>
    <xf numFmtId="0" fontId="7" fillId="37" borderId="0" xfId="0" applyFont="1" applyFill="1" applyAlignment="1">
      <alignment vertical="center"/>
    </xf>
    <xf numFmtId="3" fontId="7" fillId="37" borderId="0" xfId="0" applyNumberFormat="1" applyFont="1" applyFill="1" applyAlignment="1">
      <alignment vertical="center"/>
    </xf>
    <xf numFmtId="0" fontId="29" fillId="37" borderId="0" xfId="0" applyFont="1" applyFill="1" applyAlignment="1">
      <alignment vertical="center"/>
    </xf>
    <xf numFmtId="3" fontId="29" fillId="37" borderId="0" xfId="0" applyNumberFormat="1" applyFont="1" applyFill="1" applyAlignment="1">
      <alignment vertical="center"/>
    </xf>
    <xf numFmtId="0" fontId="29" fillId="0" borderId="0" xfId="0" applyFont="1" applyAlignment="1">
      <alignment horizontal="left"/>
    </xf>
    <xf numFmtId="1" fontId="29" fillId="0" borderId="0" xfId="0" applyNumberFormat="1" applyFont="1" applyAlignment="1">
      <alignment horizontal="left"/>
    </xf>
    <xf numFmtId="0" fontId="7" fillId="0" borderId="0" xfId="0" applyFont="1" applyAlignment="1">
      <alignment horizontal="left"/>
    </xf>
    <xf numFmtId="1" fontId="7" fillId="0" borderId="0" xfId="0" applyNumberFormat="1" applyFont="1" applyAlignment="1">
      <alignment horizontal="left"/>
    </xf>
    <xf numFmtId="1" fontId="38" fillId="29" borderId="17" xfId="0" applyNumberFormat="1" applyFont="1" applyFill="1" applyBorder="1" applyAlignment="1">
      <alignment horizontal="right" vertical="center"/>
    </xf>
    <xf numFmtId="3" fontId="7" fillId="37" borderId="17" xfId="0" applyNumberFormat="1" applyFont="1" applyFill="1" applyBorder="1" applyAlignment="1">
      <alignment vertical="center"/>
    </xf>
    <xf numFmtId="3" fontId="29" fillId="37" borderId="17" xfId="0" applyNumberFormat="1" applyFont="1" applyFill="1" applyBorder="1" applyAlignment="1">
      <alignment vertical="center"/>
    </xf>
    <xf numFmtId="0" fontId="29" fillId="37" borderId="16" xfId="0" applyFont="1" applyFill="1" applyBorder="1" applyAlignment="1">
      <alignment vertical="center"/>
    </xf>
    <xf numFmtId="3" fontId="29" fillId="37" borderId="16" xfId="0" applyNumberFormat="1" applyFont="1" applyFill="1" applyBorder="1" applyAlignment="1">
      <alignment vertical="center"/>
    </xf>
    <xf numFmtId="0" fontId="7" fillId="0" borderId="17" xfId="0" applyFont="1" applyBorder="1"/>
    <xf numFmtId="3" fontId="7" fillId="37" borderId="0" xfId="0" applyNumberFormat="1" applyFont="1" applyFill="1" applyBorder="1" applyAlignment="1">
      <alignment vertical="center"/>
    </xf>
    <xf numFmtId="0" fontId="7" fillId="30" borderId="0" xfId="0" applyFont="1" applyFill="1" applyAlignment="1">
      <alignment vertical="center"/>
    </xf>
    <xf numFmtId="0" fontId="29" fillId="30" borderId="0" xfId="55" applyFont="1" applyFill="1" applyAlignment="1">
      <alignment horizontal="left" vertical="center"/>
    </xf>
    <xf numFmtId="0" fontId="29" fillId="30" borderId="0" xfId="0" applyFont="1" applyFill="1" applyAlignment="1">
      <alignment horizontal="left" vertical="center"/>
    </xf>
    <xf numFmtId="0" fontId="29" fillId="30" borderId="0" xfId="40" applyFont="1" applyFill="1" applyAlignment="1">
      <alignment horizontal="left" vertical="center"/>
    </xf>
    <xf numFmtId="1" fontId="29" fillId="30" borderId="0" xfId="40" applyNumberFormat="1" applyFont="1" applyFill="1" applyAlignment="1">
      <alignment horizontal="left" vertical="center"/>
    </xf>
    <xf numFmtId="1" fontId="29" fillId="30" borderId="0" xfId="40" applyNumberFormat="1" applyFont="1" applyFill="1" applyAlignment="1">
      <alignment horizontal="right" vertical="center"/>
    </xf>
    <xf numFmtId="1" fontId="29" fillId="30" borderId="0" xfId="0" applyNumberFormat="1" applyFont="1" applyFill="1" applyAlignment="1">
      <alignment horizontal="right" vertical="center"/>
    </xf>
    <xf numFmtId="1" fontId="38" fillId="29" borderId="0" xfId="0" applyNumberFormat="1" applyFont="1" applyFill="1" applyAlignment="1">
      <alignment vertical="center"/>
    </xf>
    <xf numFmtId="3" fontId="29" fillId="37" borderId="18" xfId="0" applyNumberFormat="1" applyFont="1" applyFill="1" applyBorder="1" applyAlignment="1">
      <alignment vertical="center"/>
    </xf>
    <xf numFmtId="1" fontId="38" fillId="37" borderId="0" xfId="0" applyNumberFormat="1" applyFont="1" applyFill="1" applyBorder="1" applyAlignment="1">
      <alignment vertical="center"/>
    </xf>
    <xf numFmtId="1" fontId="38" fillId="29" borderId="17" xfId="0" applyNumberFormat="1" applyFont="1" applyFill="1" applyBorder="1" applyAlignment="1">
      <alignment vertical="center"/>
    </xf>
    <xf numFmtId="1" fontId="38" fillId="37" borderId="17" xfId="0" applyNumberFormat="1" applyFont="1" applyFill="1" applyBorder="1" applyAlignment="1">
      <alignment vertical="center"/>
    </xf>
    <xf numFmtId="0" fontId="52" fillId="26" borderId="0" xfId="55" applyFont="1" applyFill="1" applyBorder="1" applyAlignment="1"/>
    <xf numFmtId="0" fontId="7" fillId="37" borderId="0" xfId="0" applyFont="1" applyFill="1" applyBorder="1" applyAlignment="1">
      <alignment vertical="center"/>
    </xf>
    <xf numFmtId="0" fontId="29" fillId="37" borderId="0" xfId="0" applyFont="1" applyFill="1" applyBorder="1" applyAlignment="1">
      <alignment vertical="center"/>
    </xf>
    <xf numFmtId="0" fontId="0" fillId="0" borderId="0" xfId="0" applyAlignment="1">
      <alignment wrapText="1"/>
    </xf>
    <xf numFmtId="1" fontId="29" fillId="30" borderId="0" xfId="40" applyNumberFormat="1" applyFont="1" applyFill="1" applyAlignment="1">
      <alignment horizontal="center" vertical="center" wrapText="1"/>
    </xf>
    <xf numFmtId="0" fontId="29" fillId="37" borderId="0" xfId="0" applyFont="1" applyFill="1" applyAlignment="1">
      <alignment horizontal="center" vertical="center" wrapText="1"/>
    </xf>
    <xf numFmtId="0" fontId="64" fillId="33" borderId="0" xfId="0" applyFont="1" applyFill="1" applyBorder="1" applyAlignment="1">
      <alignment vertical="center"/>
    </xf>
    <xf numFmtId="0" fontId="66" fillId="0" borderId="0" xfId="51" applyFont="1"/>
    <xf numFmtId="0" fontId="66" fillId="0" borderId="0" xfId="51" applyFont="1" applyAlignment="1">
      <alignment vertical="center"/>
    </xf>
    <xf numFmtId="1" fontId="66" fillId="0" borderId="0" xfId="51" applyNumberFormat="1" applyFont="1" applyAlignment="1">
      <alignment vertical="center"/>
    </xf>
    <xf numFmtId="0" fontId="50" fillId="34" borderId="0" xfId="0" applyFont="1" applyFill="1" applyBorder="1" applyAlignment="1">
      <alignment vertical="center"/>
    </xf>
    <xf numFmtId="0" fontId="58" fillId="29" borderId="16" xfId="0" applyFont="1" applyFill="1" applyBorder="1" applyAlignment="1">
      <alignment vertical="center"/>
    </xf>
    <xf numFmtId="3" fontId="50" fillId="0" borderId="0" xfId="0" applyNumberFormat="1" applyFont="1"/>
    <xf numFmtId="0" fontId="66" fillId="24" borderId="0" xfId="51" applyFont="1" applyFill="1" applyBorder="1" applyAlignment="1">
      <alignment vertical="center"/>
    </xf>
    <xf numFmtId="0" fontId="50" fillId="24" borderId="0" xfId="0" applyFont="1" applyFill="1" applyAlignment="1">
      <alignment vertical="center"/>
    </xf>
    <xf numFmtId="3" fontId="50" fillId="24" borderId="0" xfId="0" applyNumberFormat="1" applyFont="1" applyFill="1" applyBorder="1" applyAlignment="1">
      <alignment horizontal="right" vertical="center" wrapText="1"/>
    </xf>
    <xf numFmtId="3" fontId="50" fillId="24" borderId="0" xfId="0" applyNumberFormat="1" applyFont="1" applyFill="1" applyAlignment="1">
      <alignment vertical="center"/>
    </xf>
    <xf numFmtId="3" fontId="50" fillId="24" borderId="0" xfId="0" applyNumberFormat="1" applyFont="1" applyFill="1" applyBorder="1" applyAlignment="1">
      <alignment vertical="center"/>
    </xf>
    <xf numFmtId="3" fontId="50" fillId="24" borderId="17" xfId="0" applyNumberFormat="1" applyFont="1" applyFill="1" applyBorder="1" applyAlignment="1">
      <alignment horizontal="right" wrapText="1"/>
    </xf>
    <xf numFmtId="3" fontId="50" fillId="24" borderId="0" xfId="0" applyNumberFormat="1" applyFont="1" applyFill="1" applyBorder="1" applyAlignment="1">
      <alignment horizontal="right" wrapText="1"/>
    </xf>
    <xf numFmtId="0" fontId="50" fillId="24" borderId="0" xfId="0" applyFont="1" applyFill="1"/>
    <xf numFmtId="3" fontId="66" fillId="24" borderId="19" xfId="51" applyNumberFormat="1" applyFont="1" applyFill="1" applyBorder="1" applyAlignment="1">
      <alignment vertical="center"/>
    </xf>
    <xf numFmtId="3" fontId="66" fillId="0" borderId="0" xfId="51" applyNumberFormat="1" applyFont="1" applyAlignment="1">
      <alignment vertical="center"/>
    </xf>
    <xf numFmtId="165" fontId="66" fillId="0" borderId="0" xfId="28" applyNumberFormat="1" applyFont="1" applyAlignment="1">
      <alignment vertical="center"/>
    </xf>
    <xf numFmtId="0" fontId="50" fillId="0" borderId="0" xfId="0" applyFont="1" applyFill="1" applyBorder="1" applyAlignment="1">
      <alignment vertical="center"/>
    </xf>
    <xf numFmtId="0" fontId="50" fillId="0" borderId="17" xfId="0" applyFont="1" applyBorder="1"/>
    <xf numFmtId="1" fontId="66" fillId="0" borderId="0" xfId="51" applyNumberFormat="1" applyFont="1" applyFill="1" applyBorder="1"/>
    <xf numFmtId="1" fontId="66" fillId="0" borderId="0" xfId="51" applyNumberFormat="1" applyFont="1"/>
    <xf numFmtId="0" fontId="58" fillId="35" borderId="0" xfId="0" applyFont="1" applyFill="1" applyBorder="1"/>
    <xf numFmtId="0" fontId="66" fillId="0" borderId="0" xfId="51" applyFont="1" applyFill="1" applyBorder="1"/>
    <xf numFmtId="164" fontId="66" fillId="0" borderId="0" xfId="46" applyNumberFormat="1" applyFont="1"/>
    <xf numFmtId="0" fontId="50" fillId="0" borderId="0" xfId="51" applyFont="1"/>
    <xf numFmtId="0" fontId="68" fillId="0" borderId="0" xfId="51" applyFont="1" applyAlignment="1">
      <alignment horizontal="center" vertical="center"/>
    </xf>
    <xf numFmtId="0" fontId="50" fillId="29" borderId="0" xfId="0" applyFont="1" applyFill="1" applyBorder="1" applyAlignment="1">
      <alignment vertical="center"/>
    </xf>
    <xf numFmtId="0" fontId="50" fillId="34" borderId="0" xfId="0" applyFont="1" applyFill="1" applyBorder="1" applyAlignment="1">
      <alignment horizontal="left" vertical="center" wrapText="1"/>
    </xf>
    <xf numFmtId="0" fontId="66" fillId="0" borderId="0" xfId="51" applyFont="1" applyBorder="1" applyAlignment="1">
      <alignment vertical="center"/>
    </xf>
    <xf numFmtId="0" fontId="66" fillId="0" borderId="0" xfId="51" applyFont="1" applyFill="1" applyBorder="1" applyAlignment="1">
      <alignment vertical="center"/>
    </xf>
    <xf numFmtId="0" fontId="50" fillId="0" borderId="0" xfId="0" applyFont="1" applyBorder="1" applyAlignment="1">
      <alignment vertical="center"/>
    </xf>
    <xf numFmtId="0" fontId="50" fillId="0" borderId="0" xfId="0" applyFont="1" applyBorder="1"/>
    <xf numFmtId="1" fontId="46" fillId="24" borderId="0" xfId="51" applyNumberFormat="1" applyFont="1" applyFill="1" applyBorder="1"/>
    <xf numFmtId="1" fontId="46" fillId="24" borderId="17" xfId="51" applyNumberFormat="1" applyFont="1" applyFill="1" applyBorder="1"/>
    <xf numFmtId="1" fontId="70" fillId="0" borderId="0" xfId="51" applyNumberFormat="1" applyFont="1" applyFill="1" applyBorder="1"/>
    <xf numFmtId="1" fontId="46" fillId="0" borderId="0" xfId="51" applyNumberFormat="1" applyFont="1" applyFill="1" applyBorder="1"/>
    <xf numFmtId="1" fontId="46" fillId="0" borderId="17" xfId="51" applyNumberFormat="1" applyFont="1" applyFill="1" applyBorder="1"/>
    <xf numFmtId="0" fontId="29" fillId="35" borderId="0" xfId="0" applyFont="1" applyFill="1" applyBorder="1"/>
    <xf numFmtId="164" fontId="29" fillId="35" borderId="0" xfId="0" applyNumberFormat="1" applyFont="1" applyFill="1" applyBorder="1"/>
    <xf numFmtId="164" fontId="29" fillId="35" borderId="17" xfId="0" applyNumberFormat="1" applyFont="1" applyFill="1" applyBorder="1"/>
    <xf numFmtId="165" fontId="29" fillId="0" borderId="0" xfId="54" applyNumberFormat="1" applyFont="1" applyFill="1" applyBorder="1"/>
    <xf numFmtId="0" fontId="70" fillId="0" borderId="0" xfId="51" applyFont="1" applyFill="1" applyBorder="1"/>
    <xf numFmtId="0" fontId="70" fillId="0" borderId="0" xfId="51" applyFont="1"/>
    <xf numFmtId="0" fontId="45" fillId="0" borderId="0" xfId="51" applyFont="1"/>
    <xf numFmtId="164" fontId="70" fillId="0" borderId="0" xfId="46" applyNumberFormat="1" applyFont="1"/>
    <xf numFmtId="0" fontId="7" fillId="33" borderId="0" xfId="0" applyFont="1" applyFill="1" applyBorder="1" applyAlignment="1">
      <alignment vertical="center"/>
    </xf>
    <xf numFmtId="0" fontId="70" fillId="0" borderId="0" xfId="51" applyFont="1" applyFill="1"/>
    <xf numFmtId="0" fontId="7" fillId="34" borderId="0" xfId="0" applyFont="1" applyFill="1" applyBorder="1" applyAlignment="1">
      <alignment vertical="center"/>
    </xf>
    <xf numFmtId="0" fontId="64" fillId="34" borderId="0" xfId="0" applyFont="1" applyFill="1" applyBorder="1" applyAlignment="1">
      <alignment vertical="center"/>
    </xf>
    <xf numFmtId="0" fontId="7" fillId="29" borderId="0" xfId="0" applyFont="1" applyFill="1" applyAlignment="1">
      <alignment vertical="center"/>
    </xf>
    <xf numFmtId="0" fontId="29" fillId="34" borderId="0" xfId="0" applyFont="1" applyFill="1" applyBorder="1" applyAlignment="1">
      <alignment vertical="center"/>
    </xf>
    <xf numFmtId="0" fontId="29" fillId="29" borderId="16" xfId="0" applyFont="1" applyFill="1" applyBorder="1" applyAlignment="1">
      <alignment vertical="center"/>
    </xf>
    <xf numFmtId="0" fontId="7" fillId="29" borderId="0" xfId="0" applyFont="1" applyFill="1" applyBorder="1" applyAlignment="1">
      <alignment vertical="center"/>
    </xf>
    <xf numFmtId="49" fontId="7" fillId="34" borderId="0" xfId="0" applyNumberFormat="1" applyFont="1" applyFill="1" applyBorder="1" applyAlignment="1">
      <alignment horizontal="left" vertical="center"/>
    </xf>
    <xf numFmtId="0" fontId="7" fillId="34" borderId="0" xfId="0" applyFont="1" applyFill="1" applyBorder="1" applyAlignment="1">
      <alignment horizontal="left" vertical="center" wrapText="1"/>
    </xf>
    <xf numFmtId="49" fontId="7" fillId="34" borderId="0" xfId="0" applyNumberFormat="1" applyFont="1" applyFill="1" applyBorder="1" applyAlignment="1">
      <alignment vertical="center"/>
    </xf>
    <xf numFmtId="0" fontId="70" fillId="0" borderId="0" xfId="51" applyFont="1" applyAlignment="1">
      <alignment vertical="center"/>
    </xf>
    <xf numFmtId="3" fontId="70" fillId="0" borderId="0" xfId="51" applyNumberFormat="1" applyFont="1" applyAlignment="1">
      <alignment vertical="center"/>
    </xf>
    <xf numFmtId="0" fontId="7" fillId="0" borderId="0" xfId="39"/>
    <xf numFmtId="0" fontId="7" fillId="24" borderId="0" xfId="39" applyFill="1"/>
    <xf numFmtId="0" fontId="29" fillId="24" borderId="0" xfId="0" applyFont="1" applyFill="1"/>
    <xf numFmtId="0" fontId="29" fillId="24" borderId="0" xfId="0" applyFont="1" applyFill="1" applyAlignment="1">
      <alignment horizontal="left"/>
    </xf>
    <xf numFmtId="0" fontId="71" fillId="0" borderId="0" xfId="39" applyFont="1"/>
    <xf numFmtId="0" fontId="71" fillId="0" borderId="0" xfId="39" applyFont="1" applyAlignment="1">
      <alignment vertical="center"/>
    </xf>
    <xf numFmtId="164" fontId="50" fillId="0" borderId="0" xfId="0" applyNumberFormat="1" applyFont="1"/>
    <xf numFmtId="0" fontId="73" fillId="0" borderId="0" xfId="0" applyFont="1"/>
    <xf numFmtId="0" fontId="74" fillId="24" borderId="0" xfId="0" applyFont="1" applyFill="1"/>
    <xf numFmtId="0" fontId="50" fillId="0" borderId="0" xfId="0" applyFont="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169" fontId="50" fillId="0" borderId="0" xfId="0" applyNumberFormat="1" applyFont="1" applyAlignment="1">
      <alignment horizontal="center"/>
    </xf>
    <xf numFmtId="14" fontId="7" fillId="0" borderId="0" xfId="59" applyNumberFormat="1" applyAlignment="1">
      <alignment horizontal="center"/>
    </xf>
    <xf numFmtId="1" fontId="7" fillId="0" borderId="0" xfId="59" applyNumberFormat="1" applyAlignment="1">
      <alignment horizontal="center"/>
    </xf>
    <xf numFmtId="0" fontId="7" fillId="0" borderId="0" xfId="59" applyAlignment="1">
      <alignment horizontal="center"/>
    </xf>
    <xf numFmtId="0" fontId="7" fillId="0" borderId="0" xfId="59"/>
    <xf numFmtId="0" fontId="7" fillId="0" borderId="0" xfId="113"/>
    <xf numFmtId="0" fontId="7" fillId="0" borderId="0" xfId="113" applyAlignment="1">
      <alignment horizontal="center"/>
    </xf>
    <xf numFmtId="14" fontId="7" fillId="0" borderId="0" xfId="113" applyNumberFormat="1" applyAlignment="1">
      <alignment horizontal="center"/>
    </xf>
    <xf numFmtId="0" fontId="7" fillId="0" borderId="0" xfId="0" quotePrefix="1" applyFont="1"/>
    <xf numFmtId="14" fontId="29" fillId="30" borderId="13" xfId="59" applyNumberFormat="1" applyFont="1" applyFill="1" applyBorder="1" applyAlignment="1">
      <alignment horizontal="center" vertical="center" wrapText="1"/>
    </xf>
    <xf numFmtId="0" fontId="29" fillId="30" borderId="13" xfId="55" applyFont="1" applyFill="1" applyBorder="1" applyAlignment="1">
      <alignment horizontal="center" vertical="center" wrapText="1"/>
    </xf>
    <xf numFmtId="0" fontId="29" fillId="0" borderId="13" xfId="59" applyFont="1" applyBorder="1" applyAlignment="1">
      <alignment horizontal="center" vertical="center"/>
    </xf>
    <xf numFmtId="0" fontId="29" fillId="30" borderId="13" xfId="113" applyFont="1" applyFill="1" applyBorder="1" applyAlignment="1">
      <alignment horizontal="left" vertical="center"/>
    </xf>
    <xf numFmtId="0" fontId="65" fillId="0" borderId="0" xfId="0" applyFont="1" applyAlignment="1">
      <alignment vertical="top" wrapText="1"/>
    </xf>
    <xf numFmtId="0" fontId="73" fillId="0" borderId="0" xfId="0" applyFont="1" applyAlignment="1">
      <alignment horizontal="center"/>
    </xf>
    <xf numFmtId="14" fontId="74" fillId="24" borderId="0" xfId="0" applyNumberFormat="1" applyFont="1" applyFill="1" applyAlignment="1">
      <alignment horizontal="center"/>
    </xf>
    <xf numFmtId="0" fontId="74" fillId="24" borderId="0" xfId="0" applyFont="1" applyFill="1" applyAlignment="1">
      <alignment horizontal="center"/>
    </xf>
    <xf numFmtId="0" fontId="77" fillId="0" borderId="0" xfId="0" applyFont="1" applyAlignment="1">
      <alignment vertical="center" wrapText="1"/>
    </xf>
    <xf numFmtId="0" fontId="47" fillId="46" borderId="10" xfId="0" applyFont="1" applyFill="1" applyBorder="1" applyAlignment="1" applyProtection="1">
      <alignment vertical="center" wrapText="1"/>
    </xf>
    <xf numFmtId="3" fontId="29" fillId="29" borderId="16" xfId="0" applyNumberFormat="1" applyFont="1" applyFill="1" applyBorder="1" applyAlignment="1">
      <alignment vertical="center"/>
    </xf>
    <xf numFmtId="3" fontId="29" fillId="29" borderId="18" xfId="0" applyNumberFormat="1" applyFont="1" applyFill="1" applyBorder="1" applyAlignment="1">
      <alignment vertical="center"/>
    </xf>
    <xf numFmtId="0" fontId="50" fillId="0" borderId="0" xfId="39" applyFont="1"/>
    <xf numFmtId="165" fontId="50" fillId="0" borderId="0" xfId="39" applyNumberFormat="1" applyFont="1" applyAlignment="1">
      <alignment vertical="top" wrapText="1"/>
    </xf>
    <xf numFmtId="0" fontId="50" fillId="0" borderId="0" xfId="39" applyFont="1" applyAlignment="1">
      <alignment vertical="top" wrapText="1"/>
    </xf>
    <xf numFmtId="0" fontId="72" fillId="0" borderId="0" xfId="39" applyFont="1" applyAlignment="1">
      <alignment horizontal="center" vertical="center"/>
    </xf>
    <xf numFmtId="0" fontId="7" fillId="0" borderId="0" xfId="39" applyAlignment="1">
      <alignment horizontal="left" vertical="center" wrapText="1"/>
    </xf>
    <xf numFmtId="0" fontId="58" fillId="0" borderId="0" xfId="39" applyFont="1" applyAlignment="1">
      <alignment horizontal="center" vertical="center"/>
    </xf>
    <xf numFmtId="0" fontId="7" fillId="0" borderId="21" xfId="39" applyBorder="1" applyAlignment="1">
      <alignment horizontal="left" vertical="center" wrapText="1"/>
    </xf>
    <xf numFmtId="9" fontId="29" fillId="0" borderId="0" xfId="46" applyFont="1" applyAlignment="1">
      <alignment horizontal="center" vertical="center"/>
    </xf>
    <xf numFmtId="0" fontId="29" fillId="0" borderId="0" xfId="39" applyFont="1" applyAlignment="1">
      <alignment horizontal="center" vertical="center"/>
    </xf>
    <xf numFmtId="0" fontId="3" fillId="24" borderId="0" xfId="116" applyFill="1"/>
    <xf numFmtId="0" fontId="3" fillId="0" borderId="0" xfId="116"/>
    <xf numFmtId="0" fontId="7" fillId="39" borderId="0" xfId="116" applyFont="1" applyFill="1" applyAlignment="1">
      <alignment vertical="center"/>
    </xf>
    <xf numFmtId="0" fontId="64" fillId="29" borderId="0" xfId="116" applyFont="1" applyFill="1" applyAlignment="1">
      <alignment vertical="center"/>
    </xf>
    <xf numFmtId="3" fontId="29" fillId="39" borderId="0" xfId="53" applyNumberFormat="1" applyFont="1" applyFill="1" applyBorder="1" applyAlignment="1">
      <alignment horizontal="center" vertical="center" wrapText="1"/>
    </xf>
    <xf numFmtId="0" fontId="7" fillId="47" borderId="0" xfId="116" applyFont="1" applyFill="1" applyAlignment="1">
      <alignment vertical="center"/>
    </xf>
    <xf numFmtId="37" fontId="7" fillId="39" borderId="0" xfId="53" applyNumberFormat="1" applyFont="1" applyFill="1" applyBorder="1" applyAlignment="1">
      <alignment horizontal="right" vertical="center" wrapText="1"/>
    </xf>
    <xf numFmtId="165" fontId="7" fillId="39" borderId="0" xfId="53" applyNumberFormat="1" applyFont="1" applyFill="1" applyBorder="1" applyAlignment="1">
      <alignment horizontal="right" vertical="center" wrapText="1"/>
    </xf>
    <xf numFmtId="0" fontId="29" fillId="39" borderId="16" xfId="116" applyFont="1" applyFill="1" applyBorder="1" applyAlignment="1">
      <alignment vertical="center"/>
    </xf>
    <xf numFmtId="0" fontId="64" fillId="48" borderId="0" xfId="116" applyFont="1" applyFill="1" applyAlignment="1">
      <alignment vertical="center"/>
    </xf>
    <xf numFmtId="0" fontId="7" fillId="48" borderId="0" xfId="116" applyFont="1" applyFill="1" applyAlignment="1">
      <alignment vertical="center"/>
    </xf>
    <xf numFmtId="1" fontId="29" fillId="48" borderId="0" xfId="116" applyNumberFormat="1" applyFont="1" applyFill="1" applyAlignment="1">
      <alignment horizontal="center" vertical="center" wrapText="1"/>
    </xf>
    <xf numFmtId="37" fontId="7" fillId="48" borderId="0" xfId="116" applyNumberFormat="1" applyFont="1" applyFill="1" applyAlignment="1">
      <alignment vertical="center"/>
    </xf>
    <xf numFmtId="165" fontId="7" fillId="48" borderId="0" xfId="53" applyNumberFormat="1" applyFont="1" applyFill="1" applyBorder="1" applyAlignment="1">
      <alignment horizontal="right" vertical="center" wrapText="1"/>
    </xf>
    <xf numFmtId="0" fontId="29" fillId="48" borderId="0" xfId="116" applyFont="1" applyFill="1" applyAlignment="1">
      <alignment vertical="center"/>
    </xf>
    <xf numFmtId="37" fontId="29" fillId="48" borderId="0" xfId="116" applyNumberFormat="1" applyFont="1" applyFill="1" applyAlignment="1">
      <alignment vertical="center"/>
    </xf>
    <xf numFmtId="3" fontId="7" fillId="48" borderId="0" xfId="116" applyNumberFormat="1" applyFont="1" applyFill="1" applyAlignment="1">
      <alignment vertical="center"/>
    </xf>
    <xf numFmtId="0" fontId="29" fillId="48" borderId="16" xfId="116" applyFont="1" applyFill="1" applyBorder="1" applyAlignment="1">
      <alignment vertical="center"/>
    </xf>
    <xf numFmtId="37" fontId="29" fillId="48" borderId="16" xfId="116" applyNumberFormat="1" applyFont="1" applyFill="1" applyBorder="1" applyAlignment="1">
      <alignment vertical="center"/>
    </xf>
    <xf numFmtId="0" fontId="29" fillId="49" borderId="0" xfId="116" applyFont="1" applyFill="1"/>
    <xf numFmtId="164" fontId="29" fillId="49" borderId="0" xfId="116" applyNumberFormat="1" applyFont="1" applyFill="1"/>
    <xf numFmtId="0" fontId="7" fillId="24" borderId="0" xfId="117" applyFont="1" applyFill="1"/>
    <xf numFmtId="165" fontId="29" fillId="24" borderId="0" xfId="118" applyNumberFormat="1" applyFont="1" applyFill="1" applyBorder="1"/>
    <xf numFmtId="0" fontId="79" fillId="24" borderId="0" xfId="116" applyFont="1" applyFill="1"/>
    <xf numFmtId="0" fontId="80" fillId="24" borderId="0" xfId="116" applyFont="1" applyFill="1" applyAlignment="1">
      <alignment vertical="top"/>
    </xf>
    <xf numFmtId="0" fontId="79" fillId="24" borderId="0" xfId="116" applyFont="1" applyFill="1" applyAlignment="1">
      <alignment vertical="top"/>
    </xf>
    <xf numFmtId="0" fontId="29" fillId="24" borderId="0" xfId="117" applyFont="1" applyFill="1" applyAlignment="1">
      <alignment horizontal="center" wrapText="1"/>
    </xf>
    <xf numFmtId="0" fontId="7" fillId="0" borderId="0" xfId="39" applyAlignment="1">
      <alignment vertical="center"/>
    </xf>
    <xf numFmtId="171" fontId="7" fillId="0" borderId="0" xfId="0" applyNumberFormat="1" applyFont="1"/>
    <xf numFmtId="171" fontId="29" fillId="0" borderId="0" xfId="0" applyNumberFormat="1" applyFont="1"/>
    <xf numFmtId="166" fontId="7" fillId="50" borderId="0" xfId="0" applyNumberFormat="1" applyFont="1" applyFill="1"/>
    <xf numFmtId="0" fontId="7" fillId="50" borderId="0" xfId="0" applyFont="1" applyFill="1"/>
    <xf numFmtId="0" fontId="2" fillId="0" borderId="0" xfId="51" applyFont="1"/>
    <xf numFmtId="3" fontId="7" fillId="37" borderId="22" xfId="0" applyNumberFormat="1" applyFont="1" applyFill="1" applyBorder="1" applyAlignment="1">
      <alignment vertical="center"/>
    </xf>
    <xf numFmtId="0" fontId="71" fillId="24" borderId="0" xfId="39" applyFont="1" applyFill="1"/>
    <xf numFmtId="3" fontId="71" fillId="24" borderId="0" xfId="39" applyNumberFormat="1" applyFont="1" applyFill="1"/>
    <xf numFmtId="0" fontId="71" fillId="24" borderId="0" xfId="39" applyFont="1" applyFill="1" applyAlignment="1">
      <alignment vertical="center"/>
    </xf>
    <xf numFmtId="0" fontId="50" fillId="0" borderId="0" xfId="39" applyFont="1" applyAlignment="1">
      <alignment vertical="center"/>
    </xf>
    <xf numFmtId="0" fontId="58" fillId="0" borderId="0" xfId="39" applyFont="1"/>
    <xf numFmtId="165" fontId="50" fillId="0" borderId="0" xfId="28" applyNumberFormat="1" applyFont="1" applyBorder="1"/>
    <xf numFmtId="165" fontId="50" fillId="0" borderId="0" xfId="39" applyNumberFormat="1" applyFont="1"/>
    <xf numFmtId="3" fontId="50" fillId="0" borderId="0" xfId="39" applyNumberFormat="1" applyFont="1"/>
    <xf numFmtId="168" fontId="50" fillId="0" borderId="0" xfId="39" applyNumberFormat="1" applyFont="1"/>
    <xf numFmtId="0" fontId="73" fillId="24" borderId="0" xfId="0" applyFont="1" applyFill="1"/>
    <xf numFmtId="14" fontId="50" fillId="0" borderId="0" xfId="0" applyNumberFormat="1" applyFont="1"/>
    <xf numFmtId="43" fontId="73" fillId="0" borderId="0" xfId="28" applyFont="1" applyFill="1" applyBorder="1"/>
    <xf numFmtId="43" fontId="73" fillId="24" borderId="0" xfId="28" applyFont="1" applyFill="1" applyBorder="1"/>
    <xf numFmtId="43" fontId="50" fillId="0" borderId="0" xfId="28" applyFont="1"/>
    <xf numFmtId="3" fontId="7" fillId="36" borderId="0" xfId="53" applyNumberFormat="1" applyFont="1" applyFill="1" applyBorder="1" applyAlignment="1">
      <alignment horizontal="right" vertical="center" wrapText="1"/>
    </xf>
    <xf numFmtId="3" fontId="7" fillId="36" borderId="17" xfId="53" applyNumberFormat="1" applyFont="1" applyFill="1" applyBorder="1" applyAlignment="1">
      <alignment horizontal="right" vertical="center" wrapText="1"/>
    </xf>
    <xf numFmtId="9" fontId="7" fillId="0" borderId="0" xfId="46" applyFont="1" applyAlignment="1">
      <alignment horizontal="left"/>
    </xf>
    <xf numFmtId="9" fontId="29" fillId="0" borderId="0" xfId="46" applyFont="1" applyAlignment="1">
      <alignment horizontal="left"/>
    </xf>
    <xf numFmtId="167" fontId="7" fillId="0" borderId="0" xfId="28" applyNumberFormat="1" applyFont="1" applyAlignment="1">
      <alignment horizontal="right"/>
    </xf>
    <xf numFmtId="0" fontId="7" fillId="0" borderId="10" xfId="39" applyFont="1" applyBorder="1"/>
    <xf numFmtId="0" fontId="7" fillId="0" borderId="10" xfId="39" applyFont="1" applyBorder="1" applyAlignment="1">
      <alignment horizontal="center"/>
    </xf>
    <xf numFmtId="170" fontId="7" fillId="0" borderId="10" xfId="28" applyNumberFormat="1" applyFont="1" applyBorder="1" applyAlignment="1">
      <alignment horizontal="center"/>
    </xf>
    <xf numFmtId="9" fontId="7" fillId="0" borderId="10" xfId="46" applyFont="1" applyFill="1" applyBorder="1" applyAlignment="1">
      <alignment horizontal="center"/>
    </xf>
    <xf numFmtId="0" fontId="7" fillId="0" borderId="0" xfId="39" applyFont="1"/>
    <xf numFmtId="0" fontId="29" fillId="29" borderId="10" xfId="39" applyFont="1" applyFill="1" applyBorder="1" applyAlignment="1">
      <alignment vertical="center"/>
    </xf>
    <xf numFmtId="0" fontId="29" fillId="29" borderId="10" xfId="39" applyFont="1" applyFill="1" applyBorder="1" applyAlignment="1">
      <alignment horizontal="center" vertical="center" wrapText="1"/>
    </xf>
    <xf numFmtId="0" fontId="29" fillId="29" borderId="10" xfId="39" applyFont="1" applyFill="1" applyBorder="1" applyAlignment="1">
      <alignment horizontal="center" vertical="center"/>
    </xf>
    <xf numFmtId="170" fontId="29" fillId="0" borderId="10" xfId="28" applyNumberFormat="1" applyFont="1" applyBorder="1" applyAlignment="1">
      <alignment horizontal="center"/>
    </xf>
    <xf numFmtId="9" fontId="29" fillId="0" borderId="11" xfId="46" applyFont="1" applyFill="1" applyBorder="1" applyAlignment="1">
      <alignment horizontal="center"/>
    </xf>
    <xf numFmtId="0" fontId="82" fillId="24" borderId="0" xfId="116" applyFont="1" applyFill="1" applyAlignment="1">
      <alignment horizontal="left" vertical="top" wrapText="1"/>
    </xf>
    <xf numFmtId="3" fontId="7" fillId="36" borderId="0" xfId="0" applyNumberFormat="1" applyFont="1" applyFill="1" applyBorder="1" applyAlignment="1">
      <alignment horizontal="right" vertical="center" wrapText="1"/>
    </xf>
    <xf numFmtId="3" fontId="7" fillId="36" borderId="17" xfId="0" applyNumberFormat="1" applyFont="1" applyFill="1" applyBorder="1" applyAlignment="1">
      <alignment horizontal="right" vertical="center" wrapText="1"/>
    </xf>
    <xf numFmtId="0" fontId="29" fillId="30" borderId="13" xfId="55" applyFont="1" applyFill="1" applyBorder="1" applyAlignment="1">
      <alignment horizontal="left" vertical="center"/>
    </xf>
    <xf numFmtId="0" fontId="29" fillId="30" borderId="13" xfId="0" applyFont="1" applyFill="1" applyBorder="1" applyAlignment="1">
      <alignment horizontal="left" vertical="center"/>
    </xf>
    <xf numFmtId="0" fontId="29" fillId="30" borderId="13" xfId="40" applyFont="1" applyFill="1" applyBorder="1" applyAlignment="1">
      <alignment horizontal="left" vertical="center"/>
    </xf>
    <xf numFmtId="0" fontId="29" fillId="30" borderId="13" xfId="40" applyFont="1" applyFill="1" applyBorder="1" applyAlignment="1">
      <alignment horizontal="center" vertical="center" wrapText="1"/>
    </xf>
    <xf numFmtId="43" fontId="29" fillId="30" borderId="13" xfId="28" applyFont="1" applyFill="1" applyBorder="1" applyAlignment="1">
      <alignment horizontal="center" vertical="center" wrapText="1"/>
    </xf>
    <xf numFmtId="43" fontId="7" fillId="0" borderId="0" xfId="28" applyFont="1"/>
    <xf numFmtId="14" fontId="7" fillId="0" borderId="0" xfId="0" applyNumberFormat="1" applyFont="1"/>
    <xf numFmtId="43" fontId="7" fillId="0" borderId="0" xfId="28" applyFont="1" applyAlignment="1">
      <alignment horizontal="right"/>
    </xf>
    <xf numFmtId="0" fontId="74" fillId="0" borderId="0" xfId="0" applyFont="1"/>
    <xf numFmtId="0" fontId="83" fillId="44" borderId="0" xfId="0" applyFont="1" applyFill="1"/>
    <xf numFmtId="0" fontId="83" fillId="0" borderId="0" xfId="0" applyFont="1"/>
    <xf numFmtId="0" fontId="46" fillId="42" borderId="0" xfId="0" applyFont="1" applyFill="1" applyAlignment="1">
      <alignment horizontal="center"/>
    </xf>
    <xf numFmtId="0" fontId="85" fillId="44" borderId="0" xfId="0" applyFont="1" applyFill="1"/>
    <xf numFmtId="165" fontId="45" fillId="43" borderId="0" xfId="28" applyNumberFormat="1" applyFont="1" applyFill="1" applyBorder="1" applyAlignment="1">
      <alignment horizontal="left"/>
    </xf>
    <xf numFmtId="165" fontId="45" fillId="24" borderId="0" xfId="28" applyNumberFormat="1" applyFont="1" applyFill="1" applyAlignment="1">
      <alignment horizontal="right"/>
    </xf>
    <xf numFmtId="0" fontId="84" fillId="24" borderId="16" xfId="0" applyFont="1" applyFill="1" applyBorder="1" applyAlignment="1">
      <alignment horizontal="left"/>
    </xf>
    <xf numFmtId="165" fontId="84" fillId="24" borderId="16" xfId="28" applyNumberFormat="1" applyFont="1" applyFill="1" applyBorder="1" applyAlignment="1">
      <alignment horizontal="right"/>
    </xf>
    <xf numFmtId="0" fontId="84" fillId="24" borderId="0" xfId="0" applyFont="1" applyFill="1" applyAlignment="1">
      <alignment horizontal="left"/>
    </xf>
    <xf numFmtId="165" fontId="84" fillId="43" borderId="0" xfId="28" applyNumberFormat="1" applyFont="1" applyFill="1" applyBorder="1" applyAlignment="1">
      <alignment horizontal="center"/>
    </xf>
    <xf numFmtId="0" fontId="86" fillId="24" borderId="0" xfId="0" applyFont="1" applyFill="1"/>
    <xf numFmtId="164" fontId="45" fillId="24" borderId="0" xfId="46" applyNumberFormat="1" applyFont="1" applyFill="1" applyBorder="1"/>
    <xf numFmtId="0" fontId="83" fillId="44" borderId="0" xfId="0" quotePrefix="1" applyFont="1" applyFill="1"/>
    <xf numFmtId="0" fontId="29" fillId="0" borderId="0" xfId="39" applyFont="1"/>
    <xf numFmtId="9" fontId="29" fillId="0" borderId="0" xfId="39" applyNumberFormat="1" applyFont="1"/>
    <xf numFmtId="0" fontId="29" fillId="0" borderId="0" xfId="39" applyFont="1" applyAlignment="1">
      <alignment vertical="center"/>
    </xf>
    <xf numFmtId="0" fontId="29" fillId="0" borderId="0" xfId="39" applyFont="1" applyAlignment="1">
      <alignment horizontal="right" vertical="center" wrapText="1"/>
    </xf>
    <xf numFmtId="1" fontId="29" fillId="0" borderId="0" xfId="39" applyNumberFormat="1" applyFont="1" applyAlignment="1">
      <alignment vertical="center"/>
    </xf>
    <xf numFmtId="3" fontId="7" fillId="0" borderId="0" xfId="39" applyNumberFormat="1" applyFont="1"/>
    <xf numFmtId="9" fontId="7" fillId="0" borderId="0" xfId="39" applyNumberFormat="1" applyFont="1"/>
    <xf numFmtId="164" fontId="29" fillId="0" borderId="0" xfId="39" applyNumberFormat="1" applyFont="1"/>
    <xf numFmtId="165" fontId="7" fillId="0" borderId="0" xfId="39" applyNumberFormat="1" applyFont="1"/>
    <xf numFmtId="165" fontId="29" fillId="0" borderId="0" xfId="39" applyNumberFormat="1" applyFont="1"/>
    <xf numFmtId="165" fontId="7" fillId="0" borderId="0" xfId="28" applyNumberFormat="1" applyFont="1" applyBorder="1"/>
    <xf numFmtId="165" fontId="29" fillId="0" borderId="0" xfId="28" applyNumberFormat="1" applyFont="1" applyBorder="1"/>
    <xf numFmtId="0" fontId="28" fillId="0" borderId="0" xfId="39" applyFont="1" applyAlignment="1">
      <alignment horizontal="center" vertical="center"/>
    </xf>
    <xf numFmtId="0" fontId="7" fillId="0" borderId="0" xfId="39" applyFont="1" applyAlignment="1">
      <alignment vertical="top" wrapText="1"/>
    </xf>
    <xf numFmtId="165" fontId="7" fillId="0" borderId="0" xfId="39" applyNumberFormat="1" applyFont="1" applyAlignment="1">
      <alignment vertical="top" wrapText="1"/>
    </xf>
    <xf numFmtId="165" fontId="7" fillId="0" borderId="0" xfId="28" applyNumberFormat="1" applyFont="1"/>
    <xf numFmtId="43" fontId="29" fillId="0" borderId="0" xfId="39" applyNumberFormat="1" applyFont="1"/>
    <xf numFmtId="0" fontId="83" fillId="41" borderId="0" xfId="39" applyFont="1" applyFill="1"/>
    <xf numFmtId="0" fontId="83" fillId="0" borderId="0" xfId="39" applyFont="1"/>
    <xf numFmtId="0" fontId="46" fillId="42" borderId="0" xfId="39" applyFont="1" applyFill="1" applyAlignment="1">
      <alignment horizontal="center"/>
    </xf>
    <xf numFmtId="165" fontId="45" fillId="43" borderId="0" xfId="28" applyNumberFormat="1" applyFont="1" applyFill="1" applyBorder="1" applyAlignment="1">
      <alignment horizontal="left" vertical="center"/>
    </xf>
    <xf numFmtId="3" fontId="45" fillId="24" borderId="0" xfId="39" applyNumberFormat="1" applyFont="1" applyFill="1" applyAlignment="1">
      <alignment horizontal="right" vertical="center"/>
    </xf>
    <xf numFmtId="165" fontId="89" fillId="43" borderId="0" xfId="28" applyNumberFormat="1" applyFont="1" applyFill="1" applyBorder="1" applyAlignment="1">
      <alignment horizontal="left" vertical="center"/>
    </xf>
    <xf numFmtId="165" fontId="45" fillId="43" borderId="0" xfId="28" applyNumberFormat="1" applyFont="1" applyFill="1" applyBorder="1" applyAlignment="1">
      <alignment horizontal="left" vertical="center" indent="2"/>
    </xf>
    <xf numFmtId="3" fontId="45" fillId="24" borderId="0" xfId="0" applyNumberFormat="1" applyFont="1" applyFill="1" applyAlignment="1">
      <alignment horizontal="right" vertical="center"/>
    </xf>
    <xf numFmtId="0" fontId="85" fillId="24" borderId="0" xfId="39" applyFont="1" applyFill="1" applyAlignment="1">
      <alignment vertical="center"/>
    </xf>
    <xf numFmtId="164" fontId="84" fillId="24" borderId="16" xfId="46" applyNumberFormat="1" applyFont="1" applyFill="1" applyBorder="1" applyAlignment="1">
      <alignment horizontal="right" vertical="center"/>
    </xf>
    <xf numFmtId="0" fontId="83" fillId="24" borderId="0" xfId="39" applyFont="1" applyFill="1"/>
    <xf numFmtId="164" fontId="85" fillId="24" borderId="16" xfId="46" applyNumberFormat="1" applyFont="1" applyFill="1" applyBorder="1" applyAlignment="1">
      <alignment horizontal="left" vertical="center"/>
    </xf>
    <xf numFmtId="37" fontId="41" fillId="48" borderId="0" xfId="116" applyNumberFormat="1" applyFont="1" applyFill="1" applyAlignment="1">
      <alignment vertical="center"/>
    </xf>
    <xf numFmtId="165" fontId="7" fillId="36" borderId="0" xfId="53" applyNumberFormat="1" applyFont="1" applyFill="1" applyBorder="1" applyAlignment="1">
      <alignment horizontal="right" vertical="center" wrapText="1"/>
    </xf>
    <xf numFmtId="165" fontId="7" fillId="36" borderId="17" xfId="53" applyNumberFormat="1" applyFont="1" applyFill="1" applyBorder="1" applyAlignment="1">
      <alignment horizontal="right" vertical="center" wrapText="1"/>
    </xf>
    <xf numFmtId="0" fontId="7" fillId="24" borderId="0" xfId="0" applyFont="1" applyFill="1"/>
    <xf numFmtId="0" fontId="7" fillId="24" borderId="0" xfId="0" applyFont="1" applyFill="1" applyAlignment="1">
      <alignment horizontal="center"/>
    </xf>
    <xf numFmtId="1" fontId="29" fillId="24" borderId="10" xfId="0" applyNumberFormat="1" applyFont="1" applyFill="1" applyBorder="1" applyAlignment="1">
      <alignment horizontal="center" vertical="center"/>
    </xf>
    <xf numFmtId="165" fontId="7" fillId="51" borderId="10" xfId="53" applyNumberFormat="1" applyFont="1" applyFill="1" applyBorder="1" applyAlignment="1">
      <alignment horizontal="center" vertical="center" wrapText="1"/>
    </xf>
    <xf numFmtId="14" fontId="50" fillId="24" borderId="0" xfId="0" applyNumberFormat="1" applyFont="1" applyFill="1"/>
    <xf numFmtId="43" fontId="50" fillId="24" borderId="0" xfId="28" applyFont="1" applyFill="1"/>
    <xf numFmtId="3" fontId="41" fillId="36" borderId="0" xfId="53" applyNumberFormat="1" applyFont="1" applyFill="1" applyBorder="1" applyAlignment="1">
      <alignment horizontal="right" vertical="center" wrapText="1"/>
    </xf>
    <xf numFmtId="3" fontId="41" fillId="36" borderId="17" xfId="53" applyNumberFormat="1" applyFont="1" applyFill="1" applyBorder="1" applyAlignment="1">
      <alignment horizontal="right" vertical="center" wrapText="1"/>
    </xf>
    <xf numFmtId="0" fontId="41" fillId="0" borderId="10" xfId="0" applyFont="1" applyBorder="1" applyAlignment="1">
      <alignment vertical="center" wrapText="1"/>
    </xf>
    <xf numFmtId="164" fontId="29" fillId="35" borderId="14" xfId="0" applyNumberFormat="1" applyFont="1" applyFill="1" applyBorder="1"/>
    <xf numFmtId="0" fontId="29" fillId="0" borderId="13" xfId="59" applyFont="1" applyBorder="1" applyAlignment="1">
      <alignment horizontal="center" vertical="center" wrapText="1"/>
    </xf>
    <xf numFmtId="1" fontId="50" fillId="0" borderId="0" xfId="0" applyNumberFormat="1" applyFont="1"/>
    <xf numFmtId="1" fontId="7" fillId="0" borderId="0" xfId="0" applyNumberFormat="1" applyFont="1" applyAlignment="1">
      <alignment horizontal="center"/>
    </xf>
    <xf numFmtId="0" fontId="64" fillId="52" borderId="0" xfId="51" applyFont="1" applyFill="1" applyBorder="1"/>
    <xf numFmtId="0" fontId="7" fillId="52" borderId="0" xfId="51" applyFont="1" applyFill="1" applyBorder="1"/>
    <xf numFmtId="165" fontId="29" fillId="52" borderId="0" xfId="54" applyNumberFormat="1" applyFont="1" applyFill="1" applyBorder="1"/>
    <xf numFmtId="0" fontId="7" fillId="52" borderId="0" xfId="0" applyFont="1" applyFill="1"/>
    <xf numFmtId="3" fontId="29" fillId="52" borderId="13" xfId="0" applyNumberFormat="1" applyFont="1" applyFill="1" applyBorder="1" applyAlignment="1">
      <alignment vertical="center"/>
    </xf>
    <xf numFmtId="0" fontId="29" fillId="52" borderId="0" xfId="0" applyFont="1" applyFill="1" applyBorder="1"/>
    <xf numFmtId="164" fontId="29" fillId="52" borderId="0" xfId="0" applyNumberFormat="1" applyFont="1" applyFill="1" applyBorder="1"/>
    <xf numFmtId="0" fontId="7" fillId="52" borderId="0" xfId="0" applyFont="1" applyFill="1" applyBorder="1" applyAlignment="1">
      <alignment wrapText="1"/>
    </xf>
    <xf numFmtId="0" fontId="70" fillId="52" borderId="0" xfId="51" applyFont="1" applyFill="1"/>
    <xf numFmtId="164" fontId="70" fillId="52" borderId="0" xfId="46" applyNumberFormat="1" applyFont="1" applyFill="1"/>
    <xf numFmtId="0" fontId="38" fillId="52" borderId="0" xfId="54" applyNumberFormat="1" applyFont="1" applyFill="1" applyBorder="1"/>
    <xf numFmtId="9" fontId="29" fillId="0" borderId="0" xfId="46" applyFont="1" applyFill="1" applyBorder="1"/>
    <xf numFmtId="0" fontId="29" fillId="49" borderId="0" xfId="116" applyFont="1" applyFill="1" applyAlignment="1">
      <alignment wrapText="1"/>
    </xf>
    <xf numFmtId="164" fontId="29" fillId="49" borderId="0" xfId="116" applyNumberFormat="1" applyFont="1" applyFill="1" applyAlignment="1">
      <alignment vertical="top"/>
    </xf>
    <xf numFmtId="165" fontId="7" fillId="0" borderId="0" xfId="28" applyNumberFormat="1" applyFont="1" applyFill="1" applyBorder="1"/>
    <xf numFmtId="0" fontId="7" fillId="0" borderId="0" xfId="51" applyFont="1" applyFill="1" applyBorder="1" applyAlignment="1">
      <alignment horizontal="right"/>
    </xf>
    <xf numFmtId="165" fontId="7" fillId="36" borderId="14" xfId="53" applyNumberFormat="1" applyFont="1" applyFill="1" applyBorder="1" applyAlignment="1">
      <alignment horizontal="right" vertical="center" wrapText="1"/>
    </xf>
    <xf numFmtId="3" fontId="7" fillId="36" borderId="14" xfId="53" applyNumberFormat="1" applyFont="1" applyFill="1" applyBorder="1" applyAlignment="1">
      <alignment horizontal="right" vertical="center" wrapText="1"/>
    </xf>
    <xf numFmtId="3" fontId="7" fillId="52" borderId="0" xfId="0" applyNumberFormat="1" applyFont="1" applyFill="1"/>
    <xf numFmtId="3" fontId="70" fillId="0" borderId="0" xfId="51" applyNumberFormat="1" applyFont="1" applyFill="1" applyBorder="1"/>
    <xf numFmtId="37" fontId="3" fillId="0" borderId="0" xfId="116" applyNumberFormat="1"/>
    <xf numFmtId="165" fontId="7" fillId="48" borderId="0" xfId="28" applyNumberFormat="1" applyFont="1" applyFill="1" applyBorder="1" applyAlignment="1">
      <alignment horizontal="right" vertical="center" wrapText="1"/>
    </xf>
    <xf numFmtId="3" fontId="7" fillId="48" borderId="0" xfId="28" applyNumberFormat="1" applyFont="1" applyFill="1" applyBorder="1" applyAlignment="1">
      <alignment horizontal="right" vertical="center" wrapText="1"/>
    </xf>
    <xf numFmtId="3" fontId="7" fillId="48" borderId="16" xfId="28" applyNumberFormat="1" applyFont="1" applyFill="1" applyBorder="1" applyAlignment="1">
      <alignment horizontal="right" vertical="center" wrapText="1"/>
    </xf>
    <xf numFmtId="172" fontId="29" fillId="49" borderId="0" xfId="28" applyNumberFormat="1" applyFont="1" applyFill="1"/>
    <xf numFmtId="172" fontId="3" fillId="24" borderId="0" xfId="28" applyNumberFormat="1" applyFont="1" applyFill="1"/>
    <xf numFmtId="172" fontId="3" fillId="24" borderId="0" xfId="116" applyNumberFormat="1" applyFill="1"/>
    <xf numFmtId="172" fontId="29" fillId="49" borderId="0" xfId="28" applyNumberFormat="1" applyFont="1" applyFill="1" applyAlignment="1">
      <alignment vertical="top"/>
    </xf>
    <xf numFmtId="0" fontId="34" fillId="24" borderId="0" xfId="0" applyFont="1" applyFill="1" applyAlignment="1">
      <alignment horizontal="center"/>
    </xf>
    <xf numFmtId="0" fontId="31" fillId="24" borderId="0" xfId="0" applyFont="1" applyFill="1" applyAlignment="1">
      <alignment horizontal="center" wrapText="1"/>
    </xf>
    <xf numFmtId="0" fontId="33" fillId="24" borderId="0" xfId="0" applyFont="1" applyFill="1" applyAlignment="1">
      <alignment horizontal="center"/>
    </xf>
    <xf numFmtId="49" fontId="36" fillId="24" borderId="0" xfId="0" applyNumberFormat="1" applyFont="1" applyFill="1" applyAlignment="1">
      <alignment horizontal="center" vertical="center"/>
    </xf>
    <xf numFmtId="49" fontId="37" fillId="24" borderId="0" xfId="0" applyNumberFormat="1" applyFont="1" applyFill="1" applyAlignment="1">
      <alignment horizontal="center" vertical="center"/>
    </xf>
    <xf numFmtId="0" fontId="29" fillId="24" borderId="0" xfId="0" applyFont="1" applyFill="1" applyAlignment="1">
      <alignment horizontal="center" vertical="center"/>
    </xf>
    <xf numFmtId="0" fontId="42" fillId="26" borderId="0" xfId="0" applyFont="1" applyFill="1" applyBorder="1" applyAlignment="1">
      <alignment horizontal="center" vertical="center"/>
    </xf>
    <xf numFmtId="0" fontId="43" fillId="29" borderId="11" xfId="0" applyFont="1" applyFill="1" applyBorder="1" applyAlignment="1">
      <alignment horizontal="center" vertical="center"/>
    </xf>
    <xf numFmtId="0" fontId="43" fillId="29" borderId="13" xfId="0" applyFont="1" applyFill="1" applyBorder="1" applyAlignment="1">
      <alignment horizontal="center" vertical="center"/>
    </xf>
    <xf numFmtId="0" fontId="43" fillId="29" borderId="12" xfId="0" applyFont="1" applyFill="1" applyBorder="1" applyAlignment="1">
      <alignment horizontal="center" vertical="center"/>
    </xf>
    <xf numFmtId="0" fontId="29" fillId="0" borderId="0" xfId="0" applyFont="1" applyFill="1" applyAlignment="1">
      <alignment horizontal="center"/>
    </xf>
    <xf numFmtId="0" fontId="0" fillId="0" borderId="0" xfId="0" applyAlignment="1">
      <alignment horizontal="left" wrapText="1"/>
    </xf>
    <xf numFmtId="0" fontId="7" fillId="0" borderId="0" xfId="39" applyFont="1" applyBorder="1" applyAlignment="1">
      <alignment horizontal="left" vertical="center" wrapText="1"/>
    </xf>
    <xf numFmtId="0" fontId="29" fillId="0" borderId="0" xfId="39" applyFont="1" applyBorder="1" applyAlignment="1">
      <alignment horizontal="left" vertical="center" wrapText="1"/>
    </xf>
    <xf numFmtId="0" fontId="28" fillId="29" borderId="0" xfId="39" applyFont="1" applyFill="1" applyAlignment="1">
      <alignment horizontal="center" vertical="center"/>
    </xf>
    <xf numFmtId="0" fontId="29" fillId="0" borderId="20" xfId="39" applyFont="1" applyBorder="1" applyAlignment="1">
      <alignment horizontal="left" vertical="center" wrapText="1"/>
    </xf>
    <xf numFmtId="0" fontId="7" fillId="0" borderId="10" xfId="39" applyFont="1" applyBorder="1" applyAlignment="1">
      <alignment horizontal="left" vertical="center" wrapText="1"/>
    </xf>
    <xf numFmtId="170" fontId="29" fillId="0" borderId="11" xfId="28" applyNumberFormat="1" applyFont="1" applyBorder="1" applyAlignment="1">
      <alignment horizontal="left"/>
    </xf>
    <xf numFmtId="170" fontId="29" fillId="0" borderId="13" xfId="28" applyNumberFormat="1" applyFont="1" applyBorder="1" applyAlignment="1">
      <alignment horizontal="left"/>
    </xf>
    <xf numFmtId="170" fontId="29" fillId="0" borderId="12" xfId="28" applyNumberFormat="1" applyFont="1" applyBorder="1" applyAlignment="1">
      <alignment horizontal="left"/>
    </xf>
    <xf numFmtId="0" fontId="0" fillId="0" borderId="0" xfId="0" applyAlignment="1">
      <alignment horizontal="center"/>
    </xf>
    <xf numFmtId="0" fontId="29" fillId="0" borderId="0" xfId="0" applyFont="1" applyAlignment="1">
      <alignment horizontal="left" vertical="top"/>
    </xf>
    <xf numFmtId="0" fontId="7" fillId="0" borderId="0" xfId="0" applyFont="1" applyAlignment="1">
      <alignment horizontal="left" vertical="top" wrapText="1"/>
    </xf>
    <xf numFmtId="0" fontId="29" fillId="0" borderId="0" xfId="0" applyFont="1" applyAlignment="1">
      <alignment horizontal="left" vertical="top" wrapText="1"/>
    </xf>
    <xf numFmtId="0" fontId="7" fillId="0" borderId="0" xfId="0" applyFont="1" applyAlignment="1">
      <alignment horizontal="left" vertical="top"/>
    </xf>
    <xf numFmtId="0" fontId="28" fillId="29" borderId="0" xfId="0" applyFont="1" applyFill="1" applyBorder="1" applyAlignment="1">
      <alignment horizontal="center" vertical="center"/>
    </xf>
    <xf numFmtId="0" fontId="7" fillId="0" borderId="0" xfId="0" applyFont="1" applyAlignment="1">
      <alignment horizontal="center" vertical="top" wrapText="1"/>
    </xf>
    <xf numFmtId="0" fontId="49" fillId="0" borderId="0" xfId="0" applyFont="1" applyAlignment="1">
      <alignment horizontal="left" vertical="top" wrapText="1"/>
    </xf>
    <xf numFmtId="0" fontId="41" fillId="0" borderId="0" xfId="0" applyFont="1" applyAlignment="1">
      <alignment horizontal="left" vertical="top" wrapText="1"/>
    </xf>
    <xf numFmtId="0" fontId="7" fillId="0" borderId="0" xfId="0" applyFont="1" applyAlignment="1">
      <alignment horizontal="left" vertical="center" wrapText="1"/>
    </xf>
    <xf numFmtId="0" fontId="44" fillId="27" borderId="0" xfId="39" applyFont="1" applyFill="1" applyAlignment="1">
      <alignment horizontal="center" vertical="center"/>
    </xf>
    <xf numFmtId="0" fontId="7" fillId="52" borderId="0" xfId="0" applyFont="1" applyFill="1" applyAlignment="1">
      <alignment horizontal="left" vertical="center" wrapText="1" indent="1"/>
    </xf>
    <xf numFmtId="0" fontId="63" fillId="0" borderId="14" xfId="0"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17" xfId="0" applyFont="1" applyFill="1" applyBorder="1" applyAlignment="1">
      <alignment horizontal="left" vertical="center" wrapText="1"/>
    </xf>
    <xf numFmtId="10" fontId="58" fillId="0" borderId="0" xfId="46" applyNumberFormat="1" applyFont="1" applyFill="1" applyBorder="1" applyAlignment="1">
      <alignment horizontal="center"/>
    </xf>
    <xf numFmtId="10" fontId="58" fillId="0" borderId="17" xfId="46" applyNumberFormat="1" applyFont="1" applyFill="1" applyBorder="1" applyAlignment="1">
      <alignment horizontal="center"/>
    </xf>
    <xf numFmtId="0" fontId="42" fillId="25" borderId="0" xfId="51" applyFont="1" applyFill="1" applyBorder="1" applyAlignment="1">
      <alignment horizontal="center" vertical="center" wrapText="1"/>
    </xf>
    <xf numFmtId="0" fontId="42" fillId="25" borderId="0" xfId="0" applyFont="1" applyFill="1" applyBorder="1" applyAlignment="1">
      <alignment horizontal="center" vertical="center" wrapText="1"/>
    </xf>
    <xf numFmtId="0" fontId="29" fillId="33" borderId="0" xfId="0" applyFont="1" applyFill="1" applyBorder="1" applyAlignment="1">
      <alignment horizontal="center" vertical="center"/>
    </xf>
    <xf numFmtId="0" fontId="29" fillId="33" borderId="17" xfId="0" applyFont="1" applyFill="1" applyBorder="1" applyAlignment="1">
      <alignment horizontal="center" vertical="center"/>
    </xf>
    <xf numFmtId="0" fontId="52" fillId="25" borderId="0" xfId="55" applyFont="1" applyFill="1" applyBorder="1" applyAlignment="1">
      <alignment horizontal="center"/>
    </xf>
    <xf numFmtId="1" fontId="29" fillId="39" borderId="13" xfId="116" applyNumberFormat="1" applyFont="1" applyFill="1" applyBorder="1" applyAlignment="1">
      <alignment horizontal="center" vertical="center"/>
    </xf>
    <xf numFmtId="0" fontId="79" fillId="24" borderId="0" xfId="116" applyFont="1" applyFill="1" applyAlignment="1">
      <alignment horizontal="left" vertical="top" wrapText="1"/>
    </xf>
    <xf numFmtId="0" fontId="88" fillId="42" borderId="0" xfId="39" applyFont="1" applyFill="1" applyAlignment="1">
      <alignment horizontal="left" vertical="center" wrapText="1"/>
    </xf>
    <xf numFmtId="0" fontId="75" fillId="45" borderId="0" xfId="39" applyFont="1" applyFill="1" applyAlignment="1">
      <alignment horizontal="center" vertical="center" wrapText="1"/>
    </xf>
    <xf numFmtId="0" fontId="83" fillId="44" borderId="0" xfId="39" applyFont="1" applyFill="1" applyAlignment="1">
      <alignment horizontal="left" vertical="top" wrapText="1"/>
    </xf>
    <xf numFmtId="165" fontId="45" fillId="40" borderId="0" xfId="28" applyNumberFormat="1" applyFont="1" applyFill="1" applyBorder="1" applyAlignment="1">
      <alignment horizontal="left" vertical="center" wrapText="1"/>
    </xf>
    <xf numFmtId="0" fontId="87" fillId="41" borderId="0" xfId="39" applyFont="1" applyFill="1" applyAlignment="1">
      <alignment horizontal="left"/>
    </xf>
    <xf numFmtId="0" fontId="63" fillId="0" borderId="0" xfId="0" applyFont="1" applyFill="1" applyBorder="1" applyAlignment="1">
      <alignment horizontal="left" wrapText="1"/>
    </xf>
    <xf numFmtId="0" fontId="67" fillId="0" borderId="0" xfId="51" applyFont="1" applyFill="1" applyBorder="1" applyAlignment="1">
      <alignment horizontal="center"/>
    </xf>
    <xf numFmtId="0" fontId="67" fillId="0" borderId="17" xfId="51" applyFont="1" applyFill="1" applyBorder="1" applyAlignment="1">
      <alignment horizontal="center"/>
    </xf>
    <xf numFmtId="0" fontId="42" fillId="26" borderId="0" xfId="51" applyFont="1" applyFill="1" applyBorder="1" applyAlignment="1">
      <alignment horizontal="center" vertical="center" wrapText="1"/>
    </xf>
    <xf numFmtId="0" fontId="69" fillId="26" borderId="0" xfId="51" applyFont="1" applyFill="1" applyBorder="1" applyAlignment="1">
      <alignment horizontal="center" vertical="center" wrapText="1"/>
    </xf>
    <xf numFmtId="0" fontId="52" fillId="26" borderId="0" xfId="55" applyFont="1" applyFill="1" applyBorder="1" applyAlignment="1">
      <alignment horizontal="center"/>
    </xf>
    <xf numFmtId="0" fontId="75" fillId="45" borderId="0" xfId="0" applyFont="1" applyFill="1" applyAlignment="1">
      <alignment horizontal="center" vertical="center" wrapText="1"/>
    </xf>
    <xf numFmtId="0" fontId="7" fillId="24" borderId="10" xfId="0" applyFont="1" applyFill="1" applyBorder="1" applyAlignment="1">
      <alignment horizontal="center" vertical="center" wrapText="1"/>
    </xf>
    <xf numFmtId="0" fontId="90" fillId="43" borderId="0" xfId="0" applyFont="1" applyFill="1" applyAlignment="1">
      <alignment horizontal="left" vertical="center" wrapText="1"/>
    </xf>
    <xf numFmtId="0" fontId="29" fillId="24" borderId="0" xfId="0" applyFont="1" applyFill="1" applyAlignment="1">
      <alignment horizontal="center"/>
    </xf>
    <xf numFmtId="0" fontId="29" fillId="0" borderId="0" xfId="39" applyFont="1" applyAlignment="1">
      <alignment horizontal="center" vertical="center"/>
    </xf>
    <xf numFmtId="0" fontId="7" fillId="0" borderId="0" xfId="39" applyFont="1" applyAlignment="1">
      <alignment horizontal="left" vertical="center" wrapText="1"/>
    </xf>
    <xf numFmtId="0" fontId="42" fillId="25" borderId="0" xfId="39" applyFont="1" applyFill="1" applyAlignment="1">
      <alignment horizontal="center" vertical="center"/>
    </xf>
    <xf numFmtId="0" fontId="42" fillId="26" borderId="14" xfId="39" applyFont="1" applyFill="1" applyBorder="1" applyAlignment="1">
      <alignment horizontal="center" vertical="center"/>
    </xf>
    <xf numFmtId="0" fontId="42" fillId="26" borderId="0" xfId="39" applyFont="1" applyFill="1" applyAlignment="1">
      <alignment horizontal="center" vertical="center"/>
    </xf>
    <xf numFmtId="0" fontId="45" fillId="44" borderId="0" xfId="0" applyFont="1" applyFill="1" applyAlignment="1">
      <alignment horizontal="left" vertical="center" wrapText="1"/>
    </xf>
    <xf numFmtId="0" fontId="84" fillId="42" borderId="0" xfId="0" applyFont="1" applyFill="1" applyAlignment="1">
      <alignment horizontal="center" vertical="center" wrapText="1"/>
    </xf>
    <xf numFmtId="0" fontId="45" fillId="43" borderId="20" xfId="0" applyFont="1" applyFill="1" applyBorder="1" applyAlignment="1">
      <alignment horizontal="left" vertical="top" wrapText="1"/>
    </xf>
  </cellXfs>
  <cellStyles count="120">
    <cellStyle name="20% - Accent1" xfId="1" builtinId="30" customBuiltin="1"/>
    <cellStyle name="20% - Accent1 2" xfId="64" xr:uid="{00000000-0005-0000-0000-000001000000}"/>
    <cellStyle name="20% - Accent2" xfId="2" builtinId="34" customBuiltin="1"/>
    <cellStyle name="20% - Accent2 2" xfId="63" xr:uid="{00000000-0005-0000-0000-000003000000}"/>
    <cellStyle name="20% - Accent3" xfId="3" builtinId="38" customBuiltin="1"/>
    <cellStyle name="20% - Accent3 2" xfId="66" xr:uid="{00000000-0005-0000-0000-000005000000}"/>
    <cellStyle name="20% - Accent4" xfId="4" builtinId="42" customBuiltin="1"/>
    <cellStyle name="20% - Accent4 2" xfId="67" xr:uid="{00000000-0005-0000-0000-000007000000}"/>
    <cellStyle name="20% - Accent5" xfId="5" builtinId="46" customBuiltin="1"/>
    <cellStyle name="20% - Accent5 2" xfId="68" xr:uid="{00000000-0005-0000-0000-000009000000}"/>
    <cellStyle name="20% - Accent6" xfId="6" builtinId="50" customBuiltin="1"/>
    <cellStyle name="20% - Accent6 2" xfId="69" xr:uid="{00000000-0005-0000-0000-00000B000000}"/>
    <cellStyle name="40% - Accent1" xfId="7" builtinId="31" customBuiltin="1"/>
    <cellStyle name="40% - Accent1 2" xfId="70" xr:uid="{00000000-0005-0000-0000-00000D000000}"/>
    <cellStyle name="40% - Accent2" xfId="8" builtinId="35" customBuiltin="1"/>
    <cellStyle name="40% - Accent2 2" xfId="71" xr:uid="{00000000-0005-0000-0000-00000F000000}"/>
    <cellStyle name="40% - Accent3" xfId="9" builtinId="39" customBuiltin="1"/>
    <cellStyle name="40% - Accent3 2" xfId="72" xr:uid="{00000000-0005-0000-0000-000011000000}"/>
    <cellStyle name="40% - Accent4" xfId="10" builtinId="43" customBuiltin="1"/>
    <cellStyle name="40% - Accent4 2" xfId="73" xr:uid="{00000000-0005-0000-0000-000013000000}"/>
    <cellStyle name="40% - Accent5" xfId="11" builtinId="47" customBuiltin="1"/>
    <cellStyle name="40% - Accent5 2" xfId="74" xr:uid="{00000000-0005-0000-0000-000015000000}"/>
    <cellStyle name="40% - Accent6" xfId="12" builtinId="51" customBuiltin="1"/>
    <cellStyle name="40% - Accent6 2" xfId="75" xr:uid="{00000000-0005-0000-0000-000017000000}"/>
    <cellStyle name="60% - Accent1" xfId="13" builtinId="32" customBuiltin="1"/>
    <cellStyle name="60% - Accent1 2" xfId="76" xr:uid="{00000000-0005-0000-0000-000019000000}"/>
    <cellStyle name="60% - Accent2" xfId="14" builtinId="36" customBuiltin="1"/>
    <cellStyle name="60% - Accent2 2" xfId="77" xr:uid="{00000000-0005-0000-0000-00001B000000}"/>
    <cellStyle name="60% - Accent3" xfId="15" builtinId="40" customBuiltin="1"/>
    <cellStyle name="60% - Accent3 2" xfId="78" xr:uid="{00000000-0005-0000-0000-00001D000000}"/>
    <cellStyle name="60% - Accent4" xfId="16" builtinId="44" customBuiltin="1"/>
    <cellStyle name="60% - Accent4 2" xfId="79" xr:uid="{00000000-0005-0000-0000-00001F000000}"/>
    <cellStyle name="60% - Accent5" xfId="17" builtinId="48" customBuiltin="1"/>
    <cellStyle name="60% - Accent5 2" xfId="80" xr:uid="{00000000-0005-0000-0000-000021000000}"/>
    <cellStyle name="60% - Accent6" xfId="18" builtinId="52" customBuiltin="1"/>
    <cellStyle name="60% - Accent6 2" xfId="81" xr:uid="{00000000-0005-0000-0000-000023000000}"/>
    <cellStyle name="Accent1" xfId="19" builtinId="29" customBuiltin="1"/>
    <cellStyle name="Accent1 2" xfId="82" xr:uid="{00000000-0005-0000-0000-000025000000}"/>
    <cellStyle name="Accent2" xfId="20" builtinId="33" customBuiltin="1"/>
    <cellStyle name="Accent2 2" xfId="83" xr:uid="{00000000-0005-0000-0000-000027000000}"/>
    <cellStyle name="Accent3" xfId="21" builtinId="37" customBuiltin="1"/>
    <cellStyle name="Accent3 2" xfId="84" xr:uid="{00000000-0005-0000-0000-000029000000}"/>
    <cellStyle name="Accent4" xfId="22" builtinId="41" customBuiltin="1"/>
    <cellStyle name="Accent4 2" xfId="85" xr:uid="{00000000-0005-0000-0000-00002B000000}"/>
    <cellStyle name="Accent5" xfId="23" builtinId="45" customBuiltin="1"/>
    <cellStyle name="Accent5 2" xfId="86" xr:uid="{00000000-0005-0000-0000-00002D000000}"/>
    <cellStyle name="Accent6" xfId="24" builtinId="49" customBuiltin="1"/>
    <cellStyle name="Accent6 2" xfId="87" xr:uid="{00000000-0005-0000-0000-00002F000000}"/>
    <cellStyle name="Bad" xfId="25" builtinId="27" hidden="1" customBuiltin="1"/>
    <cellStyle name="Calculation" xfId="26" builtinId="22" customBuiltin="1"/>
    <cellStyle name="Calculation 2" xfId="88" xr:uid="{00000000-0005-0000-0000-000032000000}"/>
    <cellStyle name="Check Cell" xfId="27" builtinId="23" customBuiltin="1"/>
    <cellStyle name="Check Cell 2" xfId="89" xr:uid="{00000000-0005-0000-0000-000034000000}"/>
    <cellStyle name="Comma" xfId="28" builtinId="3"/>
    <cellStyle name="Comma 2" xfId="53" xr:uid="{00000000-0005-0000-0000-000036000000}"/>
    <cellStyle name="Comma 3" xfId="54" xr:uid="{00000000-0005-0000-0000-000037000000}"/>
    <cellStyle name="Comma 3 2" xfId="112" xr:uid="{00000000-0005-0000-0000-000038000000}"/>
    <cellStyle name="Comma 3 3" xfId="118" xr:uid="{85C73184-A211-417C-815D-E854E0EE012A}"/>
    <cellStyle name="Comma 4" xfId="90" xr:uid="{00000000-0005-0000-0000-000039000000}"/>
    <cellStyle name="Explanatory Text" xfId="29" builtinId="53" customBuiltin="1"/>
    <cellStyle name="Explanatory Text 2" xfId="91" xr:uid="{00000000-0005-0000-0000-00003B000000}"/>
    <cellStyle name="Good" xfId="30" builtinId="26" customBuiltin="1"/>
    <cellStyle name="Good 2" xfId="92" xr:uid="{00000000-0005-0000-0000-00003D000000}"/>
    <cellStyle name="Good 3" xfId="61" xr:uid="{00000000-0005-0000-0000-00003E000000}"/>
    <cellStyle name="Heading 1" xfId="31" builtinId="16" customBuiltin="1"/>
    <cellStyle name="Heading 1 2" xfId="93" xr:uid="{00000000-0005-0000-0000-000040000000}"/>
    <cellStyle name="Heading 2" xfId="32" builtinId="17" customBuiltin="1"/>
    <cellStyle name="Heading 2 2" xfId="94" xr:uid="{00000000-0005-0000-0000-000042000000}"/>
    <cellStyle name="Heading 3" xfId="33" builtinId="18" customBuiltin="1"/>
    <cellStyle name="Heading 3 2" xfId="95" xr:uid="{00000000-0005-0000-0000-000044000000}"/>
    <cellStyle name="Heading 4" xfId="34" builtinId="19" customBuiltin="1"/>
    <cellStyle name="Heading 4 2" xfId="96" xr:uid="{00000000-0005-0000-0000-000046000000}"/>
    <cellStyle name="Hyperlink" xfId="35" builtinId="8"/>
    <cellStyle name="Input" xfId="36" builtinId="20" customBuiltin="1"/>
    <cellStyle name="Input 2" xfId="57" xr:uid="{00000000-0005-0000-0000-000049000000}"/>
    <cellStyle name="Input 3" xfId="97" xr:uid="{00000000-0005-0000-0000-00004A000000}"/>
    <cellStyle name="Linked Cell" xfId="37" builtinId="24" customBuiltin="1"/>
    <cellStyle name="Linked Cell 2" xfId="98" xr:uid="{00000000-0005-0000-0000-00004C000000}"/>
    <cellStyle name="Neutral" xfId="38" builtinId="28" customBuiltin="1"/>
    <cellStyle name="Neutral 2" xfId="56" xr:uid="{00000000-0005-0000-0000-00004E000000}"/>
    <cellStyle name="Neutral 3" xfId="99" xr:uid="{00000000-0005-0000-0000-00004F000000}"/>
    <cellStyle name="Normal" xfId="0" builtinId="0"/>
    <cellStyle name="Normal 10" xfId="39" xr:uid="{00000000-0005-0000-0000-000051000000}"/>
    <cellStyle name="Normal 11" xfId="119" xr:uid="{358F6364-C67E-4506-B728-632B2E2AFE47}"/>
    <cellStyle name="Normal 2" xfId="40" xr:uid="{00000000-0005-0000-0000-000052000000}"/>
    <cellStyle name="Normal 2 2" xfId="59" xr:uid="{00000000-0005-0000-0000-000053000000}"/>
    <cellStyle name="Normal 3" xfId="41" xr:uid="{00000000-0005-0000-0000-000054000000}"/>
    <cellStyle name="Normal 3 2" xfId="58" xr:uid="{00000000-0005-0000-0000-000055000000}"/>
    <cellStyle name="Normal 3 2 2" xfId="113" xr:uid="{00000000-0005-0000-0000-000056000000}"/>
    <cellStyle name="Normal 3 3" xfId="100" xr:uid="{00000000-0005-0000-0000-000057000000}"/>
    <cellStyle name="Normal 3 4" xfId="62" xr:uid="{00000000-0005-0000-0000-000058000000}"/>
    <cellStyle name="Normal 4" xfId="42" xr:uid="{00000000-0005-0000-0000-000059000000}"/>
    <cellStyle name="Normal 4 2" xfId="101" xr:uid="{00000000-0005-0000-0000-00005A000000}"/>
    <cellStyle name="Normal 5" xfId="43" xr:uid="{00000000-0005-0000-0000-00005B000000}"/>
    <cellStyle name="Normal 5 2" xfId="102" xr:uid="{00000000-0005-0000-0000-00005C000000}"/>
    <cellStyle name="Normal 6" xfId="51" xr:uid="{00000000-0005-0000-0000-00005D000000}"/>
    <cellStyle name="Normal 6 2" xfId="110" xr:uid="{00000000-0005-0000-0000-00005E000000}"/>
    <cellStyle name="Normal 6 3" xfId="115" xr:uid="{19E1353D-BE12-4B6E-8922-D213ADD46D49}"/>
    <cellStyle name="Normal 6 4" xfId="117" xr:uid="{9E3F0AEC-F4E8-4B24-A4D3-719D989B0819}"/>
    <cellStyle name="Normal 7" xfId="65" xr:uid="{00000000-0005-0000-0000-00005F000000}"/>
    <cellStyle name="Normal 7 2" xfId="114" xr:uid="{00000000-0005-0000-0000-000060000000}"/>
    <cellStyle name="Normal 8" xfId="60" xr:uid="{00000000-0005-0000-0000-000061000000}"/>
    <cellStyle name="Normal 9" xfId="116" xr:uid="{9693765B-B7CF-47D7-9572-B30DB2B4FD14}"/>
    <cellStyle name="Normal_SUMMER" xfId="55" xr:uid="{00000000-0005-0000-0000-000062000000}"/>
    <cellStyle name="Note" xfId="44" builtinId="10" customBuiltin="1"/>
    <cellStyle name="Note 2" xfId="103" xr:uid="{00000000-0005-0000-0000-000064000000}"/>
    <cellStyle name="Output" xfId="45" builtinId="21" customBuiltin="1"/>
    <cellStyle name="Output 2" xfId="104" xr:uid="{00000000-0005-0000-0000-000066000000}"/>
    <cellStyle name="Percent" xfId="46" builtinId="5"/>
    <cellStyle name="Percent 2" xfId="47" xr:uid="{00000000-0005-0000-0000-000068000000}"/>
    <cellStyle name="Percent 2 2" xfId="106" xr:uid="{00000000-0005-0000-0000-000069000000}"/>
    <cellStyle name="Percent 3" xfId="52" xr:uid="{00000000-0005-0000-0000-00006A000000}"/>
    <cellStyle name="Percent 3 2" xfId="111" xr:uid="{00000000-0005-0000-0000-00006B000000}"/>
    <cellStyle name="Percent 4" xfId="105" xr:uid="{00000000-0005-0000-0000-00006C000000}"/>
    <cellStyle name="Title" xfId="48" builtinId="15" customBuiltin="1"/>
    <cellStyle name="Title 2" xfId="107" xr:uid="{00000000-0005-0000-0000-00006E000000}"/>
    <cellStyle name="Total" xfId="49" builtinId="25" customBuiltin="1"/>
    <cellStyle name="Total 2" xfId="108" xr:uid="{00000000-0005-0000-0000-000070000000}"/>
    <cellStyle name="Warning Text" xfId="50" builtinId="11" customBuiltin="1"/>
    <cellStyle name="Warning Text 2" xfId="109" xr:uid="{00000000-0005-0000-0000-000072000000}"/>
  </cellStyles>
  <dxfs count="1">
    <dxf>
      <font>
        <color rgb="FF9C0006"/>
      </font>
      <fill>
        <patternFill>
          <bgColor rgb="FFFFC7CE"/>
        </patternFill>
      </fill>
    </dxf>
  </dxfs>
  <tableStyles count="0" defaultTableStyle="TableStyleMedium9" defaultPivotStyle="PivotStyleLight16"/>
  <colors>
    <mruColors>
      <color rgb="FFE0DEF3"/>
      <color rgb="FFE00000"/>
      <color rgb="FF00AEC7"/>
      <color rgb="FFCDF5E4"/>
      <color rgb="FFDEE1E2"/>
      <color rgb="FFD9D9D9"/>
      <color rgb="FFFFFF99"/>
      <color rgb="FFFFFFCC"/>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 Five-Year</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1"/>
          <c:order val="0"/>
          <c:tx>
            <c:v>Total Capacity</c:v>
          </c:tx>
          <c:spPr>
            <a:ln w="38100">
              <a:solidFill>
                <a:schemeClr val="accent6"/>
              </a:solidFill>
              <a:prstDash val="solid"/>
            </a:ln>
          </c:spPr>
          <c:marker>
            <c:symbol val="square"/>
            <c:size val="9"/>
            <c:spPr>
              <a:solidFill>
                <a:schemeClr val="accent6"/>
              </a:solidFill>
              <a:ln>
                <a:noFill/>
                <a:prstDash val="solid"/>
              </a:ln>
            </c:spPr>
          </c:marker>
          <c:cat>
            <c:numRef>
              <c:f>SummerSummary!$E$51:$I$51</c:f>
              <c:numCache>
                <c:formatCode>General</c:formatCode>
                <c:ptCount val="5"/>
                <c:pt idx="0">
                  <c:v>2025</c:v>
                </c:pt>
                <c:pt idx="1">
                  <c:v>2026</c:v>
                </c:pt>
                <c:pt idx="2">
                  <c:v>2027</c:v>
                </c:pt>
                <c:pt idx="3">
                  <c:v>2028</c:v>
                </c:pt>
                <c:pt idx="4">
                  <c:v>2029</c:v>
                </c:pt>
              </c:numCache>
            </c:numRef>
          </c:cat>
          <c:val>
            <c:numRef>
              <c:f>SummerSummary!$E$44:$I$44</c:f>
              <c:numCache>
                <c:formatCode>#,##0</c:formatCode>
                <c:ptCount val="5"/>
                <c:pt idx="0">
                  <c:v>115595.7768381772</c:v>
                </c:pt>
                <c:pt idx="1">
                  <c:v>125854.35383817719</c:v>
                </c:pt>
                <c:pt idx="2">
                  <c:v>130655.8518381772</c:v>
                </c:pt>
                <c:pt idx="3">
                  <c:v>131384.59983817721</c:v>
                </c:pt>
                <c:pt idx="4">
                  <c:v>132312.06383817719</c:v>
                </c:pt>
              </c:numCache>
            </c:numRef>
          </c:val>
          <c:smooth val="0"/>
          <c:extLst>
            <c:ext xmlns:c16="http://schemas.microsoft.com/office/drawing/2014/chart" uri="{C3380CC4-5D6E-409C-BE32-E72D297353CC}">
              <c16:uniqueId val="{00000001-9763-45A2-978F-CFE567C42A15}"/>
            </c:ext>
          </c:extLst>
        </c:ser>
        <c:ser>
          <c:idx val="3"/>
          <c:order val="1"/>
          <c:tx>
            <c:strRef>
              <c:f>SummerSummary!$C$100</c:f>
              <c:strCache>
                <c:ptCount val="1"/>
                <c:pt idx="0">
                  <c:v>Firm Peak Load plus New Contracted Loads Reported by TSPs</c:v>
                </c:pt>
              </c:strCache>
            </c:strRef>
          </c:tx>
          <c:cat>
            <c:numRef>
              <c:f>SummerSummary!$E$51:$I$51</c:f>
              <c:numCache>
                <c:formatCode>General</c:formatCode>
                <c:ptCount val="5"/>
                <c:pt idx="0">
                  <c:v>2025</c:v>
                </c:pt>
                <c:pt idx="1">
                  <c:v>2026</c:v>
                </c:pt>
                <c:pt idx="2">
                  <c:v>2027</c:v>
                </c:pt>
                <c:pt idx="3">
                  <c:v>2028</c:v>
                </c:pt>
                <c:pt idx="4">
                  <c:v>2029</c:v>
                </c:pt>
              </c:numCache>
            </c:numRef>
          </c:cat>
          <c:val>
            <c:numRef>
              <c:f>SummerSummary!$E$101:$I$101</c:f>
              <c:numCache>
                <c:formatCode>_(* #,##0_);_(* \(#,##0\);_(* "-"??_);_(@_)</c:formatCode>
                <c:ptCount val="5"/>
                <c:pt idx="0">
                  <c:v>86220.836800000005</c:v>
                </c:pt>
                <c:pt idx="1">
                  <c:v>93068.511800000007</c:v>
                </c:pt>
                <c:pt idx="2">
                  <c:v>98752.503800000006</c:v>
                </c:pt>
                <c:pt idx="3">
                  <c:v>102764.6698</c:v>
                </c:pt>
                <c:pt idx="4">
                  <c:v>103713.26980000001</c:v>
                </c:pt>
              </c:numCache>
            </c:numRef>
          </c:val>
          <c:smooth val="0"/>
          <c:extLst>
            <c:ext xmlns:c16="http://schemas.microsoft.com/office/drawing/2014/chart" uri="{C3380CC4-5D6E-409C-BE32-E72D297353CC}">
              <c16:uniqueId val="{00000000-1530-4818-9C63-BD6A46209B86}"/>
            </c:ext>
          </c:extLst>
        </c:ser>
        <c:dLbls>
          <c:showLegendKey val="0"/>
          <c:showVal val="0"/>
          <c:showCatName val="0"/>
          <c:showSerName val="0"/>
          <c:showPercent val="0"/>
          <c:showBubbleSize val="0"/>
        </c:dLbls>
        <c:marker val="1"/>
        <c:smooth val="0"/>
        <c:axId val="1123186896"/>
        <c:axId val="1123185328"/>
      </c:lineChart>
      <c:catAx>
        <c:axId val="1123186896"/>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5328"/>
        <c:crosses val="autoZero"/>
        <c:auto val="1"/>
        <c:lblAlgn val="ctr"/>
        <c:lblOffset val="100"/>
        <c:tickLblSkip val="1"/>
        <c:tickMarkSkip val="1"/>
        <c:noMultiLvlLbl val="0"/>
      </c:catAx>
      <c:valAx>
        <c:axId val="1123185328"/>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6896"/>
        <c:crosses val="autoZero"/>
        <c:crossBetween val="midCat"/>
      </c:valAx>
      <c:spPr>
        <a:noFill/>
        <a:ln w="25400">
          <a:noFill/>
        </a:ln>
      </c:spPr>
    </c:plotArea>
    <c:legend>
      <c:legendPos val="r"/>
      <c:layout>
        <c:manualLayout>
          <c:xMode val="edge"/>
          <c:yMode val="edge"/>
          <c:x val="5.8347025791721574E-2"/>
          <c:y val="0.85705478056436923"/>
          <c:w val="0.71103890336566489"/>
          <c:h val="0.14294514794821866"/>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 Five-Year </a:t>
            </a:r>
            <a:endParaRPr lang="en-US">
              <a:effectLst/>
            </a:endParaRPr>
          </a:p>
        </c:rich>
      </c:tx>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1"/>
          <c:order val="0"/>
          <c:tx>
            <c:v>Total Capacity</c:v>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WinterSummary!$E$4:$I$4</c:f>
              <c:strCache>
                <c:ptCount val="5"/>
                <c:pt idx="0">
                  <c:v>2025/2026</c:v>
                </c:pt>
                <c:pt idx="1">
                  <c:v>2026/2027</c:v>
                </c:pt>
                <c:pt idx="2">
                  <c:v>2027/2028</c:v>
                </c:pt>
                <c:pt idx="3">
                  <c:v>2028/2029</c:v>
                </c:pt>
                <c:pt idx="4">
                  <c:v>2029/2030</c:v>
                </c:pt>
              </c:strCache>
            </c:strRef>
          </c:cat>
          <c:val>
            <c:numRef>
              <c:f>WinterSummary!$E$44:$I$44</c:f>
              <c:numCache>
                <c:formatCode>#,##0</c:formatCode>
                <c:ptCount val="5"/>
                <c:pt idx="0">
                  <c:v>101095.33506996778</c:v>
                </c:pt>
                <c:pt idx="1">
                  <c:v>103059.43606996779</c:v>
                </c:pt>
                <c:pt idx="2">
                  <c:v>103773.57806996779</c:v>
                </c:pt>
                <c:pt idx="3">
                  <c:v>103958.57806996779</c:v>
                </c:pt>
                <c:pt idx="4">
                  <c:v>104360.11606996779</c:v>
                </c:pt>
              </c:numCache>
            </c:numRef>
          </c:val>
          <c:smooth val="0"/>
          <c:extLst>
            <c:ext xmlns:c16="http://schemas.microsoft.com/office/drawing/2014/chart" uri="{C3380CC4-5D6E-409C-BE32-E72D297353CC}">
              <c16:uniqueId val="{00000001-870B-40E5-8F57-34BDADE90846}"/>
            </c:ext>
          </c:extLst>
        </c:ser>
        <c:ser>
          <c:idx val="3"/>
          <c:order val="1"/>
          <c:tx>
            <c:strRef>
              <c:f>WinterSummary!$C$99</c:f>
              <c:strCache>
                <c:ptCount val="1"/>
                <c:pt idx="0">
                  <c:v>Firm Peak Load plus New Contracted Loads Reported by TSPs</c:v>
                </c:pt>
              </c:strCache>
            </c:strRef>
          </c:tx>
          <c:val>
            <c:numRef>
              <c:f>WinterSummary!$E$100:$I$100</c:f>
              <c:numCache>
                <c:formatCode>_(* #,##0_);_(* \(#,##0\);_(* "-"??_);_(@_)</c:formatCode>
                <c:ptCount val="5"/>
                <c:pt idx="0">
                  <c:v>76199.871799999994</c:v>
                </c:pt>
                <c:pt idx="1">
                  <c:v>84236.646800000002</c:v>
                </c:pt>
                <c:pt idx="2">
                  <c:v>91042.638800000001</c:v>
                </c:pt>
                <c:pt idx="3">
                  <c:v>96465.804799999998</c:v>
                </c:pt>
                <c:pt idx="4">
                  <c:v>99612.904800000004</c:v>
                </c:pt>
              </c:numCache>
            </c:numRef>
          </c:val>
          <c:smooth val="0"/>
          <c:extLst>
            <c:ext xmlns:c16="http://schemas.microsoft.com/office/drawing/2014/chart" uri="{C3380CC4-5D6E-409C-BE32-E72D297353CC}">
              <c16:uniqueId val="{00000000-D99C-4167-9FD0-00E99F027829}"/>
            </c:ext>
          </c:extLst>
        </c:ser>
        <c:dLbls>
          <c:showLegendKey val="0"/>
          <c:showVal val="0"/>
          <c:showCatName val="0"/>
          <c:showSerName val="0"/>
          <c:showPercent val="0"/>
          <c:showBubbleSize val="0"/>
        </c:dLbls>
        <c:marker val="1"/>
        <c:smooth val="0"/>
        <c:axId val="1259536136"/>
        <c:axId val="1259534960"/>
      </c:lineChart>
      <c:catAx>
        <c:axId val="1259536136"/>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4960"/>
        <c:crosses val="autoZero"/>
        <c:auto val="1"/>
        <c:lblAlgn val="ctr"/>
        <c:lblOffset val="100"/>
        <c:tickLblSkip val="1"/>
        <c:tickMarkSkip val="1"/>
        <c:noMultiLvlLbl val="0"/>
      </c:catAx>
      <c:valAx>
        <c:axId val="1259534960"/>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6136"/>
        <c:crosses val="autoZero"/>
        <c:crossBetween val="midCat"/>
      </c:valAx>
      <c:spPr>
        <a:noFill/>
        <a:ln w="25400">
          <a:solidFill>
            <a:schemeClr val="tx1"/>
          </a:solidFill>
        </a:ln>
      </c:spPr>
    </c:plotArea>
    <c:legend>
      <c:legendPos val="r"/>
      <c:layout>
        <c:manualLayout>
          <c:xMode val="edge"/>
          <c:yMode val="edge"/>
          <c:x val="0.17627582395984293"/>
          <c:y val="0.93415373691315029"/>
          <c:w val="0.60582152584955196"/>
          <c:h val="6.5846263086849696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2025-2034</a:t>
          </a:r>
        </a:p>
        <a:p>
          <a:pPr algn="r"/>
          <a:endParaRPr lang="en-US" sz="2800" b="1" baseline="0">
            <a:solidFill>
              <a:schemeClr val="tx2"/>
            </a:solidFill>
            <a:latin typeface="Arial" panose="020B0604020202020204" pitchFamily="34" charset="0"/>
            <a:cs typeface="Arial" panose="020B0604020202020204" pitchFamily="34" charset="0"/>
          </a:endParaRPr>
        </a:p>
        <a:p>
          <a:pPr marL="0" indent="0" algn="r"/>
          <a:r>
            <a:rPr lang="en-US" sz="2800" b="0" baseline="0">
              <a:solidFill>
                <a:schemeClr val="tx2"/>
              </a:solidFill>
              <a:latin typeface="Arial" panose="020B0604020202020204" pitchFamily="34" charset="0"/>
              <a:ea typeface="+mn-ea"/>
              <a:cs typeface="Arial" panose="020B0604020202020204" pitchFamily="34" charset="0"/>
            </a:rPr>
            <a:t> Revised: May 31, 2024</a:t>
          </a:r>
        </a:p>
        <a:p>
          <a:pPr marL="0" indent="0" algn="r"/>
          <a:r>
            <a:rPr lang="en-US" sz="2800" b="0" baseline="0">
              <a:solidFill>
                <a:schemeClr val="tx2"/>
              </a:solidFill>
              <a:latin typeface="Arial" panose="020B0604020202020204" pitchFamily="34" charset="0"/>
              <a:ea typeface="+mn-ea"/>
              <a:cs typeface="Arial" panose="020B0604020202020204" pitchFamily="34" charset="0"/>
            </a:rPr>
            <a:t>Original: May 24, 2024</a:t>
          </a: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20351</xdr:colOff>
      <xdr:row>1</xdr:row>
      <xdr:rowOff>55530</xdr:rowOff>
    </xdr:from>
    <xdr:to>
      <xdr:col>14</xdr:col>
      <xdr:colOff>0</xdr:colOff>
      <xdr:row>93</xdr:row>
      <xdr:rowOff>99680</xdr:rowOff>
    </xdr:to>
    <xdr:sp macro="" textlink="">
      <xdr:nvSpPr>
        <xdr:cNvPr id="2" name="TextBox 1">
          <a:extLst>
            <a:ext uri="{FF2B5EF4-FFF2-40B4-BE49-F238E27FC236}">
              <a16:creationId xmlns:a16="http://schemas.microsoft.com/office/drawing/2014/main" id="{8252C2BD-521A-4052-B8E5-814FB4ED2720}"/>
            </a:ext>
          </a:extLst>
        </xdr:cNvPr>
        <xdr:cNvSpPr txBox="1"/>
      </xdr:nvSpPr>
      <xdr:spPr>
        <a:xfrm>
          <a:off x="186485" y="421024"/>
          <a:ext cx="10346393" cy="153395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200" b="1" i="1" u="sng">
              <a:solidFill>
                <a:sysClr val="windowText" lastClr="000000"/>
              </a:solidFill>
              <a:effectLst/>
              <a:latin typeface="Arial" panose="020B0604020202020204" pitchFamily="34" charset="0"/>
              <a:ea typeface="+mn-ea"/>
              <a:cs typeface="Arial" panose="020B0604020202020204" pitchFamily="34" charset="0"/>
            </a:rPr>
            <a:t>CDR Report Background</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main purpose of the CDR report is to provide forecasted Planning Reserve Margins for the ERCOT summer and winter Peak Load Seasons (June through September, and December through February, respectively). The Planning Reserve Margin represents the percentage of resource capacity, in excess of firm electricity demand, available to cover uncertainty in future demand, generator availability and new resource supply. Firm demand accounts for load reductions available through interruptible load programs controlled by ERCOT</a:t>
          </a:r>
          <a:r>
            <a:rPr lang="en-US" sz="1200" baseline="0">
              <a:solidFill>
                <a:sysClr val="windowText" lastClr="000000"/>
              </a:solidFill>
              <a:effectLst/>
              <a:latin typeface="Arial" panose="020B0604020202020204" pitchFamily="34" charset="0"/>
              <a:ea typeface="+mn-ea"/>
              <a:cs typeface="Arial" panose="020B0604020202020204" pitchFamily="34" charset="0"/>
            </a:rPr>
            <a:t> as well as incremental load reductions from rooftop solar systems not accounted for in the load forecast model</a:t>
          </a:r>
          <a:r>
            <a:rPr lang="en-US" sz="1200">
              <a:solidFill>
                <a:sysClr val="windowText" lastClr="000000"/>
              </a:solidFill>
              <a:effectLst/>
              <a:latin typeface="Arial" panose="020B0604020202020204" pitchFamily="34" charset="0"/>
              <a:ea typeface="+mn-ea"/>
              <a:cs typeface="Arial" panose="020B0604020202020204" pitchFamily="34" charset="0"/>
            </a:rPr>
            <a:t>. The methodologies used to develop Planning Reserve Margins and other elements of the CDR report are outlined in the ERCOT Nodal Protocols, Section 3.2.6 (https://www.ercot.com/files/docs/2023/06/09/03-050124_Nodal.docx). ERCOT's load forecasts are based on normal weather conditions and determined by the methodologies posted</a:t>
          </a:r>
          <a:r>
            <a:rPr lang="en-US" sz="1200" baseline="0">
              <a:solidFill>
                <a:sysClr val="windowText" lastClr="000000"/>
              </a:solidFill>
              <a:effectLst/>
              <a:latin typeface="Arial" panose="020B0604020202020204" pitchFamily="34" charset="0"/>
              <a:ea typeface="+mn-ea"/>
              <a:cs typeface="Arial" panose="020B0604020202020204" pitchFamily="34" charset="0"/>
            </a:rPr>
            <a:t> to the Load Forecast webpage, https://www.ercot.com/gridinfo/load/forecast. </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Resource data comes from generation capacity developers and owners as reported in ERCOT's Resource Integration and Ongoing Operations (RIOO) system, as well as other data collection mechanisms described in the ERCOT Protocols.</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b="0" i="1">
              <a:solidFill>
                <a:sysClr val="windowText" lastClr="000000"/>
              </a:solidFill>
              <a:effectLst/>
              <a:latin typeface="Arial" panose="020B0604020202020204" pitchFamily="34" charset="0"/>
              <a:ea typeface="+mn-ea"/>
              <a:cs typeface="Arial" panose="020B0604020202020204" pitchFamily="34" charset="0"/>
            </a:rPr>
            <a:t>Note that the CDR is not intended for characterizing the risk of capacity scarcity conditions from a real-time operations perspective. </a:t>
          </a:r>
        </a:p>
        <a:p>
          <a:pPr eaLnBrk="1" fontAlgn="auto" latinLnBrk="0" hangingPunct="1"/>
          <a:endParaRPr lang="en-US" sz="1200">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u="none">
              <a:solidFill>
                <a:sysClr val="windowText" lastClr="000000"/>
              </a:solidFill>
              <a:effectLst/>
              <a:latin typeface="Arial" panose="020B0604020202020204" pitchFamily="34" charset="0"/>
              <a:ea typeface="+mn-ea"/>
              <a:cs typeface="Arial" panose="020B0604020202020204" pitchFamily="34" charset="0"/>
            </a:rPr>
            <a:t>Load and Resource Highlights</a:t>
          </a:r>
          <a:br>
            <a:rPr lang="en-US" sz="1200">
              <a:solidFill>
                <a:sysClr val="windowText" lastClr="000000"/>
              </a:solidFill>
              <a:effectLst/>
              <a:latin typeface="Arial" panose="020B0604020202020204" pitchFamily="34" charset="0"/>
              <a:ea typeface="+mn-ea"/>
              <a:cs typeface="Arial" panose="020B0604020202020204" pitchFamily="34" charset="0"/>
            </a:rPr>
          </a:br>
          <a:br>
            <a:rPr lang="en-US" sz="1200">
              <a:solidFill>
                <a:srgbClr val="C00000"/>
              </a:solidFill>
              <a:effectLst/>
              <a:latin typeface="Arial" panose="020B0604020202020204" pitchFamily="34" charset="0"/>
              <a:ea typeface="+mn-ea"/>
              <a:cs typeface="Arial" panose="020B0604020202020204" pitchFamily="34" charset="0"/>
            </a:rPr>
          </a:br>
          <a:r>
            <a:rPr lang="en-US" sz="1200" u="sng">
              <a:solidFill>
                <a:sysClr val="windowText" lastClr="000000"/>
              </a:solidFill>
              <a:effectLst/>
              <a:latin typeface="Arial" panose="020B0604020202020204" pitchFamily="34" charset="0"/>
              <a:ea typeface="+mn-ea"/>
              <a:cs typeface="Arial" panose="020B0604020202020204" pitchFamily="34" charset="0"/>
            </a:rPr>
            <a:t>Peak Load Forecast</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The forecasted base peak demand for summer 2025 is 84,754 MW not accounting </a:t>
          </a:r>
          <a:r>
            <a:rPr lang="en-US" sz="1200" baseline="0">
              <a:solidFill>
                <a:sysClr val="windowText" lastClr="000000"/>
              </a:solidFill>
              <a:effectLst/>
              <a:latin typeface="Arial" panose="020B0604020202020204" pitchFamily="34" charset="0"/>
              <a:ea typeface="+mn-ea"/>
              <a:cs typeface="Arial" panose="020B0604020202020204" pitchFamily="34" charset="0"/>
            </a:rPr>
            <a:t>for new contracted Loads recently reported by Transmission Service Providers (TSPs) to ERCOT. When accounting for the newly contracted Loads, the peak load forecast increases to 90,336 MW. The summer peak demand forecast assumes that Large Flexible Loads (LFLs) will reduce their consumption to just 15% over the summer peak load hours. It is important to note that the peak demand forecast used in the CDR i</a:t>
          </a:r>
          <a:r>
            <a:rPr lang="en-US" sz="1200">
              <a:solidFill>
                <a:sysClr val="windowText" lastClr="000000"/>
              </a:solidFill>
              <a:effectLst/>
              <a:latin typeface="Arial" panose="020B0604020202020204" pitchFamily="34" charset="0"/>
              <a:ea typeface="+mn-ea"/>
              <a:cs typeface="Arial" panose="020B0604020202020204" pitchFamily="34" charset="0"/>
            </a:rPr>
            <a:t>s based on normal (or average) weather conditions over the last 15 years, which explains why the base forecast for summer 2025 is lower than the actual summer peak load for 2023—85,508 MW. Summer 2023 was the second hottest summer on record, only exceeded by 2011.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The firm summer 2025 peak demand is 80,639 MW, which accounts for incremental rooftop solar generation</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and load reduction programs</a:t>
          </a:r>
          <a:r>
            <a:rPr lang="en-US" sz="1200">
              <a:solidFill>
                <a:srgbClr val="C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The firm peak demand is 86,221 MW when including the new contracted Loads reported by TSPs. By summer 2029, the forecasted</a:t>
          </a:r>
          <a:r>
            <a:rPr lang="en-US" sz="1200" baseline="0">
              <a:solidFill>
                <a:sysClr val="windowText" lastClr="000000"/>
              </a:solidFill>
              <a:effectLst/>
              <a:latin typeface="Arial" panose="020B0604020202020204" pitchFamily="34" charset="0"/>
              <a:ea typeface="+mn-ea"/>
              <a:cs typeface="Arial" panose="020B0604020202020204" pitchFamily="34" charset="0"/>
            </a:rPr>
            <a:t> firm peak demand with</a:t>
          </a:r>
          <a:r>
            <a:rPr lang="en-US" sz="1200">
              <a:solidFill>
                <a:sysClr val="windowText" lastClr="000000"/>
              </a:solidFill>
              <a:effectLst/>
              <a:latin typeface="Arial" panose="020B0604020202020204" pitchFamily="34" charset="0"/>
              <a:ea typeface="+mn-ea"/>
              <a:cs typeface="Arial" panose="020B0604020202020204" pitchFamily="34" charset="0"/>
            </a:rPr>
            <a:t> new contracted Loads is expected to reach 103,713 MW. The winter 2025-26 base peak demand forecast is 73,710 MW, while the firm peak demand forecast is 70,546 MW</a:t>
          </a:r>
          <a:r>
            <a:rPr lang="en-US" sz="1200" baseline="0">
              <a:solidFill>
                <a:sysClr val="windowText" lastClr="000000"/>
              </a:solidFill>
              <a:effectLst/>
              <a:latin typeface="Arial" panose="020B0604020202020204" pitchFamily="34" charset="0"/>
              <a:ea typeface="+mn-ea"/>
              <a:cs typeface="Arial" panose="020B0604020202020204" pitchFamily="34" charset="0"/>
            </a:rPr>
            <a:t> and 76,200 MW when including new contracted Loads.</a:t>
          </a:r>
          <a:r>
            <a:rPr lang="en-US" sz="1200">
              <a:solidFill>
                <a:sysClr val="windowText" lastClr="000000"/>
              </a:solidFill>
              <a:effectLst/>
              <a:latin typeface="Arial" panose="020B0604020202020204" pitchFamily="34" charset="0"/>
              <a:ea typeface="+mn-ea"/>
              <a:cs typeface="Arial" panose="020B0604020202020204" pitchFamily="34" charset="0"/>
            </a:rPr>
            <a:t> The winter load forecast assumes that LFLs do not reduce their consumption during the winter peak load hours. To conform to the current ERCOT Protocols, it is assumed that LFL consumption during summer peak loads is not available as a Load Resource during potential emergency conditions. This is an interim accounting approach until ERCOT implements a forecast methodology for addressing Large Loads in the CDR report. ERCOT also continues with the policy of not identifying the generating units with co-located Large Loads in the CDR reports until formal reporting rules have been adopted.</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u="sng">
              <a:solidFill>
                <a:sysClr val="windowText" lastClr="000000"/>
              </a:solidFill>
              <a:effectLst/>
              <a:latin typeface="Arial" panose="020B0604020202020204" pitchFamily="34" charset="0"/>
              <a:ea typeface="+mn-ea"/>
              <a:cs typeface="Arial" panose="020B0604020202020204" pitchFamily="34" charset="0"/>
            </a:rPr>
            <a:t>Planning Reserve Margins</a:t>
          </a: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Planning Reserve Margin for summer 2025 is forecasted to be 43.4%, representing a 3.4 percentage point decrease relative to the 46.7% margin reported in the December 2023 CDR report. This decrease is due mainly to delays of planned projects—mostly solar—that were previously expected to be in service by July 1, 2025. When including new contracted</a:t>
          </a:r>
          <a:r>
            <a:rPr lang="en-US" sz="1200" baseline="0">
              <a:solidFill>
                <a:sysClr val="windowText" lastClr="000000"/>
              </a:solidFill>
              <a:effectLst/>
              <a:latin typeface="Arial" panose="020B0604020202020204" pitchFamily="34" charset="0"/>
              <a:ea typeface="+mn-ea"/>
              <a:cs typeface="Arial" panose="020B0604020202020204" pitchFamily="34" charset="0"/>
            </a:rPr>
            <a:t> Loads, the Reserve Margin drops to 35.2%. </a:t>
          </a:r>
          <a:r>
            <a:rPr lang="en-US" sz="1200">
              <a:solidFill>
                <a:sysClr val="windowText" lastClr="000000"/>
              </a:solidFill>
              <a:effectLst/>
              <a:latin typeface="Arial" panose="020B0604020202020204" pitchFamily="34" charset="0"/>
              <a:ea typeface="+mn-ea"/>
              <a:cs typeface="Arial" panose="020B0604020202020204" pitchFamily="34" charset="0"/>
            </a:rPr>
            <a:t>The Reserve Margin rises to 54.4% for summer 2026,</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reflecting</a:t>
          </a:r>
          <a:r>
            <a:rPr lang="en-US" sz="1200" baseline="0">
              <a:solidFill>
                <a:sysClr val="windowText" lastClr="000000"/>
              </a:solidFill>
              <a:effectLst/>
              <a:latin typeface="Arial" panose="020B0604020202020204" pitchFamily="34" charset="0"/>
              <a:ea typeface="+mn-ea"/>
              <a:cs typeface="Arial" panose="020B0604020202020204" pitchFamily="34" charset="0"/>
            </a:rPr>
            <a:t> the planned solar capacity delayed to 2026. With </a:t>
          </a:r>
          <a:r>
            <a:rPr lang="en-US" sz="1200">
              <a:solidFill>
                <a:sysClr val="windowText" lastClr="000000"/>
              </a:solidFill>
              <a:effectLst/>
              <a:latin typeface="Arial" panose="020B0604020202020204" pitchFamily="34" charset="0"/>
              <a:ea typeface="+mn-ea"/>
              <a:cs typeface="Arial" panose="020B0604020202020204" pitchFamily="34" charset="0"/>
            </a:rPr>
            <a:t>new contracted Loads, the summer 2026 Reserve Margin drops to 38.2%. By</a:t>
          </a:r>
          <a:r>
            <a:rPr lang="en-US" sz="1200" baseline="0">
              <a:solidFill>
                <a:sysClr val="windowText" lastClr="000000"/>
              </a:solidFill>
              <a:effectLst/>
              <a:latin typeface="Arial" panose="020B0604020202020204" pitchFamily="34" charset="0"/>
              <a:ea typeface="+mn-ea"/>
              <a:cs typeface="Arial" panose="020B0604020202020204" pitchFamily="34" charset="0"/>
            </a:rPr>
            <a:t> summer 2029, the Reserve Margins without and with new contracted Loads are 60.0% and 27.6%, respectively.</a:t>
          </a:r>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'Planned Resource Scenarios' tab provides smaller planned resource amounts and lower Reserve Margins based on more stringent eligibility criteria for including planned resources in the CDR report. The new contracted Loads</a:t>
          </a:r>
          <a:r>
            <a:rPr lang="en-US" sz="1200" baseline="0">
              <a:solidFill>
                <a:sysClr val="windowText" lastClr="000000"/>
              </a:solidFill>
              <a:effectLst/>
              <a:latin typeface="Arial" panose="020B0604020202020204" pitchFamily="34" charset="0"/>
              <a:ea typeface="+mn-ea"/>
              <a:cs typeface="Arial" panose="020B0604020202020204" pitchFamily="34" charset="0"/>
            </a:rPr>
            <a:t> are not included in this tab since the Reserve Margin differences are only due to the planned resource eligibility criteria differences.</a:t>
          </a:r>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u="sng" baseline="0">
              <a:solidFill>
                <a:sysClr val="windowText" lastClr="000000"/>
              </a:solidFill>
              <a:effectLst/>
              <a:latin typeface="Arial" panose="020B0604020202020204" pitchFamily="34" charset="0"/>
              <a:ea typeface="+mn-ea"/>
              <a:cs typeface="Arial" panose="020B0604020202020204" pitchFamily="34" charset="0"/>
            </a:rPr>
            <a:t>Resources</a:t>
          </a: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Total</a:t>
          </a:r>
          <a:r>
            <a:rPr lang="en-US" sz="1200" baseline="0">
              <a:solidFill>
                <a:sysClr val="windowText" lastClr="000000"/>
              </a:solidFill>
              <a:effectLst/>
              <a:latin typeface="Arial" panose="020B0604020202020204" pitchFamily="34" charset="0"/>
              <a:ea typeface="+mn-ea"/>
              <a:cs typeface="Arial" panose="020B0604020202020204" pitchFamily="34" charset="0"/>
            </a:rPr>
            <a:t> resource capacity available at the time of the summer 2025 peak load hour is forecasted at 115,596 MW. P</a:t>
          </a:r>
          <a:r>
            <a:rPr lang="en-US" sz="1200">
              <a:solidFill>
                <a:sysClr val="windowText" lastClr="000000"/>
              </a:solidFill>
              <a:effectLst/>
              <a:latin typeface="Arial" panose="020B0604020202020204" pitchFamily="34" charset="0"/>
              <a:ea typeface="+mn-ea"/>
              <a:cs typeface="Arial" panose="020B0604020202020204" pitchFamily="34" charset="0"/>
            </a:rPr>
            <a:t>lanned installed resource capacity expected by summer 2025 totals 29,357 MW. This total comprises 694 MW of thermal capacity, 1,175 MW of wind, 17,475 MW of solar, and 10,013 MW of storage. Of this total, 14,245 MW are expected to be available during peak load periods. This includes 694 MW of summer-rated gas-fired resources, 270 MW of wind resources, 13,281 MW of solar resources, and zero MW of battery storage. These amounts of solar and wind capacity are what ERCOT expects to be available on an average basis during seasonal peak demand hours (the peak-average capacity contribution). </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ERCOT protocols currently don't include a methodology for determining the peak-average capacity contribution of battery storage, so the contribution in this CDR is officially reported as zero MW. ERCOT developed an interim capacity contribution methodology for the resource adequacy reports. The summer 2025 capacity contribution percentage based on the interim method is 31% for the peak load hour. Applying this percentage to the summer 2025 forecasted storage capacity yields a capacity contribution of 5,029 MW. The</a:t>
          </a:r>
          <a:r>
            <a:rPr lang="en-US" sz="1200" baseline="0">
              <a:solidFill>
                <a:sysClr val="windowText" lastClr="000000"/>
              </a:solidFill>
              <a:effectLst/>
              <a:latin typeface="Arial" panose="020B0604020202020204" pitchFamily="34" charset="0"/>
              <a:ea typeface="+mn-ea"/>
              <a:cs typeface="Arial" panose="020B0604020202020204" pitchFamily="34" charset="0"/>
            </a:rPr>
            <a:t> inclusion of this storage contribution increases the summer 2025 Reserve Margin from 46.0% to 52.4%, shown in the 'Peak v High Net Load Hour 2025' tab. </a:t>
          </a:r>
          <a:r>
            <a:rPr lang="en-US" sz="1200">
              <a:solidFill>
                <a:sysClr val="windowText" lastClr="000000"/>
              </a:solidFill>
              <a:effectLst/>
              <a:latin typeface="Arial" panose="020B0604020202020204" pitchFamily="34" charset="0"/>
              <a:ea typeface="+mn-ea"/>
              <a:cs typeface="Arial" panose="020B0604020202020204" pitchFamily="34" charset="0"/>
            </a:rPr>
            <a:t>Upon approval of Nodal Protocol Revision Request 1219, ERCOT will implement a new capacity contribution methodology for battery storage,</a:t>
          </a:r>
          <a:r>
            <a:rPr lang="en-US" sz="1200" baseline="0">
              <a:solidFill>
                <a:sysClr val="windowText" lastClr="000000"/>
              </a:solidFill>
              <a:effectLst/>
              <a:latin typeface="Arial" panose="020B0604020202020204" pitchFamily="34" charset="0"/>
              <a:ea typeface="+mn-ea"/>
              <a:cs typeface="Arial" panose="020B0604020202020204" pitchFamily="34" charset="0"/>
            </a:rPr>
            <a:t> wind and solar resources </a:t>
          </a:r>
          <a:r>
            <a:rPr lang="en-US" sz="1200">
              <a:solidFill>
                <a:sysClr val="windowText" lastClr="000000"/>
              </a:solidFill>
              <a:effectLst/>
              <a:latin typeface="Arial" panose="020B0604020202020204" pitchFamily="34" charset="0"/>
              <a:ea typeface="+mn-ea"/>
              <a:cs typeface="Arial" panose="020B0604020202020204" pitchFamily="34" charset="0"/>
            </a:rPr>
            <a:t>in future CDR reports called the Effective Load Carrying Capability (ELCC).</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u="sng">
              <a:solidFill>
                <a:sysClr val="windowText" lastClr="000000"/>
              </a:solidFill>
              <a:effectLst/>
              <a:latin typeface="Arial" panose="020B0604020202020204" pitchFamily="34" charset="0"/>
              <a:ea typeface="+mn-ea"/>
              <a:cs typeface="Arial" panose="020B0604020202020204" pitchFamily="34" charset="0"/>
            </a:rPr>
            <a:t>Significant Resource Status Changes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Notifications of Suspension of Operations (NSOs) were received for three gas-steam units totaling 885 MW of installed capacity, with an indefinite suspension of operations beginning March 31, 2025. ERCOT's reliability analysis determined that these Generation Resources are needed to support ERCOT System reliability. For this CDR report, these units are reported as being available for the forecast period.</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u="sng">
              <a:solidFill>
                <a:sysClr val="windowText" lastClr="000000"/>
              </a:solidFill>
              <a:effectLst/>
              <a:latin typeface="Arial" panose="020B0604020202020204" pitchFamily="34" charset="0"/>
              <a:ea typeface="+mn-ea"/>
              <a:cs typeface="Arial" panose="020B0604020202020204" pitchFamily="34" charset="0"/>
            </a:rPr>
            <a:t>New Non-contracted Loads Reported by TSPs</a:t>
          </a:r>
        </a:p>
        <a:p>
          <a:pPr eaLnBrk="1" fontAlgn="auto" latinLnBrk="0" hangingPunct="1"/>
          <a:r>
            <a:rPr lang="en-US" sz="1200" baseline="0">
              <a:solidFill>
                <a:sysClr val="windowText" lastClr="000000"/>
              </a:solidFill>
              <a:effectLst/>
              <a:latin typeface="Arial" panose="020B0604020202020204" pitchFamily="34" charset="0"/>
              <a:ea typeface="+mn-ea"/>
              <a:cs typeface="Arial" panose="020B0604020202020204" pitchFamily="34" charset="0"/>
            </a:rPr>
            <a:t>The Texas Legislature's House Bill 5066 (from the 88th Legislative Session) requires ERCOT to modify transmission planning criteria to include forecasted Load without signed interconnection agreements. To show the respective Reserve Margin impacts of both updated contracted Load growth and new prospective non-contracted load growth reported by the TSPs (for years 2025-29), the Summer and Winter Summary tabs include new sections that report these load forecast components and the associated cumulative Reserve Margin impacts. </a:t>
          </a:r>
          <a:r>
            <a:rPr lang="en-US" sz="1200" i="1" baseline="0">
              <a:solidFill>
                <a:sysClr val="windowText" lastClr="000000"/>
              </a:solidFill>
              <a:effectLst/>
              <a:latin typeface="Arial" panose="020B0604020202020204" pitchFamily="34" charset="0"/>
              <a:ea typeface="+mn-ea"/>
              <a:cs typeface="Arial" panose="020B0604020202020204" pitchFamily="34" charset="0"/>
            </a:rPr>
            <a:t>For this CDR report, the non-contracted Load forecast is considered a forecast scenario given the greater uncertainty in the magnitude and timing of these Loads relative to the contracted Loads.</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baseline="0">
              <a:solidFill>
                <a:sysClr val="windowText" lastClr="000000"/>
              </a:solidFill>
              <a:effectLst/>
              <a:latin typeface="Arial" panose="020B0604020202020204" pitchFamily="34" charset="0"/>
              <a:ea typeface="+mn-ea"/>
              <a:cs typeface="Arial" panose="020B0604020202020204" pitchFamily="34" charset="0"/>
            </a:rPr>
            <a:t>This </a:t>
          </a:r>
          <a:r>
            <a:rPr lang="en-US" sz="1200">
              <a:solidFill>
                <a:sysClr val="windowText" lastClr="000000"/>
              </a:solidFill>
              <a:effectLst/>
              <a:latin typeface="Arial" panose="020B0604020202020204" pitchFamily="34" charset="0"/>
              <a:ea typeface="+mn-ea"/>
              <a:cs typeface="Arial" panose="020B0604020202020204" pitchFamily="34" charset="0"/>
            </a:rPr>
            <a:t>CDR report also</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includes a new supplemental</a:t>
          </a:r>
          <a:r>
            <a:rPr lang="en-US" sz="1200" baseline="0">
              <a:solidFill>
                <a:sysClr val="windowText" lastClr="000000"/>
              </a:solidFill>
              <a:effectLst/>
              <a:latin typeface="Arial" panose="020B0604020202020204" pitchFamily="34" charset="0"/>
              <a:ea typeface="+mn-ea"/>
              <a:cs typeface="Arial" panose="020B0604020202020204" pitchFamily="34" charset="0"/>
            </a:rPr>
            <a:t> data tab </a:t>
          </a:r>
          <a:r>
            <a:rPr lang="en-US" sz="1200">
              <a:solidFill>
                <a:sysClr val="windowText" lastClr="000000"/>
              </a:solidFill>
              <a:effectLst/>
              <a:latin typeface="Arial" panose="020B0604020202020204" pitchFamily="34" charset="0"/>
              <a:ea typeface="+mn-ea"/>
              <a:cs typeface="Arial" panose="020B0604020202020204" pitchFamily="34" charset="0"/>
            </a:rPr>
            <a:t>called 'Load Forecast, HB5066' </a:t>
          </a:r>
          <a:r>
            <a:rPr lang="en-US" sz="1200" baseline="0">
              <a:solidFill>
                <a:sysClr val="windowText" lastClr="000000"/>
              </a:solidFill>
              <a:effectLst/>
              <a:latin typeface="Arial" panose="020B0604020202020204" pitchFamily="34" charset="0"/>
              <a:ea typeface="+mn-ea"/>
              <a:cs typeface="Arial" panose="020B0604020202020204" pitchFamily="34" charset="0"/>
            </a:rPr>
            <a:t>that shows the total load forecast (with all new contracted and non-contracted Loads) for the entire 10-year forecast period along with 90th percentile values to provide a reasonable upper bound on load forecast expectations.</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u="sng">
              <a:solidFill>
                <a:sysClr val="windowText" lastClr="000000"/>
              </a:solidFill>
              <a:effectLst/>
              <a:latin typeface="Arial" panose="020B0604020202020204" pitchFamily="34" charset="0"/>
              <a:ea typeface="+mn-ea"/>
              <a:cs typeface="Arial" panose="020B0604020202020204" pitchFamily="34" charset="0"/>
            </a:rPr>
            <a:t>The U.S. Environmental Protection Agency's Final Green House Gas Emissions Rule for Fossil-Fueled-Fired Power Plants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On April 25, 2024,</a:t>
          </a:r>
          <a:r>
            <a:rPr lang="en-US" sz="1200" baseline="0">
              <a:solidFill>
                <a:sysClr val="windowText" lastClr="000000"/>
              </a:solidFill>
              <a:effectLst/>
              <a:latin typeface="Arial" panose="020B0604020202020204" pitchFamily="34" charset="0"/>
              <a:ea typeface="+mn-ea"/>
              <a:cs typeface="Arial" panose="020B0604020202020204" pitchFamily="34" charset="0"/>
            </a:rPr>
            <a:t> the EPA issued its final rule on Green House Gas (GHG) emission performance standards and emission guidelines for existing coal-fired and new gas-fired power plants. The GHG rule will be phased in over time, with specific requirements dependent on the type of technology (coal-fired versus combustion turbine), duty cycle for combustion turbines (base, intermediate and peaking) and the expected remaining lifespan of coal-fired units.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r>
            <a:rPr lang="en-US" sz="1200" baseline="0">
              <a:solidFill>
                <a:sysClr val="windowText" lastClr="000000"/>
              </a:solidFill>
              <a:effectLst/>
              <a:latin typeface="Arial" panose="020B0604020202020204" pitchFamily="34" charset="0"/>
              <a:ea typeface="+mn-ea"/>
              <a:cs typeface="Arial" panose="020B0604020202020204" pitchFamily="34" charset="0"/>
            </a:rPr>
            <a:t>This CDR report does not account for potential changes to coal unit retirement and natural gas unit investment plans resulting from rule compliance. State regulators and the electric power industry are evaluating the consequences of the rule, and legal challenges to it are anticipated.</a:t>
          </a:r>
        </a:p>
        <a:p>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indent="0"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rgbClr val="C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baseline="0">
            <a:solidFill>
              <a:srgbClr val="C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baseline="0">
            <a:solidFill>
              <a:srgbClr val="C00000"/>
            </a:solidFill>
            <a:effectLst/>
            <a:latin typeface="Arial" panose="020B0604020202020204" pitchFamily="34" charset="0"/>
            <a:ea typeface="+mn-ea"/>
            <a:cs typeface="Arial" panose="020B0604020202020204" pitchFamily="34" charset="0"/>
          </a:endParaRPr>
        </a:p>
        <a:p>
          <a:pPr marL="0" indent="0" eaLnBrk="1" fontAlgn="auto" latinLnBrk="0" hangingPunct="1"/>
          <a:endParaRPr lang="en-US" sz="120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a:solidFill>
              <a:srgbClr val="C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21409</xdr:colOff>
      <xdr:row>61</xdr:row>
      <xdr:rowOff>106394</xdr:rowOff>
    </xdr:from>
    <xdr:to>
      <xdr:col>6</xdr:col>
      <xdr:colOff>364160</xdr:colOff>
      <xdr:row>97</xdr:row>
      <xdr:rowOff>121373</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11807</xdr:colOff>
      <xdr:row>60</xdr:row>
      <xdr:rowOff>147629</xdr:rowOff>
    </xdr:from>
    <xdr:to>
      <xdr:col>5</xdr:col>
      <xdr:colOff>388968</xdr:colOff>
      <xdr:row>95</xdr:row>
      <xdr:rowOff>21128</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mantena\AppData\Local\Temp\7zO81D5ADBD\GENERAL_SITE_ESIID_Inform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General and Site Information"/>
      <sheetName val="GEN Load Split -ESIID"/>
      <sheetName val="Dropdowns"/>
      <sheetName val="Private Network - Site"/>
    </sheetNames>
    <sheetDataSet>
      <sheetData sheetId="0" refreshError="1"/>
      <sheetData sheetId="1" refreshError="1"/>
      <sheetData sheetId="2" refreshError="1"/>
      <sheetData sheetId="3">
        <row r="2">
          <cell r="E2" t="str">
            <v>Anderson</v>
          </cell>
        </row>
        <row r="3">
          <cell r="E3" t="str">
            <v>Andrews</v>
          </cell>
        </row>
        <row r="4">
          <cell r="E4" t="str">
            <v>Angelina</v>
          </cell>
        </row>
        <row r="5">
          <cell r="E5" t="str">
            <v>Aransas</v>
          </cell>
        </row>
        <row r="6">
          <cell r="E6" t="str">
            <v>Archer</v>
          </cell>
        </row>
        <row r="7">
          <cell r="E7" t="str">
            <v>Armstrong</v>
          </cell>
        </row>
        <row r="8">
          <cell r="E8" t="str">
            <v>Atascosa</v>
          </cell>
        </row>
        <row r="9">
          <cell r="E9" t="str">
            <v>Austin</v>
          </cell>
        </row>
        <row r="10">
          <cell r="E10" t="str">
            <v>Bailey</v>
          </cell>
        </row>
        <row r="11">
          <cell r="E11" t="str">
            <v>Bandera</v>
          </cell>
        </row>
        <row r="12">
          <cell r="E12" t="str">
            <v>Bastrop</v>
          </cell>
        </row>
        <row r="13">
          <cell r="E13" t="str">
            <v>Baylor</v>
          </cell>
        </row>
        <row r="14">
          <cell r="E14" t="str">
            <v>Bee</v>
          </cell>
        </row>
        <row r="15">
          <cell r="E15" t="str">
            <v>Bell</v>
          </cell>
        </row>
        <row r="16">
          <cell r="E16" t="str">
            <v>Bexar</v>
          </cell>
        </row>
        <row r="17">
          <cell r="E17" t="str">
            <v>Blanco</v>
          </cell>
        </row>
        <row r="18">
          <cell r="E18" t="str">
            <v>Borden</v>
          </cell>
        </row>
        <row r="19">
          <cell r="E19" t="str">
            <v>Bosque</v>
          </cell>
        </row>
        <row r="20">
          <cell r="E20" t="str">
            <v>Bowie</v>
          </cell>
        </row>
        <row r="21">
          <cell r="E21" t="str">
            <v>Brazoria</v>
          </cell>
        </row>
        <row r="22">
          <cell r="E22" t="str">
            <v>Brazos</v>
          </cell>
        </row>
        <row r="23">
          <cell r="E23" t="str">
            <v>Brewster</v>
          </cell>
        </row>
        <row r="24">
          <cell r="E24" t="str">
            <v>Briscoe</v>
          </cell>
        </row>
        <row r="25">
          <cell r="E25" t="str">
            <v>Brooks</v>
          </cell>
        </row>
        <row r="26">
          <cell r="E26" t="str">
            <v>Brown</v>
          </cell>
        </row>
        <row r="27">
          <cell r="E27" t="str">
            <v>Burleson</v>
          </cell>
        </row>
        <row r="28">
          <cell r="E28" t="str">
            <v>Burnet</v>
          </cell>
        </row>
        <row r="29">
          <cell r="E29" t="str">
            <v>Caldwell</v>
          </cell>
        </row>
        <row r="30">
          <cell r="E30" t="str">
            <v>Calhoun</v>
          </cell>
        </row>
        <row r="31">
          <cell r="E31" t="str">
            <v>Callahan</v>
          </cell>
        </row>
        <row r="32">
          <cell r="E32" t="str">
            <v>Cameron</v>
          </cell>
        </row>
        <row r="33">
          <cell r="E33" t="str">
            <v>Camp</v>
          </cell>
        </row>
        <row r="34">
          <cell r="E34" t="str">
            <v>Carson</v>
          </cell>
        </row>
        <row r="35">
          <cell r="E35" t="str">
            <v>Cass</v>
          </cell>
        </row>
        <row r="36">
          <cell r="E36" t="str">
            <v>Castro</v>
          </cell>
        </row>
        <row r="37">
          <cell r="E37" t="str">
            <v>Chambers</v>
          </cell>
        </row>
        <row r="38">
          <cell r="E38" t="str">
            <v>Cherokee</v>
          </cell>
        </row>
        <row r="39">
          <cell r="E39" t="str">
            <v>Childress</v>
          </cell>
        </row>
        <row r="40">
          <cell r="E40" t="str">
            <v>Clay</v>
          </cell>
        </row>
        <row r="41">
          <cell r="E41" t="str">
            <v>Cochran</v>
          </cell>
        </row>
        <row r="42">
          <cell r="E42" t="str">
            <v>Coke</v>
          </cell>
        </row>
        <row r="43">
          <cell r="E43" t="str">
            <v>Coleman</v>
          </cell>
        </row>
        <row r="44">
          <cell r="E44" t="str">
            <v>Collin</v>
          </cell>
        </row>
        <row r="45">
          <cell r="E45" t="str">
            <v>Collingsworth</v>
          </cell>
        </row>
        <row r="46">
          <cell r="E46" t="str">
            <v>Colorado</v>
          </cell>
        </row>
        <row r="47">
          <cell r="E47" t="str">
            <v>Comal</v>
          </cell>
        </row>
        <row r="48">
          <cell r="E48" t="str">
            <v>Comanche</v>
          </cell>
        </row>
        <row r="49">
          <cell r="E49" t="str">
            <v>Concho</v>
          </cell>
        </row>
        <row r="50">
          <cell r="E50" t="str">
            <v>Cooke</v>
          </cell>
        </row>
        <row r="51">
          <cell r="E51" t="str">
            <v>Coryell</v>
          </cell>
        </row>
        <row r="52">
          <cell r="E52" t="str">
            <v>Cottle</v>
          </cell>
        </row>
        <row r="53">
          <cell r="E53" t="str">
            <v>Crane</v>
          </cell>
        </row>
        <row r="54">
          <cell r="E54" t="str">
            <v>Crockett</v>
          </cell>
        </row>
        <row r="55">
          <cell r="E55" t="str">
            <v>Crosby</v>
          </cell>
        </row>
        <row r="56">
          <cell r="E56" t="str">
            <v>Culberson</v>
          </cell>
        </row>
        <row r="57">
          <cell r="E57" t="str">
            <v>Dallam</v>
          </cell>
        </row>
        <row r="58">
          <cell r="E58" t="str">
            <v>Dallas</v>
          </cell>
        </row>
        <row r="59">
          <cell r="E59" t="str">
            <v>Dawson</v>
          </cell>
        </row>
        <row r="60">
          <cell r="E60" t="str">
            <v>Deaf Smith</v>
          </cell>
        </row>
        <row r="61">
          <cell r="E61" t="str">
            <v>Delta</v>
          </cell>
        </row>
        <row r="62">
          <cell r="E62" t="str">
            <v>Denton</v>
          </cell>
        </row>
        <row r="63">
          <cell r="E63" t="str">
            <v>DeWitt</v>
          </cell>
        </row>
        <row r="64">
          <cell r="E64" t="str">
            <v>Dickens</v>
          </cell>
        </row>
        <row r="65">
          <cell r="E65" t="str">
            <v>Dimmit</v>
          </cell>
        </row>
        <row r="66">
          <cell r="E66" t="str">
            <v>Donley</v>
          </cell>
        </row>
        <row r="67">
          <cell r="E67" t="str">
            <v>Duval</v>
          </cell>
        </row>
        <row r="68">
          <cell r="E68" t="str">
            <v>Eastland</v>
          </cell>
        </row>
        <row r="69">
          <cell r="E69" t="str">
            <v>Ector</v>
          </cell>
        </row>
        <row r="70">
          <cell r="E70" t="str">
            <v>Edwards</v>
          </cell>
        </row>
        <row r="71">
          <cell r="E71" t="str">
            <v>Ellis</v>
          </cell>
        </row>
        <row r="72">
          <cell r="E72" t="str">
            <v>El Paso</v>
          </cell>
        </row>
        <row r="73">
          <cell r="E73" t="str">
            <v>Erath</v>
          </cell>
        </row>
        <row r="74">
          <cell r="E74" t="str">
            <v>Falls</v>
          </cell>
        </row>
        <row r="75">
          <cell r="E75" t="str">
            <v>Fannin</v>
          </cell>
        </row>
        <row r="76">
          <cell r="E76" t="str">
            <v>Fayette</v>
          </cell>
        </row>
        <row r="77">
          <cell r="E77" t="str">
            <v>Fisher</v>
          </cell>
        </row>
        <row r="78">
          <cell r="E78" t="str">
            <v>Floyd</v>
          </cell>
        </row>
        <row r="79">
          <cell r="E79" t="str">
            <v>Foard</v>
          </cell>
        </row>
        <row r="80">
          <cell r="E80" t="str">
            <v>Fort Bend</v>
          </cell>
        </row>
        <row r="81">
          <cell r="E81" t="str">
            <v>Franklin</v>
          </cell>
        </row>
        <row r="82">
          <cell r="E82" t="str">
            <v>Freestone</v>
          </cell>
        </row>
        <row r="83">
          <cell r="E83" t="str">
            <v>Frio</v>
          </cell>
        </row>
        <row r="84">
          <cell r="E84" t="str">
            <v>Gaines</v>
          </cell>
        </row>
        <row r="85">
          <cell r="E85" t="str">
            <v>Galveston</v>
          </cell>
        </row>
        <row r="86">
          <cell r="E86" t="str">
            <v>Garza</v>
          </cell>
        </row>
        <row r="87">
          <cell r="E87" t="str">
            <v>Gillespie</v>
          </cell>
        </row>
        <row r="88">
          <cell r="E88" t="str">
            <v>Glasscock</v>
          </cell>
        </row>
        <row r="89">
          <cell r="E89" t="str">
            <v>Goliad</v>
          </cell>
        </row>
        <row r="90">
          <cell r="E90" t="str">
            <v>Gonzales</v>
          </cell>
        </row>
        <row r="91">
          <cell r="E91" t="str">
            <v>Gray</v>
          </cell>
        </row>
        <row r="92">
          <cell r="E92" t="str">
            <v>Grayson</v>
          </cell>
        </row>
        <row r="93">
          <cell r="E93" t="str">
            <v>Gregg</v>
          </cell>
        </row>
        <row r="94">
          <cell r="E94" t="str">
            <v>Grimes</v>
          </cell>
        </row>
        <row r="95">
          <cell r="E95" t="str">
            <v>Guadalupe</v>
          </cell>
        </row>
        <row r="96">
          <cell r="E96" t="str">
            <v>Hale</v>
          </cell>
        </row>
        <row r="97">
          <cell r="E97" t="str">
            <v>Hall</v>
          </cell>
        </row>
        <row r="98">
          <cell r="E98" t="str">
            <v>Hamilton</v>
          </cell>
        </row>
        <row r="99">
          <cell r="E99" t="str">
            <v>Hansford</v>
          </cell>
        </row>
        <row r="100">
          <cell r="E100" t="str">
            <v>Hardeman</v>
          </cell>
        </row>
        <row r="101">
          <cell r="E101" t="str">
            <v>Hardin</v>
          </cell>
        </row>
        <row r="102">
          <cell r="E102" t="str">
            <v>Harris</v>
          </cell>
        </row>
        <row r="103">
          <cell r="E103" t="str">
            <v>Harrison</v>
          </cell>
        </row>
        <row r="104">
          <cell r="E104" t="str">
            <v>Hartley</v>
          </cell>
        </row>
        <row r="105">
          <cell r="E105" t="str">
            <v>Haskell</v>
          </cell>
        </row>
        <row r="106">
          <cell r="E106" t="str">
            <v>Hays</v>
          </cell>
        </row>
        <row r="107">
          <cell r="E107" t="str">
            <v>Hemphill</v>
          </cell>
        </row>
        <row r="108">
          <cell r="E108" t="str">
            <v>Henderson</v>
          </cell>
        </row>
        <row r="109">
          <cell r="E109" t="str">
            <v>Hidalgo</v>
          </cell>
        </row>
        <row r="110">
          <cell r="E110" t="str">
            <v>Hill</v>
          </cell>
        </row>
        <row r="111">
          <cell r="E111" t="str">
            <v>Hockley</v>
          </cell>
        </row>
        <row r="112">
          <cell r="E112" t="str">
            <v>Hood</v>
          </cell>
        </row>
        <row r="113">
          <cell r="E113" t="str">
            <v>Hopkins</v>
          </cell>
        </row>
        <row r="114">
          <cell r="E114" t="str">
            <v>Houston</v>
          </cell>
        </row>
        <row r="115">
          <cell r="E115" t="str">
            <v>Howard</v>
          </cell>
        </row>
        <row r="116">
          <cell r="E116" t="str">
            <v>Hudspeth</v>
          </cell>
        </row>
        <row r="117">
          <cell r="E117" t="str">
            <v>Hunt</v>
          </cell>
        </row>
        <row r="118">
          <cell r="E118" t="str">
            <v>Hutchinson</v>
          </cell>
        </row>
        <row r="119">
          <cell r="E119" t="str">
            <v>Irion</v>
          </cell>
        </row>
        <row r="120">
          <cell r="E120" t="str">
            <v>Jack</v>
          </cell>
        </row>
        <row r="121">
          <cell r="E121" t="str">
            <v>Jackson</v>
          </cell>
        </row>
        <row r="122">
          <cell r="E122" t="str">
            <v>Jasper</v>
          </cell>
        </row>
        <row r="123">
          <cell r="E123" t="str">
            <v>Jeff Davis</v>
          </cell>
        </row>
        <row r="124">
          <cell r="E124" t="str">
            <v>Jefferson</v>
          </cell>
        </row>
        <row r="125">
          <cell r="E125" t="str">
            <v>Jim Hogg</v>
          </cell>
        </row>
        <row r="126">
          <cell r="E126" t="str">
            <v>Jim Wells</v>
          </cell>
        </row>
        <row r="127">
          <cell r="E127" t="str">
            <v>Johnson</v>
          </cell>
        </row>
        <row r="128">
          <cell r="E128" t="str">
            <v>Jones</v>
          </cell>
        </row>
        <row r="129">
          <cell r="E129" t="str">
            <v>Karnes</v>
          </cell>
        </row>
        <row r="130">
          <cell r="E130" t="str">
            <v>Kaufman</v>
          </cell>
        </row>
        <row r="131">
          <cell r="E131" t="str">
            <v>Kendall</v>
          </cell>
        </row>
        <row r="132">
          <cell r="E132" t="str">
            <v>Kenedy</v>
          </cell>
        </row>
        <row r="133">
          <cell r="E133" t="str">
            <v>Kent</v>
          </cell>
        </row>
        <row r="134">
          <cell r="E134" t="str">
            <v>Kerr</v>
          </cell>
        </row>
        <row r="135">
          <cell r="E135" t="str">
            <v>Kimble</v>
          </cell>
        </row>
        <row r="136">
          <cell r="E136" t="str">
            <v>King</v>
          </cell>
        </row>
        <row r="137">
          <cell r="E137" t="str">
            <v>Kinney</v>
          </cell>
        </row>
        <row r="138">
          <cell r="E138" t="str">
            <v>Kleberg</v>
          </cell>
        </row>
        <row r="139">
          <cell r="E139" t="str">
            <v>Knox</v>
          </cell>
        </row>
        <row r="140">
          <cell r="E140" t="str">
            <v>Lamar</v>
          </cell>
        </row>
        <row r="141">
          <cell r="E141" t="str">
            <v>Lamb</v>
          </cell>
        </row>
        <row r="142">
          <cell r="E142" t="str">
            <v>Lampasas</v>
          </cell>
        </row>
        <row r="143">
          <cell r="E143" t="str">
            <v>La Salle</v>
          </cell>
        </row>
        <row r="144">
          <cell r="E144" t="str">
            <v>Lavaca</v>
          </cell>
        </row>
        <row r="145">
          <cell r="E145" t="str">
            <v>Lee</v>
          </cell>
        </row>
        <row r="146">
          <cell r="E146" t="str">
            <v>Leon</v>
          </cell>
        </row>
        <row r="147">
          <cell r="E147" t="str">
            <v>Liberty</v>
          </cell>
        </row>
        <row r="148">
          <cell r="E148" t="str">
            <v>Limestone</v>
          </cell>
        </row>
        <row r="149">
          <cell r="E149" t="str">
            <v>Lipscomb</v>
          </cell>
        </row>
        <row r="150">
          <cell r="E150" t="str">
            <v>Live Oak</v>
          </cell>
        </row>
        <row r="151">
          <cell r="E151" t="str">
            <v>Llano</v>
          </cell>
        </row>
        <row r="152">
          <cell r="E152" t="str">
            <v>Loving</v>
          </cell>
        </row>
        <row r="153">
          <cell r="E153" t="str">
            <v>Lubbock</v>
          </cell>
        </row>
        <row r="154">
          <cell r="E154" t="str">
            <v>Lynn</v>
          </cell>
        </row>
        <row r="155">
          <cell r="E155" t="str">
            <v>McCulloch</v>
          </cell>
        </row>
        <row r="156">
          <cell r="E156" t="str">
            <v>McLennan</v>
          </cell>
        </row>
        <row r="157">
          <cell r="E157" t="str">
            <v>McMullen</v>
          </cell>
        </row>
        <row r="158">
          <cell r="E158" t="str">
            <v>Madison</v>
          </cell>
        </row>
        <row r="159">
          <cell r="E159" t="str">
            <v>Marion</v>
          </cell>
        </row>
        <row r="160">
          <cell r="E160" t="str">
            <v>Martin</v>
          </cell>
        </row>
        <row r="161">
          <cell r="E161" t="str">
            <v>Mason</v>
          </cell>
        </row>
        <row r="162">
          <cell r="E162" t="str">
            <v>Matagorda</v>
          </cell>
        </row>
        <row r="163">
          <cell r="E163" t="str">
            <v>Maverick</v>
          </cell>
        </row>
        <row r="164">
          <cell r="E164" t="str">
            <v>Medina</v>
          </cell>
        </row>
        <row r="165">
          <cell r="E165" t="str">
            <v>Menard</v>
          </cell>
        </row>
        <row r="166">
          <cell r="E166" t="str">
            <v>Midland</v>
          </cell>
        </row>
        <row r="167">
          <cell r="E167" t="str">
            <v>Milam</v>
          </cell>
        </row>
        <row r="168">
          <cell r="E168" t="str">
            <v>Mills</v>
          </cell>
        </row>
        <row r="169">
          <cell r="E169" t="str">
            <v>Mitchell</v>
          </cell>
        </row>
        <row r="170">
          <cell r="E170" t="str">
            <v>Montague</v>
          </cell>
        </row>
        <row r="171">
          <cell r="E171" t="str">
            <v>Montgomery</v>
          </cell>
        </row>
        <row r="172">
          <cell r="E172" t="str">
            <v>Moore</v>
          </cell>
        </row>
        <row r="173">
          <cell r="E173" t="str">
            <v>Morris</v>
          </cell>
        </row>
        <row r="174">
          <cell r="E174" t="str">
            <v>Motley</v>
          </cell>
        </row>
        <row r="175">
          <cell r="E175" t="str">
            <v>Nacogdoches</v>
          </cell>
        </row>
        <row r="176">
          <cell r="E176" t="str">
            <v>Navarro</v>
          </cell>
        </row>
        <row r="177">
          <cell r="E177" t="str">
            <v>Newton</v>
          </cell>
        </row>
        <row r="178">
          <cell r="E178" t="str">
            <v>Nolan</v>
          </cell>
        </row>
        <row r="179">
          <cell r="E179" t="str">
            <v>Nueces</v>
          </cell>
        </row>
        <row r="180">
          <cell r="E180" t="str">
            <v>Ochiltree</v>
          </cell>
        </row>
        <row r="181">
          <cell r="E181" t="str">
            <v>Oldham</v>
          </cell>
        </row>
        <row r="182">
          <cell r="E182" t="str">
            <v>Orange</v>
          </cell>
        </row>
        <row r="183">
          <cell r="E183" t="str">
            <v>Palo Pinto</v>
          </cell>
        </row>
        <row r="184">
          <cell r="E184" t="str">
            <v>Panola</v>
          </cell>
        </row>
        <row r="185">
          <cell r="E185" t="str">
            <v>Parker</v>
          </cell>
        </row>
        <row r="186">
          <cell r="E186" t="str">
            <v>Parmer</v>
          </cell>
        </row>
        <row r="187">
          <cell r="E187" t="str">
            <v>Pecos</v>
          </cell>
        </row>
        <row r="188">
          <cell r="E188" t="str">
            <v>Polk</v>
          </cell>
        </row>
        <row r="189">
          <cell r="E189" t="str">
            <v>Potter</v>
          </cell>
        </row>
        <row r="190">
          <cell r="E190" t="str">
            <v>Presidio</v>
          </cell>
        </row>
        <row r="191">
          <cell r="E191" t="str">
            <v>Rains</v>
          </cell>
        </row>
        <row r="192">
          <cell r="E192" t="str">
            <v>Randall</v>
          </cell>
        </row>
        <row r="193">
          <cell r="E193" t="str">
            <v>Reagan</v>
          </cell>
        </row>
        <row r="194">
          <cell r="E194" t="str">
            <v>Real</v>
          </cell>
        </row>
        <row r="195">
          <cell r="E195" t="str">
            <v>Red River</v>
          </cell>
        </row>
        <row r="196">
          <cell r="E196" t="str">
            <v>Reeves</v>
          </cell>
        </row>
        <row r="197">
          <cell r="E197" t="str">
            <v>Refugio</v>
          </cell>
        </row>
        <row r="198">
          <cell r="E198" t="str">
            <v>Roberts</v>
          </cell>
        </row>
        <row r="199">
          <cell r="E199" t="str">
            <v>Robertson</v>
          </cell>
        </row>
        <row r="200">
          <cell r="E200" t="str">
            <v>Rockwall</v>
          </cell>
        </row>
        <row r="201">
          <cell r="E201" t="str">
            <v>Runnels</v>
          </cell>
        </row>
        <row r="202">
          <cell r="E202" t="str">
            <v>Rusk</v>
          </cell>
        </row>
        <row r="203">
          <cell r="E203" t="str">
            <v>Sabine</v>
          </cell>
        </row>
        <row r="204">
          <cell r="E204" t="str">
            <v>San Augustine</v>
          </cell>
        </row>
        <row r="205">
          <cell r="E205" t="str">
            <v>San Jacinto</v>
          </cell>
        </row>
        <row r="206">
          <cell r="E206" t="str">
            <v>San Patricio</v>
          </cell>
        </row>
        <row r="207">
          <cell r="E207" t="str">
            <v>San Saba</v>
          </cell>
        </row>
        <row r="208">
          <cell r="E208" t="str">
            <v>Schleicher</v>
          </cell>
        </row>
        <row r="209">
          <cell r="E209" t="str">
            <v>Scurry</v>
          </cell>
        </row>
        <row r="210">
          <cell r="E210" t="str">
            <v>Shackelford</v>
          </cell>
        </row>
        <row r="211">
          <cell r="E211" t="str">
            <v>Shelby</v>
          </cell>
        </row>
        <row r="212">
          <cell r="E212" t="str">
            <v>Sherman</v>
          </cell>
        </row>
        <row r="213">
          <cell r="E213" t="str">
            <v>Smith</v>
          </cell>
        </row>
        <row r="214">
          <cell r="E214" t="str">
            <v>Somervell</v>
          </cell>
        </row>
        <row r="215">
          <cell r="E215" t="str">
            <v>Starr</v>
          </cell>
        </row>
        <row r="216">
          <cell r="E216" t="str">
            <v>Stephens</v>
          </cell>
        </row>
        <row r="217">
          <cell r="E217" t="str">
            <v>Sterling</v>
          </cell>
        </row>
        <row r="218">
          <cell r="E218" t="str">
            <v>Stonewall</v>
          </cell>
        </row>
        <row r="219">
          <cell r="E219" t="str">
            <v>Sutton</v>
          </cell>
        </row>
        <row r="220">
          <cell r="E220" t="str">
            <v>Swisher</v>
          </cell>
        </row>
        <row r="221">
          <cell r="E221" t="str">
            <v>Tarrant</v>
          </cell>
        </row>
        <row r="222">
          <cell r="E222" t="str">
            <v>Taylor</v>
          </cell>
        </row>
        <row r="223">
          <cell r="E223" t="str">
            <v>Terrell</v>
          </cell>
        </row>
        <row r="224">
          <cell r="E224" t="str">
            <v>Terry</v>
          </cell>
        </row>
        <row r="225">
          <cell r="E225" t="str">
            <v>Throckmorton</v>
          </cell>
        </row>
        <row r="226">
          <cell r="E226" t="str">
            <v>Titus</v>
          </cell>
        </row>
        <row r="227">
          <cell r="E227" t="str">
            <v>Tom Green</v>
          </cell>
        </row>
        <row r="228">
          <cell r="E228" t="str">
            <v>Travis</v>
          </cell>
        </row>
        <row r="229">
          <cell r="E229" t="str">
            <v>Trinity</v>
          </cell>
        </row>
        <row r="230">
          <cell r="E230" t="str">
            <v>Tyler</v>
          </cell>
        </row>
        <row r="231">
          <cell r="E231" t="str">
            <v>Upshur</v>
          </cell>
        </row>
        <row r="232">
          <cell r="E232" t="str">
            <v>Upton</v>
          </cell>
        </row>
        <row r="233">
          <cell r="E233" t="str">
            <v>Uvalde</v>
          </cell>
        </row>
        <row r="234">
          <cell r="E234" t="str">
            <v>Val Verde</v>
          </cell>
        </row>
        <row r="235">
          <cell r="E235" t="str">
            <v>Van Zandt</v>
          </cell>
        </row>
        <row r="236">
          <cell r="E236" t="str">
            <v>Victoria</v>
          </cell>
        </row>
        <row r="237">
          <cell r="E237" t="str">
            <v>Walker</v>
          </cell>
        </row>
        <row r="238">
          <cell r="E238" t="str">
            <v>Waller</v>
          </cell>
        </row>
        <row r="239">
          <cell r="E239" t="str">
            <v>Ward</v>
          </cell>
        </row>
        <row r="240">
          <cell r="E240" t="str">
            <v>Washington</v>
          </cell>
        </row>
        <row r="241">
          <cell r="E241" t="str">
            <v>Webb</v>
          </cell>
        </row>
        <row r="242">
          <cell r="E242" t="str">
            <v>Wharton</v>
          </cell>
        </row>
        <row r="243">
          <cell r="E243" t="str">
            <v>Wheeler</v>
          </cell>
        </row>
        <row r="244">
          <cell r="E244" t="str">
            <v>Wichita</v>
          </cell>
        </row>
        <row r="245">
          <cell r="E245" t="str">
            <v>Wilbarger</v>
          </cell>
        </row>
        <row r="246">
          <cell r="E246" t="str">
            <v>Willacy</v>
          </cell>
        </row>
        <row r="247">
          <cell r="E247" t="str">
            <v>Williamson</v>
          </cell>
        </row>
        <row r="248">
          <cell r="E248" t="str">
            <v>Wilson</v>
          </cell>
        </row>
        <row r="249">
          <cell r="E249" t="str">
            <v>Winkler</v>
          </cell>
        </row>
        <row r="250">
          <cell r="E250" t="str">
            <v>Wise</v>
          </cell>
        </row>
        <row r="251">
          <cell r="E251" t="str">
            <v>Wood</v>
          </cell>
        </row>
        <row r="252">
          <cell r="E252" t="str">
            <v>Yoakum</v>
          </cell>
        </row>
        <row r="253">
          <cell r="E253" t="str">
            <v>Young</v>
          </cell>
        </row>
        <row r="254">
          <cell r="E254" t="str">
            <v>Zapata</v>
          </cell>
        </row>
        <row r="255">
          <cell r="E255" t="str">
            <v>Zavala</v>
          </cell>
        </row>
      </sheetData>
      <sheetData sheetId="4" refreshError="1"/>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63"/>
  <sheetViews>
    <sheetView tabSelected="1" topLeftCell="A15" zoomScale="70" zoomScaleNormal="70" workbookViewId="0">
      <selection activeCell="T47" sqref="T47"/>
    </sheetView>
  </sheetViews>
  <sheetFormatPr defaultRowHeight="13.2"/>
  <cols>
    <col min="1" max="1" width="3" customWidth="1"/>
    <col min="8" max="8" width="16.44140625" customWidth="1"/>
  </cols>
  <sheetData>
    <row r="1" spans="1:10" s="8" customFormat="1" ht="5.4" customHeight="1"/>
    <row r="2" spans="1:10" s="8" customFormat="1" ht="5.4" customHeight="1">
      <c r="A2" s="9"/>
      <c r="B2" s="9"/>
      <c r="C2" s="9"/>
      <c r="D2" s="9"/>
      <c r="E2" s="9"/>
      <c r="F2" s="9"/>
      <c r="G2" s="9"/>
      <c r="H2" s="9"/>
    </row>
    <row r="3" spans="1:10" s="8" customFormat="1" ht="5.4" customHeight="1">
      <c r="A3" s="9"/>
      <c r="B3" s="9"/>
      <c r="C3" s="9"/>
      <c r="D3" s="9"/>
      <c r="E3" s="9"/>
      <c r="F3" s="9"/>
      <c r="G3" s="9"/>
      <c r="H3" s="9"/>
    </row>
    <row r="4" spans="1:10" s="8" customFormat="1" ht="5.4" customHeight="1">
      <c r="A4" s="9"/>
      <c r="B4" s="9"/>
      <c r="C4" s="9"/>
      <c r="D4" s="9"/>
      <c r="E4" s="9"/>
      <c r="F4" s="9"/>
      <c r="G4" s="9"/>
      <c r="H4" s="9"/>
    </row>
    <row r="5" spans="1:10" s="8" customFormat="1">
      <c r="A5" s="9"/>
      <c r="B5" s="9"/>
      <c r="C5" s="9"/>
      <c r="D5" s="9"/>
      <c r="E5" s="9"/>
      <c r="F5" s="9"/>
      <c r="G5" s="9"/>
      <c r="H5" s="9"/>
    </row>
    <row r="6" spans="1:10" s="8" customFormat="1">
      <c r="A6" s="9"/>
      <c r="B6" s="9"/>
      <c r="C6" s="9"/>
      <c r="D6" s="9"/>
      <c r="E6" s="9"/>
      <c r="F6" s="9"/>
      <c r="G6" s="9"/>
      <c r="H6" s="9"/>
    </row>
    <row r="7" spans="1:10" s="8" customFormat="1">
      <c r="A7" s="9"/>
      <c r="B7" s="9"/>
      <c r="C7" s="9"/>
      <c r="D7" s="9"/>
      <c r="E7" s="9"/>
      <c r="F7" s="9"/>
      <c r="G7" s="9"/>
      <c r="H7" s="9"/>
    </row>
    <row r="8" spans="1:10" s="8" customFormat="1">
      <c r="A8" s="9"/>
      <c r="B8" s="9"/>
      <c r="C8" s="9"/>
      <c r="D8" s="9"/>
      <c r="E8" s="9"/>
      <c r="F8" s="9"/>
      <c r="G8" s="9"/>
      <c r="H8" s="9"/>
    </row>
    <row r="9" spans="1:10" s="8" customFormat="1">
      <c r="A9" s="9"/>
      <c r="B9" s="9"/>
      <c r="C9" s="9"/>
      <c r="D9" s="9"/>
      <c r="E9" s="9"/>
      <c r="F9" s="9"/>
      <c r="G9" s="9"/>
      <c r="H9" s="9"/>
    </row>
    <row r="10" spans="1:10" s="8" customFormat="1">
      <c r="A10" s="9"/>
      <c r="B10" s="9"/>
      <c r="C10" s="9"/>
      <c r="D10" s="9"/>
      <c r="E10" s="9"/>
      <c r="F10" s="9"/>
      <c r="G10" s="9"/>
      <c r="H10" s="9"/>
    </row>
    <row r="11" spans="1:10" s="8" customFormat="1">
      <c r="A11" s="9"/>
      <c r="B11" s="9"/>
      <c r="C11" s="9"/>
      <c r="D11" s="9"/>
      <c r="E11" s="9"/>
      <c r="F11" s="9"/>
      <c r="G11" s="9"/>
      <c r="H11" s="9"/>
      <c r="J11" s="8" t="s">
        <v>8</v>
      </c>
    </row>
    <row r="12" spans="1:10" s="8" customFormat="1">
      <c r="A12" s="9"/>
      <c r="B12" s="9"/>
      <c r="C12" s="9"/>
      <c r="D12" s="9"/>
      <c r="E12" s="9"/>
      <c r="F12" s="9"/>
      <c r="G12" s="9"/>
      <c r="H12" s="9"/>
    </row>
    <row r="13" spans="1:10" s="8" customFormat="1">
      <c r="A13" s="9"/>
      <c r="B13" s="9"/>
      <c r="C13" s="9"/>
      <c r="D13" s="9"/>
      <c r="E13" s="9"/>
      <c r="F13" s="9"/>
      <c r="G13" s="9"/>
      <c r="H13" s="9"/>
    </row>
    <row r="14" spans="1:10" s="8" customFormat="1">
      <c r="A14" s="9"/>
      <c r="B14" s="9"/>
      <c r="C14" s="9"/>
      <c r="D14" s="9"/>
      <c r="E14" s="9"/>
      <c r="F14" s="9"/>
      <c r="G14" s="9"/>
      <c r="H14" s="9"/>
    </row>
    <row r="15" spans="1:10" s="8" customFormat="1">
      <c r="A15" s="9"/>
      <c r="B15" s="9"/>
      <c r="C15" s="9"/>
      <c r="D15" s="9"/>
      <c r="E15" s="9"/>
      <c r="F15" s="9"/>
      <c r="G15" s="9"/>
      <c r="H15" s="9"/>
    </row>
    <row r="16" spans="1:10" s="8" customFormat="1" ht="12.9" customHeight="1">
      <c r="A16" s="10"/>
      <c r="B16" s="10"/>
      <c r="C16" s="10"/>
      <c r="D16" s="10"/>
      <c r="E16" s="10"/>
      <c r="F16" s="10"/>
      <c r="G16" s="10"/>
      <c r="H16" s="10"/>
    </row>
    <row r="17" spans="1:11" s="8" customFormat="1" ht="7.35" customHeight="1">
      <c r="A17" s="10"/>
      <c r="B17" s="10"/>
      <c r="C17" s="10"/>
      <c r="D17" s="10"/>
      <c r="E17" s="10"/>
      <c r="F17" s="10"/>
      <c r="G17" s="10"/>
      <c r="H17" s="10"/>
    </row>
    <row r="18" spans="1:11" s="8" customFormat="1" ht="7.35" customHeight="1">
      <c r="A18" s="10"/>
      <c r="B18" s="10"/>
      <c r="C18" s="10"/>
      <c r="D18" s="10"/>
      <c r="E18" s="10"/>
      <c r="F18" s="10"/>
      <c r="G18" s="10"/>
      <c r="H18" s="10"/>
    </row>
    <row r="19" spans="1:11" s="8" customFormat="1" ht="7.35" customHeight="1">
      <c r="A19" s="10"/>
      <c r="B19" s="10"/>
      <c r="C19" s="10"/>
      <c r="D19" s="10"/>
      <c r="E19" s="10"/>
      <c r="F19" s="10"/>
      <c r="G19" s="10"/>
      <c r="H19" s="10"/>
    </row>
    <row r="20" spans="1:11" s="8" customFormat="1" ht="7.35" customHeight="1">
      <c r="A20" s="10"/>
      <c r="B20" s="10"/>
      <c r="C20" s="10"/>
      <c r="D20" s="10"/>
      <c r="E20" s="10"/>
      <c r="F20" s="10"/>
      <c r="G20" s="10"/>
      <c r="H20" s="10"/>
    </row>
    <row r="21" spans="1:11" s="8" customFormat="1" ht="7.35" customHeight="1"/>
    <row r="22" spans="1:11" s="8" customFormat="1" ht="7.35" customHeight="1">
      <c r="A22" s="341"/>
      <c r="B22" s="341"/>
      <c r="C22" s="341"/>
      <c r="D22" s="341"/>
      <c r="E22" s="341"/>
      <c r="F22" s="341"/>
      <c r="G22" s="341"/>
      <c r="H22" s="341"/>
      <c r="I22" s="11"/>
      <c r="J22" s="12"/>
      <c r="K22" s="12"/>
    </row>
    <row r="23" spans="1:11" s="8" customFormat="1" ht="7.35" customHeight="1">
      <c r="A23" s="342"/>
      <c r="B23" s="342"/>
      <c r="C23" s="342"/>
      <c r="D23" s="342"/>
      <c r="E23" s="342"/>
      <c r="F23" s="342"/>
      <c r="G23" s="342"/>
      <c r="H23" s="342"/>
    </row>
    <row r="24" spans="1:11" s="8" customFormat="1">
      <c r="A24" s="342"/>
      <c r="B24" s="342"/>
      <c r="C24" s="342"/>
      <c r="D24" s="342"/>
      <c r="E24" s="342"/>
      <c r="F24" s="342"/>
      <c r="G24" s="342"/>
      <c r="H24" s="342"/>
    </row>
    <row r="25" spans="1:11" s="8" customFormat="1">
      <c r="A25" s="345"/>
      <c r="B25" s="345"/>
      <c r="C25" s="345"/>
      <c r="D25" s="345"/>
      <c r="E25" s="345"/>
      <c r="F25" s="345"/>
      <c r="G25" s="345"/>
      <c r="H25" s="345"/>
    </row>
    <row r="26" spans="1:11" s="8" customFormat="1" ht="26.85" customHeight="1">
      <c r="A26" s="342"/>
      <c r="B26" s="342"/>
      <c r="C26" s="342"/>
      <c r="D26" s="342"/>
      <c r="E26" s="342"/>
      <c r="F26" s="342"/>
      <c r="G26" s="342"/>
      <c r="H26" s="342"/>
      <c r="I26" s="13"/>
    </row>
    <row r="27" spans="1:11" s="8" customFormat="1" ht="22.8">
      <c r="F27" s="14"/>
    </row>
    <row r="28" spans="1:11" s="8" customFormat="1" ht="28.35" customHeight="1">
      <c r="A28" s="343"/>
      <c r="B28" s="344"/>
      <c r="C28" s="344"/>
      <c r="D28" s="344"/>
      <c r="E28" s="344"/>
      <c r="F28" s="344"/>
      <c r="G28" s="344"/>
      <c r="H28" s="344"/>
      <c r="I28" s="15"/>
    </row>
    <row r="29" spans="1:11" s="8" customFormat="1"/>
    <row r="30" spans="1:11" s="8" customFormat="1"/>
    <row r="31" spans="1:11" s="8" customFormat="1"/>
    <row r="32" spans="1:11" s="8" customFormat="1"/>
    <row r="33" spans="1:9" s="8" customFormat="1"/>
    <row r="34" spans="1:9" s="8" customFormat="1"/>
    <row r="35" spans="1:9" s="8" customFormat="1"/>
    <row r="36" spans="1:9" s="8" customFormat="1"/>
    <row r="37" spans="1:9" s="8" customFormat="1" ht="24" customHeight="1">
      <c r="A37" s="340"/>
      <c r="B37" s="340"/>
      <c r="C37" s="340"/>
      <c r="D37" s="340"/>
      <c r="E37" s="340"/>
      <c r="F37" s="340"/>
      <c r="G37" s="340"/>
      <c r="H37" s="340"/>
      <c r="I37" s="16"/>
    </row>
    <row r="38" spans="1:9" s="8" customFormat="1" ht="24" customHeight="1">
      <c r="A38" s="340"/>
      <c r="B38" s="340"/>
      <c r="C38" s="340"/>
      <c r="D38" s="340"/>
      <c r="E38" s="340"/>
      <c r="F38" s="340"/>
      <c r="G38" s="340"/>
      <c r="H38" s="340"/>
      <c r="I38" s="16"/>
    </row>
    <row r="39" spans="1:9" s="8" customFormat="1" ht="24" customHeight="1">
      <c r="A39" s="340"/>
      <c r="B39" s="340"/>
      <c r="C39" s="340"/>
      <c r="D39" s="340"/>
      <c r="E39" s="340"/>
      <c r="F39" s="340"/>
      <c r="G39" s="340"/>
      <c r="H39" s="340"/>
      <c r="I39" s="16"/>
    </row>
    <row r="40" spans="1:9" s="8" customFormat="1"/>
    <row r="41" spans="1:9" s="8" customFormat="1"/>
    <row r="42" spans="1:9" s="8" customFormat="1"/>
    <row r="43" spans="1:9" s="8" customFormat="1"/>
    <row r="44" spans="1:9" s="8" customFormat="1"/>
    <row r="45" spans="1:9" s="8" customFormat="1"/>
    <row r="46" spans="1:9" s="8" customFormat="1"/>
    <row r="47" spans="1:9" s="8" customFormat="1"/>
    <row r="48" spans="1:9"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sheetData>
  <mergeCells count="8">
    <mergeCell ref="A37:H37"/>
    <mergeCell ref="A38:H38"/>
    <mergeCell ref="A39:H39"/>
    <mergeCell ref="A22:H22"/>
    <mergeCell ref="A26:H26"/>
    <mergeCell ref="A28:H28"/>
    <mergeCell ref="A23:H24"/>
    <mergeCell ref="A25:H25"/>
  </mergeCells>
  <phoneticPr fontId="27" type="noConversion"/>
  <pageMargins left="0.75" right="0.75" top="1" bottom="1" header="0.5" footer="0.5"/>
  <pageSetup scale="70" orientation="landscape" r:id="rId1"/>
  <headerFooter differentFirst="1" alignWithMargins="0">
    <oddFooter>&amp;C&amp;P</oddFooter>
    <firstFooter>&amp;LERCOT PUBLIC</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C4918-2604-40DD-8A60-87740C2C9194}">
  <sheetPr>
    <tabColor rgb="FF00AEC7"/>
  </sheetPr>
  <dimension ref="A1:U69"/>
  <sheetViews>
    <sheetView zoomScale="93" zoomScaleNormal="93" zoomScaleSheetLayoutView="91" workbookViewId="0">
      <selection sqref="A1:F1"/>
    </sheetView>
  </sheetViews>
  <sheetFormatPr defaultColWidth="8.44140625" defaultRowHeight="13.8"/>
  <cols>
    <col min="1" max="1" width="70" style="141" customWidth="1"/>
    <col min="2" max="6" width="10" style="141" customWidth="1"/>
    <col min="7" max="7" width="11.44140625" style="141" bestFit="1" customWidth="1"/>
    <col min="8" max="10" width="11.44140625" style="22" bestFit="1" customWidth="1"/>
    <col min="11" max="21" width="8.44140625" style="22"/>
    <col min="22" max="16384" width="8.44140625" style="141"/>
  </cols>
  <sheetData>
    <row r="1" spans="1:13" ht="17.399999999999999">
      <c r="A1" s="385" t="s">
        <v>2913</v>
      </c>
      <c r="B1" s="385"/>
      <c r="C1" s="385"/>
      <c r="D1" s="385"/>
      <c r="E1" s="385"/>
      <c r="F1" s="385"/>
    </row>
    <row r="2" spans="1:13" ht="219.6" customHeight="1">
      <c r="A2" s="386" t="s">
        <v>4573</v>
      </c>
      <c r="B2" s="386"/>
      <c r="C2" s="386"/>
      <c r="D2" s="386"/>
      <c r="E2" s="386"/>
      <c r="F2" s="386"/>
      <c r="G2" s="22"/>
    </row>
    <row r="3" spans="1:13" ht="21.75" customHeight="1">
      <c r="A3" s="384" t="s">
        <v>2912</v>
      </c>
      <c r="B3" s="384"/>
      <c r="C3" s="384"/>
      <c r="D3" s="384"/>
      <c r="E3" s="384"/>
      <c r="F3" s="384"/>
    </row>
    <row r="4" spans="1:13">
      <c r="A4" s="286"/>
      <c r="B4" s="286">
        <v>2025</v>
      </c>
      <c r="C4" s="286">
        <v>2026</v>
      </c>
      <c r="D4" s="286">
        <v>2027</v>
      </c>
      <c r="E4" s="286">
        <v>2028</v>
      </c>
      <c r="F4" s="286">
        <v>2029</v>
      </c>
    </row>
    <row r="5" spans="1:13">
      <c r="A5" s="287" t="s">
        <v>2908</v>
      </c>
      <c r="B5" s="288">
        <f>SummerSummary!E15</f>
        <v>80638.836800000005</v>
      </c>
      <c r="C5" s="288">
        <f>SummerSummary!F15</f>
        <v>81519.836800000005</v>
      </c>
      <c r="D5" s="288">
        <f>SummerSummary!G15</f>
        <v>82308.836800000005</v>
      </c>
      <c r="E5" s="288">
        <f>SummerSummary!H15</f>
        <v>82688.836800000005</v>
      </c>
      <c r="F5" s="288">
        <f>SummerSummary!I15</f>
        <v>82676.836800000005</v>
      </c>
    </row>
    <row r="6" spans="1:13">
      <c r="A6" s="287" t="s">
        <v>2907</v>
      </c>
      <c r="B6" s="288">
        <f>SummerSummary!E32+SummerSummary!E34</f>
        <v>101350.8508381772</v>
      </c>
      <c r="C6" s="288">
        <f>SummerSummary!F32+SummerSummary!F34</f>
        <v>101089.8508381772</v>
      </c>
      <c r="D6" s="288">
        <f>SummerSummary!G32+SummerSummary!G34</f>
        <v>101447.8508381772</v>
      </c>
      <c r="E6" s="288">
        <f>SummerSummary!H32+SummerSummary!H34</f>
        <v>102060.8508381772</v>
      </c>
      <c r="F6" s="288">
        <f>SummerSummary!I32+SummerSummary!I34</f>
        <v>102310.8508381772</v>
      </c>
    </row>
    <row r="7" spans="1:13">
      <c r="A7" s="289" t="s">
        <v>2906</v>
      </c>
      <c r="B7" s="289"/>
      <c r="C7" s="289"/>
      <c r="D7" s="289"/>
      <c r="E7" s="289"/>
      <c r="F7" s="289"/>
    </row>
    <row r="8" spans="1:13">
      <c r="A8" s="290" t="s">
        <v>2905</v>
      </c>
      <c r="B8" s="291">
        <f>SummerSummary!E36</f>
        <v>694</v>
      </c>
      <c r="C8" s="291">
        <f>SummerSummary!F36</f>
        <v>971.49999999999989</v>
      </c>
      <c r="D8" s="291">
        <f>SummerSummary!G36</f>
        <v>971.49999999999989</v>
      </c>
      <c r="E8" s="291">
        <f>SummerSummary!H36</f>
        <v>971.49999999999989</v>
      </c>
      <c r="F8" s="291">
        <f>SummerSummary!I36</f>
        <v>971.49999999999989</v>
      </c>
    </row>
    <row r="9" spans="1:13">
      <c r="A9" s="290" t="s">
        <v>2904</v>
      </c>
      <c r="B9" s="291">
        <f>SummerSummary!E37+SummerSummary!E38+SummerSummary!E39</f>
        <v>270.07799999999997</v>
      </c>
      <c r="C9" s="291">
        <f>SummerSummary!F37+SummerSummary!F38+SummerSummary!F39</f>
        <v>802.471</v>
      </c>
      <c r="D9" s="291">
        <f>SummerSummary!G37+SummerSummary!G38+SummerSummary!G39</f>
        <v>1010.261</v>
      </c>
      <c r="E9" s="291">
        <f>SummerSummary!H37+SummerSummary!H38+SummerSummary!H39</f>
        <v>1010.261</v>
      </c>
      <c r="F9" s="291">
        <f>SummerSummary!I37+SummerSummary!I38+SummerSummary!I39</f>
        <v>1010.261</v>
      </c>
    </row>
    <row r="10" spans="1:13">
      <c r="A10" s="290" t="s">
        <v>2903</v>
      </c>
      <c r="B10" s="291">
        <f>SummerSummary!E40</f>
        <v>13280.848000000005</v>
      </c>
      <c r="C10" s="291">
        <f>SummerSummary!F40</f>
        <v>22990.532000000003</v>
      </c>
      <c r="D10" s="291">
        <f>SummerSummary!G40</f>
        <v>27226.240000000005</v>
      </c>
      <c r="E10" s="291">
        <f>SummerSummary!H40</f>
        <v>27341.988000000001</v>
      </c>
      <c r="F10" s="291">
        <f>SummerSummary!I40</f>
        <v>28019.452000000001</v>
      </c>
    </row>
    <row r="11" spans="1:13" ht="14.4" thickBot="1">
      <c r="A11" s="292" t="s">
        <v>2902</v>
      </c>
      <c r="B11" s="293">
        <f>(B6+B8+B9+B10-B5)/B5</f>
        <v>0.4335000531428449</v>
      </c>
      <c r="C11" s="293">
        <f>(C6+C8+C9+C10-C5)/C5</f>
        <v>0.54384943319927259</v>
      </c>
      <c r="D11" s="293">
        <f>(D6+D8+D9+D10-D5)/D5</f>
        <v>0.58738547302830058</v>
      </c>
      <c r="E11" s="293">
        <f>(E6+E8+E9+E10-E5)/E5</f>
        <v>0.58890371327822577</v>
      </c>
      <c r="F11" s="293">
        <f>(F6+F8+F9+F10-F5)/F5</f>
        <v>0.60035227470358632</v>
      </c>
      <c r="I11" s="143"/>
      <c r="J11" s="143"/>
      <c r="K11" s="143"/>
      <c r="L11" s="143"/>
      <c r="M11" s="143"/>
    </row>
    <row r="12" spans="1:13" ht="17.850000000000001" customHeight="1" thickTop="1">
      <c r="A12" s="213"/>
      <c r="B12" s="214"/>
      <c r="C12" s="214"/>
      <c r="D12" s="214"/>
      <c r="E12" s="214"/>
      <c r="F12" s="214"/>
    </row>
    <row r="13" spans="1:13" ht="15.6">
      <c r="A13" s="384" t="s">
        <v>2911</v>
      </c>
      <c r="B13" s="384"/>
      <c r="C13" s="384"/>
      <c r="D13" s="384"/>
      <c r="E13" s="384"/>
      <c r="F13" s="384"/>
    </row>
    <row r="14" spans="1:13">
      <c r="A14" s="286"/>
      <c r="B14" s="286">
        <f>B4</f>
        <v>2025</v>
      </c>
      <c r="C14" s="286">
        <f t="shared" ref="C14:F14" si="0">C4</f>
        <v>2026</v>
      </c>
      <c r="D14" s="286">
        <f t="shared" si="0"/>
        <v>2027</v>
      </c>
      <c r="E14" s="286">
        <f t="shared" si="0"/>
        <v>2028</v>
      </c>
      <c r="F14" s="286">
        <f t="shared" si="0"/>
        <v>2029</v>
      </c>
    </row>
    <row r="15" spans="1:13">
      <c r="A15" s="287" t="s">
        <v>2908</v>
      </c>
      <c r="B15" s="288">
        <f>B5</f>
        <v>80638.836800000005</v>
      </c>
      <c r="C15" s="288">
        <f t="shared" ref="C15:F15" si="1">C5</f>
        <v>81519.836800000005</v>
      </c>
      <c r="D15" s="288">
        <f t="shared" si="1"/>
        <v>82308.836800000005</v>
      </c>
      <c r="E15" s="288">
        <f t="shared" si="1"/>
        <v>82688.836800000005</v>
      </c>
      <c r="F15" s="288">
        <f t="shared" si="1"/>
        <v>82676.836800000005</v>
      </c>
    </row>
    <row r="16" spans="1:13">
      <c r="A16" s="287" t="s">
        <v>2907</v>
      </c>
      <c r="B16" s="288">
        <f>B6</f>
        <v>101350.8508381772</v>
      </c>
      <c r="C16" s="288">
        <f t="shared" ref="C16:F16" si="2">C6</f>
        <v>101089.8508381772</v>
      </c>
      <c r="D16" s="288">
        <f t="shared" si="2"/>
        <v>101447.8508381772</v>
      </c>
      <c r="E16" s="288">
        <f t="shared" si="2"/>
        <v>102060.8508381772</v>
      </c>
      <c r="F16" s="288">
        <f t="shared" si="2"/>
        <v>102310.8508381772</v>
      </c>
      <c r="H16" s="84"/>
      <c r="I16" s="84"/>
      <c r="J16" s="84"/>
      <c r="K16" s="84"/>
      <c r="L16" s="84"/>
    </row>
    <row r="17" spans="1:6">
      <c r="A17" s="289" t="s">
        <v>2906</v>
      </c>
      <c r="B17" s="289"/>
      <c r="C17" s="289"/>
      <c r="D17" s="289"/>
      <c r="E17" s="289"/>
      <c r="F17" s="289"/>
    </row>
    <row r="18" spans="1:6">
      <c r="A18" s="290" t="s">
        <v>2905</v>
      </c>
      <c r="B18" s="291">
        <v>694</v>
      </c>
      <c r="C18" s="291">
        <v>694</v>
      </c>
      <c r="D18" s="291">
        <v>694</v>
      </c>
      <c r="E18" s="291">
        <v>694</v>
      </c>
      <c r="F18" s="291">
        <v>694</v>
      </c>
    </row>
    <row r="19" spans="1:6">
      <c r="A19" s="290" t="s">
        <v>2904</v>
      </c>
      <c r="B19" s="291">
        <v>181.19800000000001</v>
      </c>
      <c r="C19" s="291">
        <v>307.69499999999999</v>
      </c>
      <c r="D19" s="291">
        <v>390.21699999999998</v>
      </c>
      <c r="E19" s="291">
        <v>390.21699999999998</v>
      </c>
      <c r="F19" s="291">
        <v>390.21699999999998</v>
      </c>
    </row>
    <row r="20" spans="1:6">
      <c r="A20" s="290" t="s">
        <v>2903</v>
      </c>
      <c r="B20" s="291">
        <v>8983.2000000000025</v>
      </c>
      <c r="C20" s="291">
        <v>12238.128000000002</v>
      </c>
      <c r="D20" s="291">
        <v>13540.464000000002</v>
      </c>
      <c r="E20" s="291">
        <v>13540.464000000002</v>
      </c>
      <c r="F20" s="291">
        <v>13540.464000000002</v>
      </c>
    </row>
    <row r="21" spans="1:6" ht="14.4" thickBot="1">
      <c r="A21" s="292" t="s">
        <v>2902</v>
      </c>
      <c r="B21" s="293">
        <f>(B16+B18+B19+B20-B15)/B15</f>
        <v>0.37910283991320165</v>
      </c>
      <c r="C21" s="293">
        <f>(C16+C18+C19+C20-C15)/C15</f>
        <v>0.40247672623134095</v>
      </c>
      <c r="D21" s="293">
        <f>(D16+D18+D19+D20-D15)/D15</f>
        <v>0.41020741333301408</v>
      </c>
      <c r="E21" s="293">
        <f>(E16+E18+E19+E20-E15)/E15</f>
        <v>0.41114008073913555</v>
      </c>
      <c r="F21" s="293">
        <f>(F16+F18+F19+F20-F15)/F15</f>
        <v>0.41436871999652025</v>
      </c>
    </row>
    <row r="22" spans="1:6" ht="18" customHeight="1" thickTop="1">
      <c r="A22" s="294"/>
      <c r="B22" s="294"/>
      <c r="C22" s="294"/>
      <c r="D22" s="294"/>
      <c r="E22" s="294"/>
      <c r="F22" s="294"/>
    </row>
    <row r="23" spans="1:6" ht="24.75" customHeight="1">
      <c r="A23" s="384" t="s">
        <v>2910</v>
      </c>
      <c r="B23" s="384"/>
      <c r="C23" s="384"/>
      <c r="D23" s="384"/>
      <c r="E23" s="384"/>
      <c r="F23" s="384"/>
    </row>
    <row r="24" spans="1:6">
      <c r="A24" s="286"/>
      <c r="B24" s="286">
        <f>B14</f>
        <v>2025</v>
      </c>
      <c r="C24" s="286">
        <f t="shared" ref="C24:F24" si="3">C14</f>
        <v>2026</v>
      </c>
      <c r="D24" s="286">
        <f t="shared" si="3"/>
        <v>2027</v>
      </c>
      <c r="E24" s="286">
        <f t="shared" si="3"/>
        <v>2028</v>
      </c>
      <c r="F24" s="286">
        <f t="shared" si="3"/>
        <v>2029</v>
      </c>
    </row>
    <row r="25" spans="1:6">
      <c r="A25" s="287" t="s">
        <v>2908</v>
      </c>
      <c r="B25" s="288">
        <f>B15</f>
        <v>80638.836800000005</v>
      </c>
      <c r="C25" s="288">
        <f t="shared" ref="C25:F25" si="4">C15</f>
        <v>81519.836800000005</v>
      </c>
      <c r="D25" s="288">
        <f t="shared" si="4"/>
        <v>82308.836800000005</v>
      </c>
      <c r="E25" s="288">
        <f t="shared" si="4"/>
        <v>82688.836800000005</v>
      </c>
      <c r="F25" s="288">
        <f t="shared" si="4"/>
        <v>82676.836800000005</v>
      </c>
    </row>
    <row r="26" spans="1:6">
      <c r="A26" s="287" t="s">
        <v>2907</v>
      </c>
      <c r="B26" s="288">
        <f>B16</f>
        <v>101350.8508381772</v>
      </c>
      <c r="C26" s="288">
        <f t="shared" ref="C26:F26" si="5">C16</f>
        <v>101089.8508381772</v>
      </c>
      <c r="D26" s="288">
        <f t="shared" si="5"/>
        <v>101447.8508381772</v>
      </c>
      <c r="E26" s="288">
        <f t="shared" si="5"/>
        <v>102060.8508381772</v>
      </c>
      <c r="F26" s="288">
        <f t="shared" si="5"/>
        <v>102310.8508381772</v>
      </c>
    </row>
    <row r="27" spans="1:6">
      <c r="A27" s="289" t="s">
        <v>2906</v>
      </c>
      <c r="B27" s="289"/>
      <c r="C27" s="289"/>
      <c r="D27" s="289"/>
      <c r="E27" s="289"/>
      <c r="F27" s="289"/>
    </row>
    <row r="28" spans="1:6">
      <c r="A28" s="290" t="s">
        <v>2905</v>
      </c>
      <c r="B28" s="291">
        <v>505.6</v>
      </c>
      <c r="C28" s="291">
        <v>505.6</v>
      </c>
      <c r="D28" s="291">
        <v>505.6</v>
      </c>
      <c r="E28" s="291">
        <v>505.6</v>
      </c>
      <c r="F28" s="291">
        <v>505.6</v>
      </c>
    </row>
    <row r="29" spans="1:6">
      <c r="A29" s="290" t="s">
        <v>2904</v>
      </c>
      <c r="B29" s="291">
        <v>148.55000000000001</v>
      </c>
      <c r="C29" s="291">
        <v>223.45699999999999</v>
      </c>
      <c r="D29" s="291">
        <v>223.45699999999999</v>
      </c>
      <c r="E29" s="291">
        <v>223.45699999999999</v>
      </c>
      <c r="F29" s="291">
        <v>223.45699999999999</v>
      </c>
    </row>
    <row r="30" spans="1:6">
      <c r="A30" s="290" t="s">
        <v>2903</v>
      </c>
      <c r="B30" s="291">
        <v>5880.3480000000027</v>
      </c>
      <c r="C30" s="291">
        <v>6212.4680000000026</v>
      </c>
      <c r="D30" s="291">
        <v>6369.256000000003</v>
      </c>
      <c r="E30" s="291">
        <v>6369.256000000003</v>
      </c>
      <c r="F30" s="291">
        <v>6369.256000000003</v>
      </c>
    </row>
    <row r="31" spans="1:6" ht="14.4" thickBot="1">
      <c r="A31" s="292" t="s">
        <v>2902</v>
      </c>
      <c r="B31" s="293">
        <f>(B26+B28+B29+B30-B25)/B25</f>
        <v>0.33788324732106251</v>
      </c>
      <c r="C31" s="293">
        <f>(C26+C28+C29+C30-C25)/C25</f>
        <v>0.32521580119474919</v>
      </c>
      <c r="D31" s="293">
        <f>(D26+D28+D29+D30-D25)/D25</f>
        <v>0.31876683061298228</v>
      </c>
      <c r="E31" s="293">
        <f>(E26+E28+E29+E30-E25)/E25</f>
        <v>0.32011971703267689</v>
      </c>
      <c r="F31" s="293">
        <f>(F26+F28+F29+F30-F25)/F25</f>
        <v>0.32333514528191531</v>
      </c>
    </row>
    <row r="32" spans="1:6" ht="24.75" customHeight="1" thickTop="1">
      <c r="A32" s="294"/>
      <c r="B32" s="294"/>
      <c r="C32" s="294"/>
      <c r="D32" s="294"/>
      <c r="E32" s="294"/>
      <c r="F32" s="294"/>
    </row>
    <row r="33" spans="1:6" ht="23.4" customHeight="1">
      <c r="A33" s="384" t="s">
        <v>2909</v>
      </c>
      <c r="B33" s="384"/>
      <c r="C33" s="384"/>
      <c r="D33" s="384"/>
      <c r="E33" s="384"/>
      <c r="F33" s="384"/>
    </row>
    <row r="34" spans="1:6">
      <c r="A34" s="286"/>
      <c r="B34" s="286">
        <f>B24</f>
        <v>2025</v>
      </c>
      <c r="C34" s="286">
        <f t="shared" ref="C34:F34" si="6">C24</f>
        <v>2026</v>
      </c>
      <c r="D34" s="286">
        <f t="shared" si="6"/>
        <v>2027</v>
      </c>
      <c r="E34" s="286">
        <f t="shared" si="6"/>
        <v>2028</v>
      </c>
      <c r="F34" s="286">
        <f t="shared" si="6"/>
        <v>2029</v>
      </c>
    </row>
    <row r="35" spans="1:6">
      <c r="A35" s="287" t="s">
        <v>2908</v>
      </c>
      <c r="B35" s="288">
        <f>B25</f>
        <v>80638.836800000005</v>
      </c>
      <c r="C35" s="288">
        <f t="shared" ref="C35:F35" si="7">C25</f>
        <v>81519.836800000005</v>
      </c>
      <c r="D35" s="288">
        <f t="shared" si="7"/>
        <v>82308.836800000005</v>
      </c>
      <c r="E35" s="288">
        <f t="shared" si="7"/>
        <v>82688.836800000005</v>
      </c>
      <c r="F35" s="288">
        <f t="shared" si="7"/>
        <v>82676.836800000005</v>
      </c>
    </row>
    <row r="36" spans="1:6">
      <c r="A36" s="287" t="s">
        <v>2907</v>
      </c>
      <c r="B36" s="288">
        <f>B26</f>
        <v>101350.8508381772</v>
      </c>
      <c r="C36" s="288">
        <f t="shared" ref="C36:F36" si="8">C26</f>
        <v>101089.8508381772</v>
      </c>
      <c r="D36" s="288">
        <f t="shared" si="8"/>
        <v>101447.8508381772</v>
      </c>
      <c r="E36" s="288">
        <f t="shared" si="8"/>
        <v>102060.8508381772</v>
      </c>
      <c r="F36" s="288">
        <f t="shared" si="8"/>
        <v>102310.8508381772</v>
      </c>
    </row>
    <row r="37" spans="1:6">
      <c r="A37" s="289" t="s">
        <v>2906</v>
      </c>
      <c r="B37" s="289"/>
      <c r="C37" s="289"/>
      <c r="D37" s="289"/>
      <c r="E37" s="289"/>
      <c r="F37" s="289"/>
    </row>
    <row r="38" spans="1:6">
      <c r="A38" s="290" t="s">
        <v>2905</v>
      </c>
      <c r="B38" s="291">
        <v>505.6</v>
      </c>
      <c r="C38" s="291">
        <v>505.6</v>
      </c>
      <c r="D38" s="291">
        <v>505.6</v>
      </c>
      <c r="E38" s="291">
        <v>505.6</v>
      </c>
      <c r="F38" s="291">
        <v>505.6</v>
      </c>
    </row>
    <row r="39" spans="1:6">
      <c r="A39" s="290" t="s">
        <v>2904</v>
      </c>
      <c r="B39" s="291">
        <v>148.55000000000001</v>
      </c>
      <c r="C39" s="291">
        <v>223.45699999999999</v>
      </c>
      <c r="D39" s="291">
        <v>223.45699999999999</v>
      </c>
      <c r="E39" s="291">
        <v>223.45699999999999</v>
      </c>
      <c r="F39" s="291">
        <v>223.45699999999999</v>
      </c>
    </row>
    <row r="40" spans="1:6">
      <c r="A40" s="290" t="s">
        <v>2903</v>
      </c>
      <c r="B40" s="291">
        <v>5100.8160000000016</v>
      </c>
      <c r="C40" s="291">
        <v>5100.8160000000016</v>
      </c>
      <c r="D40" s="291">
        <v>5257.6040000000012</v>
      </c>
      <c r="E40" s="291">
        <v>5257.6040000000012</v>
      </c>
      <c r="F40" s="291">
        <v>5257.6040000000012</v>
      </c>
    </row>
    <row r="41" spans="1:6" ht="14.4" thickBot="1">
      <c r="A41" s="292" t="s">
        <v>2902</v>
      </c>
      <c r="B41" s="293">
        <f>(B36+B38+B39+B40-B35)/B35</f>
        <v>0.32821629240288352</v>
      </c>
      <c r="C41" s="293">
        <f>(C36+C38+C39+C40-C35)/C35</f>
        <v>0.31157921844830283</v>
      </c>
      <c r="D41" s="293">
        <f>(D36+D38+D39+D40-D35)/D35</f>
        <v>0.30526096607621112</v>
      </c>
      <c r="E41" s="293">
        <f>(E36+E38+E39+E40-E35)/E35</f>
        <v>0.30667591925996474</v>
      </c>
      <c r="F41" s="293">
        <f>(F36+F38+F39+F40-F35)/F35</f>
        <v>0.30988939623022926</v>
      </c>
    </row>
    <row r="42" spans="1:6" ht="21.75" customHeight="1" thickTop="1">
      <c r="A42" s="213"/>
      <c r="B42" s="213"/>
      <c r="C42" s="213"/>
      <c r="D42" s="213"/>
      <c r="E42" s="213"/>
      <c r="F42" s="213"/>
    </row>
    <row r="43" spans="1:6" ht="32.1" customHeight="1">
      <c r="A43" s="384" t="s">
        <v>2901</v>
      </c>
      <c r="B43" s="384"/>
      <c r="C43" s="384"/>
      <c r="D43" s="384"/>
      <c r="E43" s="384"/>
      <c r="F43" s="384"/>
    </row>
    <row r="44" spans="1:6" ht="14.25" customHeight="1">
      <c r="A44" s="286"/>
      <c r="B44" s="286">
        <f>B34</f>
        <v>2025</v>
      </c>
      <c r="C44" s="286">
        <f t="shared" ref="C44:F44" si="9">C34</f>
        <v>2026</v>
      </c>
      <c r="D44" s="286">
        <f t="shared" si="9"/>
        <v>2027</v>
      </c>
      <c r="E44" s="286">
        <f t="shared" si="9"/>
        <v>2028</v>
      </c>
      <c r="F44" s="286">
        <f t="shared" si="9"/>
        <v>2029</v>
      </c>
    </row>
    <row r="45" spans="1:6" ht="20.85" customHeight="1" thickBot="1">
      <c r="A45" s="295" t="s">
        <v>2900</v>
      </c>
      <c r="B45" s="293">
        <f>B11</f>
        <v>0.4335000531428449</v>
      </c>
      <c r="C45" s="293">
        <f>C11</f>
        <v>0.54384943319927259</v>
      </c>
      <c r="D45" s="293">
        <f>D11</f>
        <v>0.58738547302830058</v>
      </c>
      <c r="E45" s="293">
        <f>E11</f>
        <v>0.58890371327822577</v>
      </c>
      <c r="F45" s="293">
        <f>F11</f>
        <v>0.60035227470358632</v>
      </c>
    </row>
    <row r="46" spans="1:6" ht="20.85" customHeight="1" thickTop="1" thickBot="1">
      <c r="A46" s="295" t="s">
        <v>2899</v>
      </c>
      <c r="B46" s="293">
        <f>B21</f>
        <v>0.37910283991320165</v>
      </c>
      <c r="C46" s="293">
        <f>C21</f>
        <v>0.40247672623134095</v>
      </c>
      <c r="D46" s="293">
        <f>D21</f>
        <v>0.41020741333301408</v>
      </c>
      <c r="E46" s="293">
        <f>E21</f>
        <v>0.41114008073913555</v>
      </c>
      <c r="F46" s="293">
        <f>F21</f>
        <v>0.41436871999652025</v>
      </c>
    </row>
    <row r="47" spans="1:6" ht="20.85" customHeight="1" thickTop="1" thickBot="1">
      <c r="A47" s="295" t="s">
        <v>2898</v>
      </c>
      <c r="B47" s="293">
        <f>B31</f>
        <v>0.33788324732106251</v>
      </c>
      <c r="C47" s="293">
        <f>C31</f>
        <v>0.32521580119474919</v>
      </c>
      <c r="D47" s="293">
        <f>D31</f>
        <v>0.31876683061298228</v>
      </c>
      <c r="E47" s="293">
        <f>E31</f>
        <v>0.32011971703267689</v>
      </c>
      <c r="F47" s="293">
        <f>F31</f>
        <v>0.32333514528191531</v>
      </c>
    </row>
    <row r="48" spans="1:6" ht="20.85" customHeight="1" thickTop="1" thickBot="1">
      <c r="A48" s="295" t="s">
        <v>2897</v>
      </c>
      <c r="B48" s="293">
        <f>B41</f>
        <v>0.32821629240288352</v>
      </c>
      <c r="C48" s="293">
        <f>C41</f>
        <v>0.31157921844830283</v>
      </c>
      <c r="D48" s="293">
        <f>D41</f>
        <v>0.30526096607621112</v>
      </c>
      <c r="E48" s="293">
        <f>E41</f>
        <v>0.30667591925996474</v>
      </c>
      <c r="F48" s="293">
        <f>F41</f>
        <v>0.30988939623022926</v>
      </c>
    </row>
    <row r="49" spans="1:7" ht="32.1" customHeight="1" thickTop="1">
      <c r="A49" s="213"/>
      <c r="B49" s="215"/>
      <c r="C49" s="215"/>
      <c r="D49" s="215"/>
      <c r="E49" s="215"/>
      <c r="F49" s="215"/>
      <c r="G49" s="142"/>
    </row>
    <row r="50" spans="1:7" ht="17.850000000000001" customHeight="1">
      <c r="A50" s="388" t="s">
        <v>2896</v>
      </c>
      <c r="B50" s="388"/>
      <c r="C50" s="388"/>
      <c r="D50" s="388"/>
      <c r="E50" s="388"/>
      <c r="F50" s="388"/>
      <c r="G50" s="142"/>
    </row>
    <row r="51" spans="1:7" ht="24.75" customHeight="1">
      <c r="A51" s="387" t="s">
        <v>2895</v>
      </c>
      <c r="B51" s="387"/>
      <c r="C51" s="387"/>
      <c r="D51" s="387"/>
      <c r="E51" s="387"/>
      <c r="F51" s="387"/>
      <c r="G51" s="142"/>
    </row>
    <row r="52" spans="1:7" ht="32.25" customHeight="1">
      <c r="A52" s="387" t="s">
        <v>2894</v>
      </c>
      <c r="B52" s="387"/>
      <c r="C52" s="387"/>
      <c r="D52" s="387"/>
      <c r="E52" s="387"/>
      <c r="F52" s="387"/>
      <c r="G52" s="142"/>
    </row>
    <row r="53" spans="1:7" ht="29.25" customHeight="1">
      <c r="A53" s="387" t="s">
        <v>2893</v>
      </c>
      <c r="B53" s="387"/>
      <c r="C53" s="387"/>
      <c r="D53" s="387"/>
      <c r="E53" s="387"/>
      <c r="F53" s="387"/>
      <c r="G53" s="142"/>
    </row>
    <row r="54" spans="1:7" ht="28.5" customHeight="1">
      <c r="A54" s="387" t="s">
        <v>2892</v>
      </c>
      <c r="B54" s="387"/>
      <c r="C54" s="387"/>
      <c r="D54" s="387"/>
      <c r="E54" s="387"/>
      <c r="F54" s="387"/>
    </row>
    <row r="55" spans="1:7" ht="26.85" customHeight="1">
      <c r="A55" s="387" t="s">
        <v>2891</v>
      </c>
      <c r="B55" s="387"/>
      <c r="C55" s="387"/>
      <c r="D55" s="387"/>
      <c r="E55" s="387"/>
      <c r="F55" s="387"/>
    </row>
    <row r="56" spans="1:7" ht="27.15" customHeight="1">
      <c r="A56" s="387" t="s">
        <v>2890</v>
      </c>
      <c r="B56" s="387"/>
      <c r="C56" s="387"/>
      <c r="D56" s="387"/>
      <c r="E56" s="387"/>
      <c r="F56" s="387"/>
    </row>
    <row r="57" spans="1:7">
      <c r="A57" s="284"/>
      <c r="B57" s="284"/>
      <c r="C57" s="284"/>
      <c r="D57" s="284"/>
      <c r="E57" s="284"/>
      <c r="F57" s="284"/>
    </row>
    <row r="58" spans="1:7">
      <c r="A58" s="388" t="s">
        <v>2889</v>
      </c>
      <c r="B58" s="388"/>
      <c r="C58" s="388"/>
      <c r="D58" s="388"/>
      <c r="E58" s="388"/>
      <c r="F58" s="388"/>
    </row>
    <row r="59" spans="1:7" ht="16.5" customHeight="1">
      <c r="A59" s="387" t="s">
        <v>2888</v>
      </c>
      <c r="B59" s="387"/>
      <c r="C59" s="387"/>
      <c r="D59" s="387"/>
      <c r="E59" s="387"/>
      <c r="F59" s="387"/>
    </row>
    <row r="60" spans="1:7" ht="28.5" customHeight="1">
      <c r="A60" s="387" t="s">
        <v>2887</v>
      </c>
      <c r="B60" s="387"/>
      <c r="C60" s="387"/>
      <c r="D60" s="387"/>
      <c r="E60" s="387"/>
      <c r="F60" s="387"/>
    </row>
    <row r="61" spans="1:7">
      <c r="A61" s="284"/>
      <c r="B61" s="284"/>
      <c r="C61" s="284"/>
      <c r="D61" s="284"/>
      <c r="E61" s="284"/>
      <c r="F61" s="284"/>
    </row>
    <row r="62" spans="1:7">
      <c r="A62" s="388" t="s">
        <v>2886</v>
      </c>
      <c r="B62" s="388"/>
      <c r="C62" s="388"/>
      <c r="D62" s="388"/>
      <c r="E62" s="388"/>
      <c r="F62" s="388"/>
    </row>
    <row r="63" spans="1:7" ht="15" customHeight="1">
      <c r="A63" s="387" t="s">
        <v>2885</v>
      </c>
      <c r="B63" s="387"/>
      <c r="C63" s="387"/>
      <c r="D63" s="387"/>
      <c r="E63" s="387"/>
      <c r="F63" s="387"/>
    </row>
    <row r="64" spans="1:7" ht="14.1" customHeight="1">
      <c r="A64" s="387" t="s">
        <v>2884</v>
      </c>
      <c r="B64" s="387"/>
      <c r="C64" s="387"/>
      <c r="D64" s="387"/>
      <c r="E64" s="387"/>
      <c r="F64" s="387"/>
    </row>
    <row r="65" spans="1:6">
      <c r="A65" s="387" t="s">
        <v>2883</v>
      </c>
      <c r="B65" s="387"/>
      <c r="C65" s="387"/>
      <c r="D65" s="387"/>
      <c r="E65" s="387"/>
      <c r="F65" s="387"/>
    </row>
    <row r="66" spans="1:6">
      <c r="A66" s="387" t="s">
        <v>2882</v>
      </c>
      <c r="B66" s="387"/>
      <c r="C66" s="387"/>
      <c r="D66" s="387"/>
      <c r="E66" s="387"/>
      <c r="F66" s="387"/>
    </row>
    <row r="67" spans="1:6">
      <c r="A67" s="387" t="s">
        <v>2881</v>
      </c>
      <c r="B67" s="387"/>
      <c r="C67" s="387"/>
      <c r="D67" s="387"/>
      <c r="E67" s="387"/>
      <c r="F67" s="387"/>
    </row>
    <row r="68" spans="1:6">
      <c r="A68" s="285"/>
      <c r="B68" s="285"/>
      <c r="C68" s="285"/>
      <c r="D68" s="285"/>
      <c r="E68" s="285"/>
      <c r="F68" s="285"/>
    </row>
    <row r="69" spans="1:6">
      <c r="A69" s="285"/>
      <c r="B69" s="285"/>
      <c r="C69" s="285"/>
      <c r="D69" s="285"/>
      <c r="E69" s="285"/>
      <c r="F69" s="285"/>
    </row>
  </sheetData>
  <mergeCells count="23">
    <mergeCell ref="A50:F50"/>
    <mergeCell ref="A59:F59"/>
    <mergeCell ref="A60:F60"/>
    <mergeCell ref="A64:F64"/>
    <mergeCell ref="A58:F58"/>
    <mergeCell ref="A51:F51"/>
    <mergeCell ref="A52:F52"/>
    <mergeCell ref="A53:F53"/>
    <mergeCell ref="A54:F54"/>
    <mergeCell ref="A55:F55"/>
    <mergeCell ref="A65:F65"/>
    <mergeCell ref="A66:F66"/>
    <mergeCell ref="A67:F67"/>
    <mergeCell ref="A63:F63"/>
    <mergeCell ref="A56:F56"/>
    <mergeCell ref="A62:F62"/>
    <mergeCell ref="A43:F43"/>
    <mergeCell ref="A1:F1"/>
    <mergeCell ref="A2:F2"/>
    <mergeCell ref="A3:F3"/>
    <mergeCell ref="A13:F13"/>
    <mergeCell ref="A23:F23"/>
    <mergeCell ref="A33:F33"/>
  </mergeCells>
  <pageMargins left="0.7" right="0.7" top="0.75" bottom="0.75" header="0.3" footer="0.3"/>
  <pageSetup scale="54" orientation="portrait" r:id="rId1"/>
  <headerFooter>
    <oddFooter>&amp;LERCOT PUBLIC&amp;C&amp;P</oddFooter>
  </headerFooter>
  <rowBreaks count="1" manualBreakCount="1">
    <brk id="4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5"/>
  </sheetPr>
  <dimension ref="A1:AC100"/>
  <sheetViews>
    <sheetView zoomScale="98" zoomScaleNormal="98" zoomScaleSheetLayoutView="91" workbookViewId="0">
      <selection activeCell="E50" sqref="E50"/>
    </sheetView>
  </sheetViews>
  <sheetFormatPr defaultColWidth="8.44140625" defaultRowHeight="14.4"/>
  <cols>
    <col min="1" max="1" width="2" style="79" customWidth="1"/>
    <col min="2" max="2" width="4.88671875" style="79" customWidth="1"/>
    <col min="3" max="3" width="93.88671875" style="79" customWidth="1"/>
    <col min="4" max="4" width="19.109375" style="79" customWidth="1"/>
    <col min="5" max="8" width="11.44140625" style="79" customWidth="1"/>
    <col min="9" max="14" width="11.44140625" style="22" customWidth="1"/>
    <col min="15" max="15" width="8.44140625" style="22"/>
    <col min="16" max="18" width="8.44140625" style="79"/>
    <col min="19" max="19" width="12.88671875" style="79" customWidth="1"/>
    <col min="20" max="16384" width="8.44140625" style="79"/>
  </cols>
  <sheetData>
    <row r="1" spans="1:25" ht="32.85" customHeight="1">
      <c r="A1" s="103"/>
      <c r="B1" s="392" t="s">
        <v>116</v>
      </c>
      <c r="C1" s="392"/>
      <c r="D1" s="392"/>
      <c r="E1" s="392"/>
      <c r="F1" s="392"/>
      <c r="G1" s="392"/>
      <c r="H1" s="392"/>
      <c r="I1" s="392"/>
      <c r="J1" s="392"/>
      <c r="K1" s="392"/>
      <c r="L1" s="392"/>
      <c r="M1" s="392"/>
      <c r="N1" s="392"/>
    </row>
    <row r="2" spans="1:25" ht="23.1" customHeight="1">
      <c r="B2" s="393" t="s">
        <v>4398</v>
      </c>
      <c r="C2" s="392"/>
      <c r="D2" s="392"/>
      <c r="E2" s="392"/>
      <c r="F2" s="392"/>
      <c r="G2" s="392"/>
      <c r="H2" s="392"/>
      <c r="I2" s="392"/>
      <c r="J2" s="392"/>
      <c r="K2" s="392"/>
      <c r="L2" s="392"/>
      <c r="M2" s="392"/>
      <c r="N2" s="392"/>
    </row>
    <row r="3" spans="1:25" ht="51" customHeight="1">
      <c r="B3" s="390"/>
      <c r="C3" s="390"/>
      <c r="D3" s="390"/>
      <c r="E3" s="390"/>
      <c r="F3" s="390"/>
      <c r="G3" s="390"/>
      <c r="H3" s="390"/>
      <c r="I3" s="391"/>
      <c r="J3" s="389" t="s">
        <v>2283</v>
      </c>
      <c r="K3" s="389"/>
      <c r="L3" s="389"/>
      <c r="M3" s="389"/>
      <c r="N3" s="389"/>
    </row>
    <row r="4" spans="1:25" ht="22.8">
      <c r="A4" s="104"/>
      <c r="B4" s="127" t="s">
        <v>117</v>
      </c>
      <c r="C4" s="131"/>
      <c r="D4" s="105"/>
      <c r="E4" s="39" t="str">
        <f>WinterCapacities!J2</f>
        <v>2025/2026</v>
      </c>
      <c r="F4" s="39" t="str">
        <f>WinterCapacities!K2</f>
        <v>2026/2027</v>
      </c>
      <c r="G4" s="39" t="str">
        <f>WinterCapacities!L2</f>
        <v>2027/2028</v>
      </c>
      <c r="H4" s="39" t="str">
        <f>WinterCapacities!M2</f>
        <v>2028/2029</v>
      </c>
      <c r="I4" s="53" t="str">
        <f>WinterCapacities!N2</f>
        <v>2029/2030</v>
      </c>
      <c r="J4" s="39" t="str">
        <f>WinterCapacities!O2</f>
        <v>2030/2031</v>
      </c>
      <c r="K4" s="39" t="str">
        <f>WinterCapacities!P2</f>
        <v>2031/2032</v>
      </c>
      <c r="L4" s="39" t="str">
        <f>WinterCapacities!Q2</f>
        <v>2032/2033</v>
      </c>
      <c r="M4" s="39" t="str">
        <f>WinterCapacities!R2</f>
        <v>2033/2034</v>
      </c>
      <c r="N4" s="53" t="str">
        <f>WinterCapacities!S2</f>
        <v>2034/2035</v>
      </c>
    </row>
    <row r="5" spans="1:25" s="80" customFormat="1">
      <c r="B5" s="132"/>
      <c r="C5" s="133" t="s">
        <v>4601</v>
      </c>
      <c r="D5" s="106"/>
      <c r="E5" s="227">
        <v>73710</v>
      </c>
      <c r="F5" s="227">
        <v>75868</v>
      </c>
      <c r="G5" s="227">
        <v>77799</v>
      </c>
      <c r="H5" s="227">
        <v>79605</v>
      </c>
      <c r="I5" s="227">
        <v>81386</v>
      </c>
      <c r="J5" s="329">
        <v>83182</v>
      </c>
      <c r="K5" s="227">
        <v>84972</v>
      </c>
      <c r="L5" s="227">
        <v>86692</v>
      </c>
      <c r="M5" s="227">
        <v>88305</v>
      </c>
      <c r="N5" s="228">
        <v>89889</v>
      </c>
      <c r="O5" s="22"/>
      <c r="R5"/>
      <c r="U5" s="94"/>
      <c r="V5" s="94"/>
      <c r="W5" s="94"/>
      <c r="X5" s="94"/>
      <c r="Y5" s="94"/>
    </row>
    <row r="6" spans="1:25" s="80" customFormat="1" ht="15" customHeight="1">
      <c r="B6" s="132"/>
      <c r="C6" s="126" t="s">
        <v>1627</v>
      </c>
      <c r="D6" s="82"/>
      <c r="E6" s="297">
        <v>3207.5690595000001</v>
      </c>
      <c r="F6" s="297">
        <v>3496.5364535000003</v>
      </c>
      <c r="G6" s="297">
        <v>3785.9859325000002</v>
      </c>
      <c r="H6" s="297">
        <v>4076.2817385000003</v>
      </c>
      <c r="I6" s="297">
        <v>4367.0060645000003</v>
      </c>
      <c r="J6" s="328">
        <v>4658.9409595000006</v>
      </c>
      <c r="K6" s="297">
        <v>4951.8828765000007</v>
      </c>
      <c r="L6" s="227">
        <v>5246.1960575000003</v>
      </c>
      <c r="M6" s="227">
        <v>5540.5413775000006</v>
      </c>
      <c r="N6" s="228">
        <v>5834.8866975000001</v>
      </c>
      <c r="O6" s="22"/>
      <c r="R6"/>
      <c r="U6" s="94"/>
      <c r="V6" s="94"/>
      <c r="W6" s="94"/>
      <c r="X6" s="94"/>
      <c r="Y6" s="94"/>
    </row>
    <row r="7" spans="1:25" s="135" customFormat="1">
      <c r="B7" s="132"/>
      <c r="C7" s="133" t="s">
        <v>1628</v>
      </c>
      <c r="D7" s="133"/>
      <c r="E7" s="227">
        <f>E5+E6</f>
        <v>76917.569059500005</v>
      </c>
      <c r="F7" s="227">
        <f t="shared" ref="F7:N7" si="0">F5+F6</f>
        <v>79364.536453499997</v>
      </c>
      <c r="G7" s="227">
        <f t="shared" si="0"/>
        <v>81584.9859325</v>
      </c>
      <c r="H7" s="227">
        <f t="shared" si="0"/>
        <v>83681.281738499994</v>
      </c>
      <c r="I7" s="227">
        <f t="shared" si="0"/>
        <v>85753.006064500005</v>
      </c>
      <c r="J7" s="329">
        <f t="shared" si="0"/>
        <v>87840.940959500003</v>
      </c>
      <c r="K7" s="227">
        <f t="shared" si="0"/>
        <v>89923.882876500007</v>
      </c>
      <c r="L7" s="227">
        <f t="shared" si="0"/>
        <v>91938.196057499998</v>
      </c>
      <c r="M7" s="227">
        <f t="shared" si="0"/>
        <v>93845.541377500005</v>
      </c>
      <c r="N7" s="228">
        <f t="shared" si="0"/>
        <v>95723.886697499998</v>
      </c>
      <c r="O7" s="5"/>
      <c r="R7"/>
      <c r="U7" s="136"/>
      <c r="V7" s="136"/>
      <c r="W7" s="136"/>
      <c r="X7" s="136"/>
      <c r="Y7" s="136"/>
    </row>
    <row r="8" spans="1:25" s="80" customFormat="1">
      <c r="B8" s="132"/>
      <c r="C8" s="126" t="s">
        <v>1905</v>
      </c>
      <c r="D8" s="82"/>
      <c r="E8" s="227">
        <v>-47</v>
      </c>
      <c r="F8" s="227">
        <v>-63</v>
      </c>
      <c r="G8" s="227">
        <v>-83</v>
      </c>
      <c r="H8" s="227">
        <v>-108</v>
      </c>
      <c r="I8" s="227">
        <v>-137</v>
      </c>
      <c r="J8" s="329">
        <v>-169</v>
      </c>
      <c r="K8" s="227">
        <v>-205</v>
      </c>
      <c r="L8" s="227">
        <v>-243</v>
      </c>
      <c r="M8" s="227">
        <v>-243</v>
      </c>
      <c r="N8" s="228">
        <v>-243</v>
      </c>
      <c r="O8" s="22"/>
      <c r="R8"/>
      <c r="U8" s="94"/>
      <c r="V8" s="94"/>
      <c r="W8" s="94"/>
      <c r="X8" s="94"/>
      <c r="Y8" s="94"/>
    </row>
    <row r="9" spans="1:25" s="80" customFormat="1">
      <c r="A9" s="107"/>
      <c r="B9" s="134"/>
      <c r="C9" s="126" t="s">
        <v>120</v>
      </c>
      <c r="D9" s="82"/>
      <c r="E9" s="227">
        <f t="shared" ref="E9:N9" si="1">-1591*1.02</f>
        <v>-1622.82</v>
      </c>
      <c r="F9" s="227">
        <f t="shared" si="1"/>
        <v>-1622.82</v>
      </c>
      <c r="G9" s="227">
        <f t="shared" si="1"/>
        <v>-1622.82</v>
      </c>
      <c r="H9" s="227">
        <f t="shared" si="1"/>
        <v>-1622.82</v>
      </c>
      <c r="I9" s="228">
        <f t="shared" si="1"/>
        <v>-1622.82</v>
      </c>
      <c r="J9" s="227">
        <f t="shared" si="1"/>
        <v>-1622.82</v>
      </c>
      <c r="K9" s="227">
        <f t="shared" si="1"/>
        <v>-1622.82</v>
      </c>
      <c r="L9" s="227">
        <f t="shared" si="1"/>
        <v>-1622.82</v>
      </c>
      <c r="M9" s="227">
        <f t="shared" si="1"/>
        <v>-1622.82</v>
      </c>
      <c r="N9" s="228">
        <f t="shared" si="1"/>
        <v>-1622.82</v>
      </c>
      <c r="O9" s="22"/>
      <c r="R9"/>
      <c r="U9" s="94"/>
      <c r="V9" s="94"/>
      <c r="W9" s="94"/>
      <c r="X9" s="94"/>
      <c r="Y9" s="94"/>
    </row>
    <row r="10" spans="1:25" s="80" customFormat="1">
      <c r="B10" s="134"/>
      <c r="C10" s="126" t="s">
        <v>121</v>
      </c>
      <c r="D10" s="82"/>
      <c r="E10" s="227">
        <f t="shared" ref="E10:N10" si="2">-19.61*1.02</f>
        <v>-20.002199999999998</v>
      </c>
      <c r="F10" s="227">
        <f t="shared" si="2"/>
        <v>-20.002199999999998</v>
      </c>
      <c r="G10" s="227">
        <f t="shared" si="2"/>
        <v>-20.002199999999998</v>
      </c>
      <c r="H10" s="227">
        <f t="shared" si="2"/>
        <v>-20.002199999999998</v>
      </c>
      <c r="I10" s="228">
        <f t="shared" si="2"/>
        <v>-20.002199999999998</v>
      </c>
      <c r="J10" s="227">
        <f t="shared" si="2"/>
        <v>-20.002199999999998</v>
      </c>
      <c r="K10" s="227">
        <f t="shared" si="2"/>
        <v>-20.002199999999998</v>
      </c>
      <c r="L10" s="227">
        <f t="shared" si="2"/>
        <v>-20.002199999999998</v>
      </c>
      <c r="M10" s="227">
        <f t="shared" si="2"/>
        <v>-20.002199999999998</v>
      </c>
      <c r="N10" s="228">
        <f t="shared" si="2"/>
        <v>-20.002199999999998</v>
      </c>
      <c r="O10" s="22"/>
      <c r="R10"/>
      <c r="U10" s="94"/>
      <c r="V10" s="94"/>
      <c r="W10" s="94"/>
      <c r="X10" s="94"/>
      <c r="Y10" s="94"/>
    </row>
    <row r="11" spans="1:25" s="80" customFormat="1">
      <c r="B11" s="129"/>
      <c r="C11" s="126" t="s">
        <v>4405</v>
      </c>
      <c r="D11" s="82"/>
      <c r="E11" s="227">
        <f>-196.1*1.02</f>
        <v>-200.02199999999999</v>
      </c>
      <c r="F11" s="227">
        <f t="shared" ref="F11:N11" si="3">-196.1*1.02</f>
        <v>-200.02199999999999</v>
      </c>
      <c r="G11" s="227">
        <f t="shared" si="3"/>
        <v>-200.02199999999999</v>
      </c>
      <c r="H11" s="227">
        <f t="shared" si="3"/>
        <v>-200.02199999999999</v>
      </c>
      <c r="I11" s="228">
        <f t="shared" si="3"/>
        <v>-200.02199999999999</v>
      </c>
      <c r="J11" s="227">
        <f t="shared" si="3"/>
        <v>-200.02199999999999</v>
      </c>
      <c r="K11" s="227">
        <f t="shared" si="3"/>
        <v>-200.02199999999999</v>
      </c>
      <c r="L11" s="227">
        <f t="shared" si="3"/>
        <v>-200.02199999999999</v>
      </c>
      <c r="M11" s="227">
        <f t="shared" si="3"/>
        <v>-200.02199999999999</v>
      </c>
      <c r="N11" s="228">
        <f t="shared" si="3"/>
        <v>-200.02199999999999</v>
      </c>
      <c r="R11"/>
      <c r="U11" s="81"/>
      <c r="V11" s="81"/>
      <c r="W11" s="81"/>
      <c r="X11" s="81"/>
      <c r="Y11" s="81"/>
    </row>
    <row r="12" spans="1:25" s="80" customFormat="1">
      <c r="B12" s="134"/>
      <c r="C12" s="126" t="s">
        <v>122</v>
      </c>
      <c r="D12" s="82"/>
      <c r="E12" s="227">
        <f>-1208.8*1.02</f>
        <v>-1232.9759999999999</v>
      </c>
      <c r="F12" s="227">
        <f t="shared" ref="F12:N12" si="4">-1208.8*1.02</f>
        <v>-1232.9759999999999</v>
      </c>
      <c r="G12" s="227">
        <f t="shared" si="4"/>
        <v>-1232.9759999999999</v>
      </c>
      <c r="H12" s="227">
        <f t="shared" si="4"/>
        <v>-1232.9759999999999</v>
      </c>
      <c r="I12" s="228">
        <f t="shared" si="4"/>
        <v>-1232.9759999999999</v>
      </c>
      <c r="J12" s="227">
        <f t="shared" si="4"/>
        <v>-1232.9759999999999</v>
      </c>
      <c r="K12" s="227">
        <f t="shared" si="4"/>
        <v>-1232.9759999999999</v>
      </c>
      <c r="L12" s="227">
        <f t="shared" si="4"/>
        <v>-1232.9759999999999</v>
      </c>
      <c r="M12" s="227">
        <f t="shared" si="4"/>
        <v>-1232.9759999999999</v>
      </c>
      <c r="N12" s="228">
        <f t="shared" si="4"/>
        <v>-1232.9759999999999</v>
      </c>
      <c r="O12" s="22"/>
      <c r="R12"/>
      <c r="U12" s="94"/>
      <c r="V12" s="94"/>
      <c r="W12" s="94"/>
      <c r="X12" s="94"/>
      <c r="Y12" s="94"/>
    </row>
    <row r="13" spans="1:25" s="80" customFormat="1">
      <c r="B13" s="134"/>
      <c r="C13" s="126" t="s">
        <v>123</v>
      </c>
      <c r="D13" s="82"/>
      <c r="E13" s="305">
        <f>-40.4*1.02</f>
        <v>-41.207999999999998</v>
      </c>
      <c r="F13" s="305">
        <f t="shared" ref="F13:N13" si="5">$E13</f>
        <v>-41.207999999999998</v>
      </c>
      <c r="G13" s="305">
        <f t="shared" si="5"/>
        <v>-41.207999999999998</v>
      </c>
      <c r="H13" s="305">
        <f t="shared" si="5"/>
        <v>-41.207999999999998</v>
      </c>
      <c r="I13" s="306">
        <f t="shared" si="5"/>
        <v>-41.207999999999998</v>
      </c>
      <c r="J13" s="305">
        <f t="shared" si="5"/>
        <v>-41.207999999999998</v>
      </c>
      <c r="K13" s="305">
        <f t="shared" si="5"/>
        <v>-41.207999999999998</v>
      </c>
      <c r="L13" s="305">
        <f t="shared" si="5"/>
        <v>-41.207999999999998</v>
      </c>
      <c r="M13" s="305">
        <f t="shared" si="5"/>
        <v>-41.207999999999998</v>
      </c>
      <c r="N13" s="306">
        <f t="shared" si="5"/>
        <v>-41.207999999999998</v>
      </c>
      <c r="O13" s="22"/>
      <c r="R13"/>
      <c r="U13" s="94"/>
      <c r="V13" s="94"/>
      <c r="W13" s="94"/>
      <c r="X13" s="94"/>
      <c r="Y13" s="94"/>
    </row>
    <row r="14" spans="1:25" s="80" customFormat="1">
      <c r="B14" s="134"/>
      <c r="C14" s="126" t="s">
        <v>124</v>
      </c>
      <c r="D14" s="82"/>
      <c r="E14" s="243">
        <f t="shared" ref="E14:M14" si="6">-E6</f>
        <v>-3207.5690595000001</v>
      </c>
      <c r="F14" s="243">
        <f t="shared" si="6"/>
        <v>-3496.5364535000003</v>
      </c>
      <c r="G14" s="243">
        <f t="shared" si="6"/>
        <v>-3785.9859325000002</v>
      </c>
      <c r="H14" s="243">
        <f t="shared" si="6"/>
        <v>-4076.2817385000003</v>
      </c>
      <c r="I14" s="244">
        <f t="shared" si="6"/>
        <v>-4367.0060645000003</v>
      </c>
      <c r="J14" s="243">
        <f t="shared" si="6"/>
        <v>-4658.9409595000006</v>
      </c>
      <c r="K14" s="243">
        <f t="shared" si="6"/>
        <v>-4951.8828765000007</v>
      </c>
      <c r="L14" s="243">
        <f t="shared" si="6"/>
        <v>-5246.1960575000003</v>
      </c>
      <c r="M14" s="243">
        <f t="shared" si="6"/>
        <v>-5540.5413775000006</v>
      </c>
      <c r="N14" s="244">
        <f t="shared" ref="N14" si="7">-N6</f>
        <v>-5834.8866975000001</v>
      </c>
      <c r="O14" s="22"/>
      <c r="R14"/>
      <c r="U14" s="94"/>
      <c r="V14" s="94"/>
      <c r="W14" s="94"/>
      <c r="X14" s="94"/>
      <c r="Y14" s="94"/>
    </row>
    <row r="15" spans="1:25" s="80" customFormat="1" ht="15" thickBot="1">
      <c r="B15" s="126"/>
      <c r="C15" s="130" t="s">
        <v>2460</v>
      </c>
      <c r="D15" s="83"/>
      <c r="E15" s="168">
        <f>SUM(E7:E14)</f>
        <v>70545.971799999999</v>
      </c>
      <c r="F15" s="168">
        <f>SUM(F7:F14)</f>
        <v>72687.971799999999</v>
      </c>
      <c r="G15" s="168">
        <f>SUM(G7:G14)</f>
        <v>74598.971799999999</v>
      </c>
      <c r="H15" s="168">
        <f>SUM(H7:H14)</f>
        <v>76379.971799999999</v>
      </c>
      <c r="I15" s="169">
        <f t="shared" ref="I15:M15" si="8">SUM(I7:I14)</f>
        <v>78131.971799999999</v>
      </c>
      <c r="J15" s="168">
        <f t="shared" si="8"/>
        <v>79895.971799999999</v>
      </c>
      <c r="K15" s="168">
        <f t="shared" si="8"/>
        <v>81649.971799999999</v>
      </c>
      <c r="L15" s="168">
        <f t="shared" si="8"/>
        <v>83331.971799999999</v>
      </c>
      <c r="M15" s="168">
        <f t="shared" si="8"/>
        <v>84944.971799999999</v>
      </c>
      <c r="N15" s="169">
        <f t="shared" ref="N15" si="9">SUM(N7:N14)</f>
        <v>86528.971799999999</v>
      </c>
      <c r="O15" s="22"/>
      <c r="R15"/>
      <c r="U15" s="94"/>
      <c r="V15" s="94"/>
      <c r="W15" s="94"/>
      <c r="X15" s="94"/>
      <c r="Y15" s="94"/>
    </row>
    <row r="16" spans="1:25" s="80" customFormat="1" ht="15" thickTop="1">
      <c r="B16" s="108"/>
      <c r="C16" s="109"/>
      <c r="D16" s="109"/>
      <c r="E16" s="109"/>
      <c r="F16" s="109"/>
      <c r="G16" s="109"/>
      <c r="H16" s="109"/>
      <c r="I16" s="97"/>
      <c r="J16" s="110"/>
      <c r="K16" s="110"/>
      <c r="L16" s="110"/>
      <c r="M16" s="110"/>
      <c r="N16" s="97"/>
      <c r="O16" s="22"/>
      <c r="R16"/>
      <c r="U16" s="94"/>
      <c r="V16" s="94"/>
      <c r="W16" s="94"/>
      <c r="X16" s="94"/>
      <c r="Y16" s="94"/>
    </row>
    <row r="17" spans="2:29" s="80" customFormat="1" ht="24.75" customHeight="1">
      <c r="B17" s="78" t="s">
        <v>125</v>
      </c>
      <c r="C17" s="124"/>
      <c r="D17" s="124"/>
      <c r="E17" s="379" t="s">
        <v>2878</v>
      </c>
      <c r="F17" s="379"/>
      <c r="G17" s="379"/>
      <c r="H17" s="379"/>
      <c r="I17" s="379"/>
      <c r="J17" s="379"/>
      <c r="K17" s="379"/>
      <c r="L17" s="379"/>
      <c r="M17" s="379"/>
      <c r="N17" s="380"/>
      <c r="O17" s="22"/>
      <c r="S17"/>
      <c r="T17"/>
      <c r="U17"/>
      <c r="V17"/>
      <c r="W17"/>
      <c r="X17"/>
      <c r="Y17"/>
      <c r="Z17"/>
      <c r="AA17"/>
      <c r="AB17"/>
      <c r="AC17"/>
    </row>
    <row r="18" spans="2:29" s="80" customFormat="1" ht="51.75" customHeight="1">
      <c r="B18" s="124"/>
      <c r="C18" s="73"/>
      <c r="D18" s="77" t="s">
        <v>4622</v>
      </c>
      <c r="E18" s="44" t="str">
        <f>WinterCapacities!J2</f>
        <v>2025/2026</v>
      </c>
      <c r="F18" s="44" t="str">
        <f>WinterCapacities!K2</f>
        <v>2026/2027</v>
      </c>
      <c r="G18" s="44" t="str">
        <f>WinterCapacities!L2</f>
        <v>2027/2028</v>
      </c>
      <c r="H18" s="44" t="str">
        <f>WinterCapacities!M2</f>
        <v>2028/2029</v>
      </c>
      <c r="I18" s="71" t="str">
        <f>WinterCapacities!N2</f>
        <v>2029/2030</v>
      </c>
      <c r="J18" s="44" t="str">
        <f>WinterCapacities!O2</f>
        <v>2030/2031</v>
      </c>
      <c r="K18" s="44" t="str">
        <f>WinterCapacities!P2</f>
        <v>2031/2032</v>
      </c>
      <c r="L18" s="44" t="str">
        <f>WinterCapacities!Q2</f>
        <v>2032/2033</v>
      </c>
      <c r="M18" s="44" t="str">
        <f>WinterCapacities!R2</f>
        <v>2033/2034</v>
      </c>
      <c r="N18" s="71" t="str">
        <f>WinterCapacities!S2</f>
        <v>2034/2035</v>
      </c>
      <c r="O18" s="22"/>
      <c r="S18"/>
      <c r="T18"/>
      <c r="U18"/>
      <c r="V18"/>
      <c r="W18"/>
      <c r="X18"/>
      <c r="Y18"/>
      <c r="Z18"/>
      <c r="AA18"/>
      <c r="AB18"/>
      <c r="AC18"/>
    </row>
    <row r="19" spans="2:29" s="80" customFormat="1">
      <c r="B19" s="124"/>
      <c r="C19" s="73" t="s">
        <v>2289</v>
      </c>
      <c r="D19" s="46">
        <f>WinterCapacities!I404</f>
        <v>74657.84</v>
      </c>
      <c r="E19" s="46">
        <f>WinterCapacities!J404</f>
        <v>69812.20000000007</v>
      </c>
      <c r="F19" s="46">
        <f>WinterCapacities!K404</f>
        <v>69812.20000000007</v>
      </c>
      <c r="G19" s="46">
        <f>WinterCapacities!L404</f>
        <v>69812.20000000007</v>
      </c>
      <c r="H19" s="46">
        <f>WinterCapacities!M404</f>
        <v>69812.20000000007</v>
      </c>
      <c r="I19" s="54">
        <f>WinterCapacities!N404</f>
        <v>69812.20000000007</v>
      </c>
      <c r="J19" s="46">
        <f>WinterCapacities!O404</f>
        <v>69812.20000000007</v>
      </c>
      <c r="K19" s="46">
        <f>WinterCapacities!P404</f>
        <v>69812.20000000007</v>
      </c>
      <c r="L19" s="46">
        <f>WinterCapacities!Q404</f>
        <v>69812.20000000007</v>
      </c>
      <c r="M19" s="46">
        <f>WinterCapacities!R404</f>
        <v>69812.20000000007</v>
      </c>
      <c r="N19" s="54">
        <f>WinterCapacities!S404</f>
        <v>69812.20000000007</v>
      </c>
      <c r="O19" s="22"/>
      <c r="S19"/>
      <c r="T19"/>
      <c r="U19"/>
      <c r="V19"/>
      <c r="W19"/>
      <c r="X19"/>
      <c r="Y19"/>
      <c r="Z19"/>
      <c r="AA19"/>
      <c r="AB19"/>
      <c r="AC19"/>
    </row>
    <row r="20" spans="2:29" s="80" customFormat="1">
      <c r="B20" s="124"/>
      <c r="C20" s="73" t="s">
        <v>4525</v>
      </c>
      <c r="D20" s="46">
        <f>WinterCapacities!I443</f>
        <v>576.7000000953675</v>
      </c>
      <c r="E20" s="46">
        <f>WinterCapacities!J443</f>
        <v>387.01506996770723</v>
      </c>
      <c r="F20" s="46">
        <f>WinterCapacities!K443</f>
        <v>387.01506996770723</v>
      </c>
      <c r="G20" s="46">
        <f>WinterCapacities!L443</f>
        <v>387.01506996770723</v>
      </c>
      <c r="H20" s="46">
        <f>WinterCapacities!M443</f>
        <v>387.01506996770723</v>
      </c>
      <c r="I20" s="54">
        <f>WinterCapacities!N443</f>
        <v>387.01506996770723</v>
      </c>
      <c r="J20" s="46">
        <f>WinterCapacities!O443</f>
        <v>387.01506996770723</v>
      </c>
      <c r="K20" s="46">
        <f>WinterCapacities!P443</f>
        <v>387.01506996770723</v>
      </c>
      <c r="L20" s="46">
        <f>WinterCapacities!Q443</f>
        <v>387.01506996770723</v>
      </c>
      <c r="M20" s="46">
        <f>WinterCapacities!R443</f>
        <v>387.01506996770723</v>
      </c>
      <c r="N20" s="54">
        <f>WinterCapacities!S443</f>
        <v>387.01506996770723</v>
      </c>
      <c r="O20" s="22"/>
      <c r="S20"/>
      <c r="T20"/>
      <c r="U20"/>
      <c r="V20"/>
      <c r="W20"/>
      <c r="X20"/>
      <c r="Y20"/>
      <c r="Z20"/>
      <c r="AA20"/>
      <c r="AB20"/>
      <c r="AC20"/>
    </row>
    <row r="21" spans="2:29" s="80" customFormat="1">
      <c r="B21" s="124"/>
      <c r="C21" s="73" t="s">
        <v>1843</v>
      </c>
      <c r="D21" s="46">
        <f>WinterCapacities!I466</f>
        <v>4066.12</v>
      </c>
      <c r="E21" s="46">
        <f>WinterCapacities!J466</f>
        <v>4016</v>
      </c>
      <c r="F21" s="46">
        <f>WinterCapacities!K466</f>
        <v>4016</v>
      </c>
      <c r="G21" s="46">
        <f>WinterCapacities!L466</f>
        <v>4016</v>
      </c>
      <c r="H21" s="46">
        <f>WinterCapacities!M466</f>
        <v>4016</v>
      </c>
      <c r="I21" s="54">
        <f>WinterCapacities!N466</f>
        <v>4016</v>
      </c>
      <c r="J21" s="46">
        <f>WinterCapacities!O466</f>
        <v>4016</v>
      </c>
      <c r="K21" s="46">
        <f>WinterCapacities!P466</f>
        <v>4016</v>
      </c>
      <c r="L21" s="46">
        <f>WinterCapacities!Q466</f>
        <v>4016</v>
      </c>
      <c r="M21" s="46">
        <f>WinterCapacities!R466</f>
        <v>4016</v>
      </c>
      <c r="N21" s="54">
        <f>WinterCapacities!S466</f>
        <v>4016</v>
      </c>
      <c r="O21" s="22"/>
      <c r="S21"/>
      <c r="T21"/>
      <c r="U21"/>
      <c r="V21"/>
      <c r="W21"/>
      <c r="X21"/>
      <c r="Y21"/>
      <c r="Z21"/>
      <c r="AA21"/>
      <c r="AB21"/>
      <c r="AC21"/>
    </row>
    <row r="22" spans="2:29" s="80" customFormat="1">
      <c r="B22" s="124"/>
      <c r="C22" s="73" t="s">
        <v>1842</v>
      </c>
      <c r="D22" s="46">
        <f>WinterCapacities!I479</f>
        <v>-1647.12</v>
      </c>
      <c r="E22" s="46">
        <f>WinterCapacities!J479</f>
        <v>-185</v>
      </c>
      <c r="F22" s="46">
        <f>WinterCapacities!K479</f>
        <v>-185</v>
      </c>
      <c r="G22" s="46">
        <f>WinterCapacities!L479</f>
        <v>-185</v>
      </c>
      <c r="H22" s="46">
        <f>WinterCapacities!M479</f>
        <v>0</v>
      </c>
      <c r="I22" s="54">
        <f>WinterCapacities!N479</f>
        <v>0</v>
      </c>
      <c r="J22" s="46">
        <f>WinterCapacities!O479</f>
        <v>0</v>
      </c>
      <c r="K22" s="46">
        <f>WinterCapacities!P479</f>
        <v>0</v>
      </c>
      <c r="L22" s="46">
        <f>WinterCapacities!Q479</f>
        <v>0</v>
      </c>
      <c r="M22" s="46">
        <f>WinterCapacities!R479</f>
        <v>0</v>
      </c>
      <c r="N22" s="54">
        <f>WinterCapacities!S479</f>
        <v>0</v>
      </c>
      <c r="O22" s="22"/>
      <c r="S22"/>
      <c r="T22"/>
      <c r="U22"/>
      <c r="V22"/>
      <c r="W22"/>
      <c r="X22"/>
      <c r="Y22"/>
      <c r="Z22"/>
      <c r="AA22"/>
      <c r="AB22"/>
      <c r="AC22"/>
    </row>
    <row r="23" spans="2:29" s="80" customFormat="1">
      <c r="B23" s="124"/>
      <c r="C23" s="73" t="s">
        <v>1629</v>
      </c>
      <c r="D23" s="46">
        <f>WinterCapacities!I481</f>
        <v>0</v>
      </c>
      <c r="E23" s="46">
        <f>WinterCapacities!J481</f>
        <v>0</v>
      </c>
      <c r="F23" s="46">
        <f>WinterCapacities!K481</f>
        <v>0</v>
      </c>
      <c r="G23" s="46">
        <f>WinterCapacities!L481</f>
        <v>0</v>
      </c>
      <c r="H23" s="46">
        <f>WinterCapacities!M481</f>
        <v>0</v>
      </c>
      <c r="I23" s="54">
        <f>WinterCapacities!N481</f>
        <v>0</v>
      </c>
      <c r="J23" s="46">
        <f>WinterCapacities!O481</f>
        <v>0</v>
      </c>
      <c r="K23" s="46">
        <f>WinterCapacities!P481</f>
        <v>0</v>
      </c>
      <c r="L23" s="46">
        <f>WinterCapacities!Q481</f>
        <v>0</v>
      </c>
      <c r="M23" s="46">
        <f>WinterCapacities!R481</f>
        <v>0</v>
      </c>
      <c r="N23" s="54">
        <f>WinterCapacities!S481</f>
        <v>0</v>
      </c>
      <c r="O23" s="22"/>
      <c r="S23"/>
      <c r="T23"/>
      <c r="U23"/>
      <c r="V23"/>
      <c r="W23"/>
      <c r="X23"/>
      <c r="Y23"/>
      <c r="Z23"/>
      <c r="AA23"/>
      <c r="AB23"/>
      <c r="AC23"/>
    </row>
    <row r="24" spans="2:29" s="80" customFormat="1">
      <c r="B24" s="124"/>
      <c r="C24" s="73" t="s">
        <v>126</v>
      </c>
      <c r="D24" s="46">
        <f>WinterCapacities!I483+WinterCapacities!I484</f>
        <v>9336</v>
      </c>
      <c r="E24" s="46">
        <f>WinterCapacities!J483+WinterCapacities!J484</f>
        <v>3784.85</v>
      </c>
      <c r="F24" s="46">
        <f>WinterCapacities!K483+WinterCapacities!K484</f>
        <v>3674.85</v>
      </c>
      <c r="G24" s="46">
        <f>WinterCapacities!L483+WinterCapacities!L484</f>
        <v>3881.85</v>
      </c>
      <c r="H24" s="46">
        <f>WinterCapacities!M483+WinterCapacities!M484</f>
        <v>3881.85</v>
      </c>
      <c r="I24" s="54">
        <f>WinterCapacities!N483+WinterCapacities!N484</f>
        <v>4131.8500000000004</v>
      </c>
      <c r="J24" s="46">
        <f>WinterCapacities!O483+WinterCapacities!O484</f>
        <v>4131.8500000000004</v>
      </c>
      <c r="K24" s="46">
        <f>WinterCapacities!P483+WinterCapacities!P484</f>
        <v>4131.8500000000004</v>
      </c>
      <c r="L24" s="46">
        <f>WinterCapacities!Q483+WinterCapacities!Q484</f>
        <v>4131.8500000000004</v>
      </c>
      <c r="M24" s="46">
        <f>WinterCapacities!R483+WinterCapacities!R484</f>
        <v>4131.8500000000004</v>
      </c>
      <c r="N24" s="54">
        <f>WinterCapacities!S483+WinterCapacities!S484</f>
        <v>4131.8500000000004</v>
      </c>
      <c r="O24" s="22"/>
      <c r="S24"/>
      <c r="T24"/>
      <c r="U24"/>
      <c r="V24"/>
      <c r="W24"/>
      <c r="X24"/>
      <c r="Y24"/>
      <c r="Z24"/>
      <c r="AA24"/>
      <c r="AB24"/>
      <c r="AC24"/>
    </row>
    <row r="25" spans="2:29" s="80" customFormat="1">
      <c r="B25" s="124"/>
      <c r="C25" s="73" t="s">
        <v>4528</v>
      </c>
      <c r="D25" s="46">
        <f>(WinterCapacities!I800+WinterCapacities!I869)*WinterCapacities!I801/100</f>
        <v>5436.56</v>
      </c>
      <c r="E25" s="46">
        <f>(WinterCapacities!J800+WinterCapacities!J869)*WinterCapacities!J801/100</f>
        <v>3040.9120000000007</v>
      </c>
      <c r="F25" s="46">
        <f>(WinterCapacities!K800+WinterCapacities!K869)*WinterCapacities!K801/100</f>
        <v>3040.9120000000007</v>
      </c>
      <c r="G25" s="46">
        <f>(WinterCapacities!L800+WinterCapacities!L869)*WinterCapacities!L801/100</f>
        <v>3040.9120000000007</v>
      </c>
      <c r="H25" s="46">
        <f>(WinterCapacities!M800+WinterCapacities!M869)*WinterCapacities!M801/100</f>
        <v>3040.9120000000007</v>
      </c>
      <c r="I25" s="54">
        <f>(WinterCapacities!N800+WinterCapacities!N869)*WinterCapacities!N801/100</f>
        <v>3040.9120000000007</v>
      </c>
      <c r="J25" s="46">
        <f>(WinterCapacities!O800+WinterCapacities!O869)*WinterCapacities!O801/100</f>
        <v>3040.9120000000007</v>
      </c>
      <c r="K25" s="46">
        <f>(WinterCapacities!P800+WinterCapacities!P869)*WinterCapacities!P801/100</f>
        <v>3040.9120000000007</v>
      </c>
      <c r="L25" s="46">
        <f>(WinterCapacities!Q800+WinterCapacities!Q869)*WinterCapacities!Q801/100</f>
        <v>3040.9120000000007</v>
      </c>
      <c r="M25" s="46">
        <f>(WinterCapacities!R800+WinterCapacities!R869)*WinterCapacities!R801/100</f>
        <v>3040.9120000000007</v>
      </c>
      <c r="N25" s="54">
        <f>(WinterCapacities!S800+WinterCapacities!S869)*WinterCapacities!S801/100</f>
        <v>3040.9120000000007</v>
      </c>
      <c r="O25" s="22"/>
      <c r="S25"/>
      <c r="T25"/>
      <c r="U25"/>
      <c r="V25"/>
      <c r="W25"/>
      <c r="X25"/>
      <c r="Y25"/>
      <c r="Z25"/>
      <c r="AA25"/>
      <c r="AB25"/>
      <c r="AC25"/>
    </row>
    <row r="26" spans="2:29" s="80" customFormat="1">
      <c r="B26" s="124"/>
      <c r="C26" s="73" t="s">
        <v>4529</v>
      </c>
      <c r="D26" s="46">
        <f>(WinterCapacities!I803+WinterCapacities!I872)*WinterCapacities!I804/100</f>
        <v>4668.79</v>
      </c>
      <c r="E26" s="46">
        <f>(WinterCapacities!J803+WinterCapacities!J872)*WinterCapacities!J804/100</f>
        <v>1726.3459999999998</v>
      </c>
      <c r="F26" s="46">
        <f>(WinterCapacities!K803+WinterCapacities!K872)*WinterCapacities!K804/100</f>
        <v>1726.3459999999998</v>
      </c>
      <c r="G26" s="46">
        <f>(WinterCapacities!L803+WinterCapacities!L872)*WinterCapacities!L804/100</f>
        <v>1726.3459999999998</v>
      </c>
      <c r="H26" s="46">
        <f>(WinterCapacities!M803+WinterCapacities!M872)*WinterCapacities!M804/100</f>
        <v>1726.3459999999998</v>
      </c>
      <c r="I26" s="54">
        <f>(WinterCapacities!N803+WinterCapacities!N872)*WinterCapacities!N804/100</f>
        <v>1726.3459999999998</v>
      </c>
      <c r="J26" s="46">
        <f>(WinterCapacities!O803+WinterCapacities!O872)*WinterCapacities!O804/100</f>
        <v>1726.3459999999998</v>
      </c>
      <c r="K26" s="46">
        <f>(WinterCapacities!P803+WinterCapacities!P872)*WinterCapacities!P804/100</f>
        <v>1726.3459999999998</v>
      </c>
      <c r="L26" s="46">
        <f>(WinterCapacities!Q803+WinterCapacities!Q872)*WinterCapacities!Q804/100</f>
        <v>1726.3459999999998</v>
      </c>
      <c r="M26" s="46">
        <f>(WinterCapacities!R803+WinterCapacities!R872)*WinterCapacities!R804/100</f>
        <v>1726.3459999999998</v>
      </c>
      <c r="N26" s="54">
        <f>(WinterCapacities!S803+WinterCapacities!S872)*WinterCapacities!S804/100</f>
        <v>1726.3459999999998</v>
      </c>
      <c r="O26" s="22"/>
      <c r="S26"/>
      <c r="T26"/>
      <c r="U26"/>
      <c r="V26"/>
      <c r="W26"/>
      <c r="X26"/>
      <c r="Y26"/>
      <c r="Z26"/>
      <c r="AA26"/>
      <c r="AB26"/>
      <c r="AC26"/>
    </row>
    <row r="27" spans="2:29" s="80" customFormat="1">
      <c r="B27" s="124"/>
      <c r="C27" s="73" t="s">
        <v>4530</v>
      </c>
      <c r="D27" s="46">
        <f>(WinterCapacities!I806+WinterCapacities!I875)*WinterCapacities!I807/100</f>
        <v>28968.989999999991</v>
      </c>
      <c r="E27" s="46">
        <f>(WinterCapacities!J806+WinterCapacities!J875)*WinterCapacities!J807/100</f>
        <v>8081.4999999999991</v>
      </c>
      <c r="F27" s="46">
        <f>(WinterCapacities!K806+WinterCapacities!K875)*WinterCapacities!K807/100</f>
        <v>8081.4999999999991</v>
      </c>
      <c r="G27" s="46">
        <f>(WinterCapacities!L806+WinterCapacities!L875)*WinterCapacities!L807/100</f>
        <v>8081.4999999999991</v>
      </c>
      <c r="H27" s="46">
        <f>(WinterCapacities!M806+WinterCapacities!M875)*WinterCapacities!M807/100</f>
        <v>8081.4999999999991</v>
      </c>
      <c r="I27" s="54">
        <f>(WinterCapacities!N806+WinterCapacities!N875)*WinterCapacities!N807/100</f>
        <v>8081.4999999999991</v>
      </c>
      <c r="J27" s="46">
        <f>(WinterCapacities!O806+WinterCapacities!O875)*WinterCapacities!O807/100</f>
        <v>8081.4999999999991</v>
      </c>
      <c r="K27" s="46">
        <f>(WinterCapacities!P806+WinterCapacities!P875)*WinterCapacities!P807/100</f>
        <v>8081.4999999999991</v>
      </c>
      <c r="L27" s="46">
        <f>(WinterCapacities!Q806+WinterCapacities!Q875)*WinterCapacities!Q807/100</f>
        <v>8081.4999999999991</v>
      </c>
      <c r="M27" s="46">
        <f>(WinterCapacities!R806+WinterCapacities!R875)*WinterCapacities!R807/100</f>
        <v>8081.4999999999991</v>
      </c>
      <c r="N27" s="54">
        <f>(WinterCapacities!S806+WinterCapacities!S875)*WinterCapacities!S807/100</f>
        <v>8081.4999999999991</v>
      </c>
      <c r="O27" s="22"/>
      <c r="S27"/>
      <c r="T27"/>
      <c r="U27"/>
      <c r="V27"/>
      <c r="W27"/>
      <c r="X27"/>
      <c r="Y27"/>
      <c r="Z27"/>
      <c r="AA27"/>
      <c r="AB27"/>
      <c r="AC27"/>
    </row>
    <row r="28" spans="2:29" s="80" customFormat="1">
      <c r="B28" s="124"/>
      <c r="C28" s="73" t="s">
        <v>4526</v>
      </c>
      <c r="D28" s="46">
        <f>(WinterCapacities!I1027+WinterCapacities!I1097)*WinterCapacities!I1028/100</f>
        <v>23448.340000000004</v>
      </c>
      <c r="E28" s="46">
        <f>(WinterCapacities!J1027+WinterCapacities!J1097)*WinterCapacities!J1028/100</f>
        <v>3947.2469999999994</v>
      </c>
      <c r="F28" s="46">
        <f>(WinterCapacities!K1027+WinterCapacities!K1097)*WinterCapacities!K1028/100</f>
        <v>3947.2469999999994</v>
      </c>
      <c r="G28" s="46">
        <f>(WinterCapacities!L1027+WinterCapacities!L1097)*WinterCapacities!L1028/100</f>
        <v>3947.2469999999994</v>
      </c>
      <c r="H28" s="46">
        <f>(WinterCapacities!M1027+WinterCapacities!M1097)*WinterCapacities!M1028/100</f>
        <v>3947.2469999999994</v>
      </c>
      <c r="I28" s="54">
        <f>(WinterCapacities!N1027+WinterCapacities!N1097)*WinterCapacities!N1028/100</f>
        <v>3947.2469999999994</v>
      </c>
      <c r="J28" s="46">
        <f>(WinterCapacities!O1027+WinterCapacities!O1097)*WinterCapacities!O1028/100</f>
        <v>3947.2469999999994</v>
      </c>
      <c r="K28" s="46">
        <f>(WinterCapacities!P1027+WinterCapacities!P1097)*WinterCapacities!P1028/100</f>
        <v>3947.2469999999994</v>
      </c>
      <c r="L28" s="46">
        <f>(WinterCapacities!Q1027+WinterCapacities!Q1097)*WinterCapacities!Q1028/100</f>
        <v>3947.2469999999994</v>
      </c>
      <c r="M28" s="46">
        <f>(WinterCapacities!R1027+WinterCapacities!R1097)*WinterCapacities!R1028/100</f>
        <v>3947.2469999999994</v>
      </c>
      <c r="N28" s="54">
        <f>(WinterCapacities!S1027+WinterCapacities!S1097)*WinterCapacities!S1028/100</f>
        <v>3947.2469999999994</v>
      </c>
      <c r="O28" s="22"/>
      <c r="S28"/>
      <c r="T28"/>
      <c r="U28"/>
      <c r="V28"/>
      <c r="W28"/>
      <c r="X28"/>
      <c r="Y28"/>
      <c r="Z28"/>
      <c r="AA28"/>
      <c r="AB28"/>
      <c r="AC28"/>
    </row>
    <row r="29" spans="2:29" s="80" customFormat="1">
      <c r="B29" s="124"/>
      <c r="C29" s="73" t="s">
        <v>2483</v>
      </c>
      <c r="D29" s="46">
        <f>(WinterCapacities!I1217+WinterCapacities!I1243)*WinterCapacities!I1218/100</f>
        <v>6305.4299999999976</v>
      </c>
      <c r="E29" s="46">
        <f>(WinterCapacities!J1217+WinterCapacities!J1243)*WinterCapacities!J1218/100</f>
        <v>0</v>
      </c>
      <c r="F29" s="46">
        <f>(WinterCapacities!K1217+WinterCapacities!K1243)*WinterCapacities!K1218/100</f>
        <v>0</v>
      </c>
      <c r="G29" s="46">
        <f>(WinterCapacities!L1217+WinterCapacities!L1243)*WinterCapacities!L1218/100</f>
        <v>0</v>
      </c>
      <c r="H29" s="46">
        <f>(WinterCapacities!M1217+WinterCapacities!M1243)*WinterCapacities!M1218/100</f>
        <v>0</v>
      </c>
      <c r="I29" s="54">
        <f>(WinterCapacities!N1217+WinterCapacities!N1243)*WinterCapacities!N1218/100</f>
        <v>0</v>
      </c>
      <c r="J29" s="46">
        <f>(WinterCapacities!O1217+WinterCapacities!O1243)*WinterCapacities!O1218/100</f>
        <v>0</v>
      </c>
      <c r="K29" s="46">
        <f>(WinterCapacities!P1217+WinterCapacities!P1243)*WinterCapacities!P1218/100</f>
        <v>0</v>
      </c>
      <c r="L29" s="46">
        <f>(WinterCapacities!Q1217+WinterCapacities!Q1243)*WinterCapacities!Q1218/100</f>
        <v>0</v>
      </c>
      <c r="M29" s="46">
        <f>(WinterCapacities!R1217+WinterCapacities!R1243)*WinterCapacities!R1218/100</f>
        <v>0</v>
      </c>
      <c r="N29" s="54">
        <f>(WinterCapacities!S1217+WinterCapacities!S1243)*WinterCapacities!S1218/100</f>
        <v>0</v>
      </c>
      <c r="O29" s="22"/>
      <c r="S29"/>
      <c r="T29"/>
      <c r="U29"/>
      <c r="V29"/>
      <c r="W29"/>
      <c r="X29"/>
      <c r="Y29"/>
      <c r="Z29"/>
      <c r="AA29"/>
      <c r="AB29"/>
      <c r="AC29"/>
    </row>
    <row r="30" spans="2:29" s="80" customFormat="1">
      <c r="B30" s="124"/>
      <c r="C30" s="73" t="s">
        <v>127</v>
      </c>
      <c r="D30" s="46">
        <f>WinterCapacities!I1246</f>
        <v>0</v>
      </c>
      <c r="E30" s="46">
        <f>WinterCapacities!J1246</f>
        <v>0</v>
      </c>
      <c r="F30" s="46">
        <f>WinterCapacities!K1246</f>
        <v>0</v>
      </c>
      <c r="G30" s="46">
        <f>WinterCapacities!L1246</f>
        <v>0</v>
      </c>
      <c r="H30" s="46">
        <f>WinterCapacities!M1246</f>
        <v>0</v>
      </c>
      <c r="I30" s="54">
        <f>WinterCapacities!N1246</f>
        <v>0</v>
      </c>
      <c r="J30" s="46">
        <f>WinterCapacities!O1246</f>
        <v>0</v>
      </c>
      <c r="K30" s="46">
        <f>WinterCapacities!P1246</f>
        <v>0</v>
      </c>
      <c r="L30" s="46">
        <f>WinterCapacities!Q1246</f>
        <v>0</v>
      </c>
      <c r="M30" s="46">
        <f>WinterCapacities!R1246</f>
        <v>0</v>
      </c>
      <c r="N30" s="54">
        <f>WinterCapacities!S1246</f>
        <v>0</v>
      </c>
      <c r="O30" s="22"/>
      <c r="S30"/>
      <c r="T30"/>
      <c r="U30"/>
      <c r="V30"/>
      <c r="W30"/>
      <c r="X30"/>
      <c r="Y30"/>
      <c r="Z30"/>
      <c r="AA30"/>
      <c r="AB30"/>
      <c r="AC30"/>
    </row>
    <row r="31" spans="2:29" s="80" customFormat="1">
      <c r="B31" s="124"/>
      <c r="C31" s="73" t="s">
        <v>1516</v>
      </c>
      <c r="D31" s="46">
        <f>WinterCapacities!I1248</f>
        <v>0</v>
      </c>
      <c r="E31" s="46">
        <f>WinterCapacities!J1248</f>
        <v>0</v>
      </c>
      <c r="F31" s="46">
        <f>WinterCapacities!K1248</f>
        <v>0</v>
      </c>
      <c r="G31" s="46">
        <f>WinterCapacities!L1248</f>
        <v>0</v>
      </c>
      <c r="H31" s="46">
        <f>WinterCapacities!M1248</f>
        <v>0</v>
      </c>
      <c r="I31" s="54">
        <f>WinterCapacities!N1248</f>
        <v>0</v>
      </c>
      <c r="J31" s="46">
        <f>WinterCapacities!O1248</f>
        <v>0</v>
      </c>
      <c r="K31" s="46">
        <f>WinterCapacities!P1248</f>
        <v>0</v>
      </c>
      <c r="L31" s="46">
        <f>WinterCapacities!Q1248</f>
        <v>0</v>
      </c>
      <c r="M31" s="46">
        <f>WinterCapacities!R1248</f>
        <v>0</v>
      </c>
      <c r="N31" s="54">
        <f>WinterCapacities!S1248</f>
        <v>0</v>
      </c>
      <c r="O31" s="22"/>
      <c r="S31"/>
      <c r="T31"/>
      <c r="U31"/>
      <c r="V31"/>
      <c r="W31"/>
      <c r="X31"/>
      <c r="Y31"/>
      <c r="Z31"/>
      <c r="AA31"/>
      <c r="AB31"/>
      <c r="AC31"/>
    </row>
    <row r="32" spans="2:29" s="80" customFormat="1">
      <c r="B32" s="124"/>
      <c r="C32" s="74" t="s">
        <v>2284</v>
      </c>
      <c r="D32" s="48">
        <f>SUM(D19:D31)</f>
        <v>155817.65000009534</v>
      </c>
      <c r="E32" s="48">
        <f t="shared" ref="E32:N32" si="10">SUM(E19:E31)</f>
        <v>94611.070069967784</v>
      </c>
      <c r="F32" s="48">
        <f t="shared" si="10"/>
        <v>94501.070069967784</v>
      </c>
      <c r="G32" s="48">
        <f t="shared" si="10"/>
        <v>94708.070069967784</v>
      </c>
      <c r="H32" s="48">
        <f t="shared" si="10"/>
        <v>94893.070069967784</v>
      </c>
      <c r="I32" s="55">
        <f t="shared" si="10"/>
        <v>95143.070069967784</v>
      </c>
      <c r="J32" s="48">
        <f t="shared" si="10"/>
        <v>95143.070069967784</v>
      </c>
      <c r="K32" s="48">
        <f t="shared" si="10"/>
        <v>95143.070069967784</v>
      </c>
      <c r="L32" s="48">
        <f t="shared" si="10"/>
        <v>95143.070069967784</v>
      </c>
      <c r="M32" s="48">
        <f t="shared" si="10"/>
        <v>95143.070069967784</v>
      </c>
      <c r="N32" s="55">
        <f t="shared" si="10"/>
        <v>95143.070069967784</v>
      </c>
      <c r="O32" s="22"/>
      <c r="S32"/>
      <c r="T32"/>
      <c r="U32"/>
      <c r="V32"/>
      <c r="W32"/>
      <c r="X32"/>
      <c r="Y32"/>
      <c r="Z32"/>
      <c r="AA32"/>
      <c r="AB32"/>
      <c r="AC32"/>
    </row>
    <row r="33" spans="2:29" s="80" customFormat="1" ht="12.75" customHeight="1">
      <c r="B33" s="124"/>
      <c r="C33" s="73"/>
      <c r="D33" s="46"/>
      <c r="E33" s="46"/>
      <c r="F33" s="46"/>
      <c r="G33" s="46"/>
      <c r="H33" s="59"/>
      <c r="I33" s="54"/>
      <c r="J33" s="59"/>
      <c r="K33" s="59"/>
      <c r="L33" s="59"/>
      <c r="M33" s="59"/>
      <c r="N33" s="54"/>
      <c r="O33" s="22"/>
      <c r="S33"/>
      <c r="T33"/>
      <c r="U33"/>
      <c r="V33"/>
      <c r="W33"/>
      <c r="X33"/>
      <c r="Y33"/>
      <c r="Z33"/>
      <c r="AA33"/>
      <c r="AB33"/>
      <c r="AC33"/>
    </row>
    <row r="34" spans="2:29" s="80" customFormat="1" ht="18" customHeight="1">
      <c r="B34" s="124"/>
      <c r="C34" s="73" t="s">
        <v>4623</v>
      </c>
      <c r="D34" s="46">
        <f>WinterCapacities!I1255*WinterCapacities!I1256/100</f>
        <v>1220</v>
      </c>
      <c r="E34" s="46">
        <f>WinterCapacities!J1255*WinterCapacities!J1256/100</f>
        <v>719.8</v>
      </c>
      <c r="F34" s="46">
        <f>WinterCapacities!K1255*WinterCapacities!K1256/100</f>
        <v>719.8</v>
      </c>
      <c r="G34" s="46">
        <f>WinterCapacities!L1255*WinterCapacities!L1256/100</f>
        <v>719.8</v>
      </c>
      <c r="H34" s="46">
        <f>WinterCapacities!M1255*WinterCapacities!M1256/100</f>
        <v>719.8</v>
      </c>
      <c r="I34" s="54">
        <f>WinterCapacities!N1255*WinterCapacities!N1256/100</f>
        <v>719.8</v>
      </c>
      <c r="J34" s="46">
        <f>WinterCapacities!O1255*WinterCapacities!O1256/100</f>
        <v>719.8</v>
      </c>
      <c r="K34" s="46">
        <f>WinterCapacities!P1255*WinterCapacities!P1256/100</f>
        <v>719.8</v>
      </c>
      <c r="L34" s="46">
        <f>WinterCapacities!Q1255*WinterCapacities!Q1256/100</f>
        <v>719.8</v>
      </c>
      <c r="M34" s="46">
        <f>WinterCapacities!R1255*WinterCapacities!R1256/100</f>
        <v>719.8</v>
      </c>
      <c r="N34" s="54">
        <f>WinterCapacities!S1255*WinterCapacities!S1256/100</f>
        <v>719.8</v>
      </c>
      <c r="O34" s="22"/>
      <c r="S34"/>
      <c r="T34"/>
      <c r="U34"/>
      <c r="V34"/>
      <c r="W34"/>
      <c r="X34"/>
      <c r="Y34"/>
      <c r="Z34"/>
      <c r="AA34"/>
      <c r="AB34"/>
      <c r="AC34"/>
    </row>
    <row r="35" spans="2:29" s="80" customFormat="1" ht="14.1" customHeight="1">
      <c r="B35" s="124"/>
      <c r="C35" s="73"/>
      <c r="D35" s="46"/>
      <c r="E35" s="46"/>
      <c r="F35" s="46"/>
      <c r="G35" s="46"/>
      <c r="H35" s="46"/>
      <c r="I35" s="54"/>
      <c r="J35" s="46"/>
      <c r="K35" s="46"/>
      <c r="L35" s="46"/>
      <c r="M35" s="46"/>
      <c r="N35" s="54"/>
      <c r="O35" s="22"/>
      <c r="S35"/>
      <c r="T35"/>
      <c r="U35"/>
      <c r="V35"/>
      <c r="W35"/>
      <c r="X35"/>
      <c r="Y35"/>
      <c r="Z35"/>
      <c r="AA35"/>
      <c r="AB35"/>
      <c r="AC35"/>
    </row>
    <row r="36" spans="2:29" s="80" customFormat="1">
      <c r="B36" s="124"/>
      <c r="C36" s="73" t="s">
        <v>1841</v>
      </c>
      <c r="D36" s="46">
        <f>WinterCapacities!I1266</f>
        <v>1073.5</v>
      </c>
      <c r="E36" s="46">
        <f>WinterCapacities!J1266</f>
        <v>845.09999999999991</v>
      </c>
      <c r="F36" s="46">
        <f>WinterCapacities!K1266</f>
        <v>1033.5</v>
      </c>
      <c r="G36" s="46">
        <f>WinterCapacities!L1266</f>
        <v>1033.5</v>
      </c>
      <c r="H36" s="46">
        <f>WinterCapacities!M1266</f>
        <v>1033.5</v>
      </c>
      <c r="I36" s="54">
        <f>WinterCapacities!N1266</f>
        <v>1033.5</v>
      </c>
      <c r="J36" s="46">
        <f>WinterCapacities!O1266</f>
        <v>1033.5</v>
      </c>
      <c r="K36" s="46">
        <f>WinterCapacities!P1266</f>
        <v>1033.5</v>
      </c>
      <c r="L36" s="46">
        <f>WinterCapacities!Q1266</f>
        <v>1033.5</v>
      </c>
      <c r="M36" s="46">
        <f>WinterCapacities!R1266</f>
        <v>1033.5</v>
      </c>
      <c r="N36" s="54">
        <f>WinterCapacities!S1266</f>
        <v>1033.5</v>
      </c>
      <c r="O36" s="22"/>
      <c r="S36"/>
      <c r="T36"/>
      <c r="U36"/>
      <c r="V36"/>
      <c r="W36"/>
      <c r="X36"/>
      <c r="Y36"/>
      <c r="Z36"/>
      <c r="AA36"/>
      <c r="AB36"/>
      <c r="AC36"/>
    </row>
    <row r="37" spans="2:29" s="80" customFormat="1">
      <c r="B37" s="124"/>
      <c r="C37" s="73" t="s">
        <v>4531</v>
      </c>
      <c r="D37" s="46">
        <f>WinterCapacities!I1287*WinterCapacities!I1288/100</f>
        <v>449.4</v>
      </c>
      <c r="E37" s="46">
        <f>WinterCapacities!J1287*WinterCapacities!J1288/100</f>
        <v>251.66399999999999</v>
      </c>
      <c r="F37" s="46">
        <f>WinterCapacities!K1287*WinterCapacities!K1288/100</f>
        <v>251.66399999999999</v>
      </c>
      <c r="G37" s="46">
        <f>WinterCapacities!L1287*WinterCapacities!L1288/100</f>
        <v>251.66399999999999</v>
      </c>
      <c r="H37" s="46">
        <f>WinterCapacities!M1287*WinterCapacities!M1288/100</f>
        <v>251.66399999999999</v>
      </c>
      <c r="I37" s="54">
        <f>WinterCapacities!N1287*WinterCapacities!N1288/100</f>
        <v>251.66399999999999</v>
      </c>
      <c r="J37" s="46">
        <f>WinterCapacities!O1287*WinterCapacities!O1288/100</f>
        <v>251.66399999999999</v>
      </c>
      <c r="K37" s="46">
        <f>WinterCapacities!P1287*WinterCapacities!P1288/100</f>
        <v>251.66399999999999</v>
      </c>
      <c r="L37" s="46">
        <f>WinterCapacities!Q1287*WinterCapacities!Q1288/100</f>
        <v>251.66399999999999</v>
      </c>
      <c r="M37" s="46">
        <f>WinterCapacities!R1287*WinterCapacities!R1288/100</f>
        <v>251.66399999999999</v>
      </c>
      <c r="N37" s="54">
        <f>WinterCapacities!S1287*WinterCapacities!S1288/100</f>
        <v>251.66399999999999</v>
      </c>
      <c r="O37" s="22"/>
      <c r="S37"/>
      <c r="T37"/>
      <c r="U37"/>
      <c r="V37"/>
      <c r="W37"/>
      <c r="X37"/>
      <c r="Y37"/>
      <c r="Z37"/>
      <c r="AA37"/>
      <c r="AB37"/>
      <c r="AC37"/>
    </row>
    <row r="38" spans="2:29" s="80" customFormat="1">
      <c r="B38" s="124"/>
      <c r="C38" s="73" t="s">
        <v>4532</v>
      </c>
      <c r="D38" s="46">
        <f>WinterCapacities!I1290*WinterCapacities!I1291/100</f>
        <v>590.1</v>
      </c>
      <c r="E38" s="46">
        <f>WinterCapacities!J1290*WinterCapacities!J1291/100</f>
        <v>218.33700000000002</v>
      </c>
      <c r="F38" s="46">
        <f>WinterCapacities!K1290*WinterCapacities!K1291/100</f>
        <v>218.33700000000002</v>
      </c>
      <c r="G38" s="46">
        <f>WinterCapacities!L1290*WinterCapacities!L1291/100</f>
        <v>218.33700000000002</v>
      </c>
      <c r="H38" s="46">
        <f>WinterCapacities!M1290*WinterCapacities!M1291/100</f>
        <v>218.33700000000002</v>
      </c>
      <c r="I38" s="54">
        <f>WinterCapacities!N1290*WinterCapacities!N1291/100</f>
        <v>218.33700000000002</v>
      </c>
      <c r="J38" s="46">
        <f>WinterCapacities!O1290*WinterCapacities!O1291/100</f>
        <v>218.33700000000002</v>
      </c>
      <c r="K38" s="46">
        <f>WinterCapacities!P1290*WinterCapacities!P1291/100</f>
        <v>218.33700000000002</v>
      </c>
      <c r="L38" s="46">
        <f>WinterCapacities!Q1290*WinterCapacities!Q1291/100</f>
        <v>218.33700000000002</v>
      </c>
      <c r="M38" s="46">
        <f>WinterCapacities!R1290*WinterCapacities!R1291/100</f>
        <v>218.33700000000002</v>
      </c>
      <c r="N38" s="54">
        <f>WinterCapacities!S1290*WinterCapacities!S1291/100</f>
        <v>218.33700000000002</v>
      </c>
      <c r="O38" s="22"/>
      <c r="S38"/>
      <c r="T38"/>
      <c r="U38"/>
      <c r="V38"/>
      <c r="W38"/>
      <c r="X38"/>
      <c r="Y38"/>
      <c r="Z38"/>
      <c r="AA38"/>
      <c r="AB38"/>
      <c r="AC38"/>
    </row>
    <row r="39" spans="2:29" s="80" customFormat="1">
      <c r="B39" s="124"/>
      <c r="C39" s="73" t="s">
        <v>4533</v>
      </c>
      <c r="D39" s="46">
        <f>WinterCapacities!I1293*WinterCapacities!I1294/100</f>
        <v>2588.6</v>
      </c>
      <c r="E39" s="46">
        <f>WinterCapacities!J1293*WinterCapacities!J1294/100</f>
        <v>460.34800000000001</v>
      </c>
      <c r="F39" s="46">
        <f>WinterCapacities!K1293*WinterCapacities!K1294/100</f>
        <v>661.80799999999999</v>
      </c>
      <c r="G39" s="46">
        <f>WinterCapacities!L1293*WinterCapacities!L1294/100</f>
        <v>724.80799999999999</v>
      </c>
      <c r="H39" s="46">
        <f>WinterCapacities!M1293*WinterCapacities!M1294/100</f>
        <v>724.80799999999999</v>
      </c>
      <c r="I39" s="54">
        <f>WinterCapacities!N1293*WinterCapacities!N1294/100</f>
        <v>724.80799999999999</v>
      </c>
      <c r="J39" s="46">
        <f>WinterCapacities!O1293*WinterCapacities!O1294/100</f>
        <v>724.80799999999999</v>
      </c>
      <c r="K39" s="46">
        <f>WinterCapacities!P1293*WinterCapacities!P1294/100</f>
        <v>724.80799999999999</v>
      </c>
      <c r="L39" s="46">
        <f>WinterCapacities!Q1293*WinterCapacities!Q1294/100</f>
        <v>724.80799999999999</v>
      </c>
      <c r="M39" s="46">
        <f>WinterCapacities!R1293*WinterCapacities!R1294/100</f>
        <v>724.80799999999999</v>
      </c>
      <c r="N39" s="54">
        <f>WinterCapacities!S1293*WinterCapacities!S1294/100</f>
        <v>724.80799999999999</v>
      </c>
      <c r="O39" s="22"/>
      <c r="S39"/>
      <c r="T39"/>
      <c r="U39"/>
      <c r="V39"/>
      <c r="W39"/>
      <c r="X39"/>
      <c r="Y39"/>
      <c r="Z39"/>
      <c r="AA39"/>
      <c r="AB39"/>
      <c r="AC39"/>
    </row>
    <row r="40" spans="2:29" s="80" customFormat="1">
      <c r="B40" s="124"/>
      <c r="C40" s="73" t="s">
        <v>4527</v>
      </c>
      <c r="D40" s="46">
        <f>WinterCapacities!I1447*WinterCapacities!I1448/100</f>
        <v>36876.1</v>
      </c>
      <c r="E40" s="46">
        <f>WinterCapacities!J1447*WinterCapacities!J1448/100</f>
        <v>3989.016000000001</v>
      </c>
      <c r="F40" s="46">
        <f>WinterCapacities!K1447*WinterCapacities!K1448/100</f>
        <v>5673.2569999999996</v>
      </c>
      <c r="G40" s="46">
        <f>WinterCapacities!L1447*WinterCapacities!L1448/100</f>
        <v>6117.3990000000003</v>
      </c>
      <c r="H40" s="46">
        <f>WinterCapacities!M1447*WinterCapacities!M1448/100</f>
        <v>6117.3990000000003</v>
      </c>
      <c r="I40" s="54">
        <f>WinterCapacities!N1447*WinterCapacities!N1448/100</f>
        <v>6268.9369999999999</v>
      </c>
      <c r="J40" s="46">
        <f>WinterCapacities!O1447*WinterCapacities!O1448/100</f>
        <v>6268.9369999999999</v>
      </c>
      <c r="K40" s="46">
        <f>WinterCapacities!P1447*WinterCapacities!P1448/100</f>
        <v>6268.9369999999999</v>
      </c>
      <c r="L40" s="46">
        <f>WinterCapacities!Q1447*WinterCapacities!Q1448/100</f>
        <v>6268.9369999999999</v>
      </c>
      <c r="M40" s="46">
        <f>WinterCapacities!R1447*WinterCapacities!R1448/100</f>
        <v>6268.9369999999999</v>
      </c>
      <c r="N40" s="54">
        <f>WinterCapacities!S1447*WinterCapacities!S1448/100</f>
        <v>6268.9369999999999</v>
      </c>
      <c r="O40" s="22"/>
      <c r="S40"/>
      <c r="T40"/>
      <c r="U40"/>
      <c r="V40"/>
      <c r="W40"/>
      <c r="X40"/>
      <c r="Y40"/>
      <c r="Z40"/>
      <c r="AA40"/>
      <c r="AB40"/>
      <c r="AC40"/>
    </row>
    <row r="41" spans="2:29" s="80" customFormat="1">
      <c r="B41" s="124"/>
      <c r="C41" s="73" t="s">
        <v>2484</v>
      </c>
      <c r="D41" s="46">
        <f>WinterCapacities!I1594*WinterCapacities!I1595/100</f>
        <v>18179.739999999998</v>
      </c>
      <c r="E41" s="46">
        <f>WinterCapacities!J1594*WinterCapacities!J1595/100</f>
        <v>0</v>
      </c>
      <c r="F41" s="46">
        <f>WinterCapacities!K1594*WinterCapacities!K1595/100</f>
        <v>0</v>
      </c>
      <c r="G41" s="46">
        <f>WinterCapacities!L1594*WinterCapacities!L1595/100</f>
        <v>0</v>
      </c>
      <c r="H41" s="46">
        <f>WinterCapacities!M1594*WinterCapacities!M1595/100</f>
        <v>0</v>
      </c>
      <c r="I41" s="54">
        <f>WinterCapacities!N1594*WinterCapacities!N1595/100</f>
        <v>0</v>
      </c>
      <c r="J41" s="46">
        <f>WinterCapacities!O1594*WinterCapacities!O1595/100</f>
        <v>0</v>
      </c>
      <c r="K41" s="46">
        <f>WinterCapacities!P1594*WinterCapacities!P1595/100</f>
        <v>0</v>
      </c>
      <c r="L41" s="46">
        <f>WinterCapacities!Q1594*WinterCapacities!Q1595/100</f>
        <v>0</v>
      </c>
      <c r="M41" s="46">
        <f>WinterCapacities!R1594*WinterCapacities!R1595/100</f>
        <v>0</v>
      </c>
      <c r="N41" s="54">
        <f>WinterCapacities!S1594*WinterCapacities!S1595/100</f>
        <v>0</v>
      </c>
      <c r="O41" s="22"/>
      <c r="S41"/>
      <c r="T41"/>
      <c r="U41"/>
      <c r="V41"/>
      <c r="W41"/>
      <c r="X41"/>
      <c r="Y41"/>
      <c r="Z41"/>
      <c r="AA41"/>
      <c r="AB41"/>
      <c r="AC41"/>
    </row>
    <row r="42" spans="2:29" s="80" customFormat="1">
      <c r="B42" s="124"/>
      <c r="C42" s="74" t="s">
        <v>2285</v>
      </c>
      <c r="D42" s="48">
        <f>SUM(D36:D41)</f>
        <v>59757.439999999995</v>
      </c>
      <c r="E42" s="48">
        <f t="shared" ref="E42:N42" si="11">SUM(E36:E41)</f>
        <v>5764.4650000000011</v>
      </c>
      <c r="F42" s="48">
        <f t="shared" si="11"/>
        <v>7838.5659999999998</v>
      </c>
      <c r="G42" s="48">
        <f t="shared" si="11"/>
        <v>8345.7080000000005</v>
      </c>
      <c r="H42" s="48">
        <f t="shared" si="11"/>
        <v>8345.7080000000005</v>
      </c>
      <c r="I42" s="55">
        <f t="shared" si="11"/>
        <v>8497.2459999999992</v>
      </c>
      <c r="J42" s="48">
        <f t="shared" si="11"/>
        <v>8497.2459999999992</v>
      </c>
      <c r="K42" s="48">
        <f t="shared" si="11"/>
        <v>8497.2459999999992</v>
      </c>
      <c r="L42" s="48">
        <f t="shared" si="11"/>
        <v>8497.2459999999992</v>
      </c>
      <c r="M42" s="48">
        <f t="shared" si="11"/>
        <v>8497.2459999999992</v>
      </c>
      <c r="N42" s="55">
        <f t="shared" si="11"/>
        <v>8497.2459999999992</v>
      </c>
      <c r="O42" s="22"/>
      <c r="S42"/>
      <c r="T42"/>
      <c r="U42"/>
      <c r="V42"/>
      <c r="W42"/>
      <c r="X42"/>
      <c r="Y42"/>
      <c r="Z42"/>
      <c r="AA42"/>
      <c r="AB42"/>
      <c r="AC42"/>
    </row>
    <row r="43" spans="2:29" s="80" customFormat="1" ht="14.1" customHeight="1">
      <c r="B43" s="124"/>
      <c r="C43" s="73"/>
      <c r="D43" s="46"/>
      <c r="E43" s="46"/>
      <c r="F43" s="46"/>
      <c r="G43" s="46"/>
      <c r="H43" s="46"/>
      <c r="I43" s="212"/>
      <c r="J43" s="46"/>
      <c r="K43" s="46"/>
      <c r="L43" s="46"/>
      <c r="M43" s="46"/>
      <c r="N43" s="212"/>
      <c r="O43" s="22"/>
      <c r="S43"/>
      <c r="T43"/>
      <c r="U43"/>
      <c r="V43"/>
      <c r="W43"/>
      <c r="X43"/>
      <c r="Y43"/>
      <c r="Z43"/>
      <c r="AA43"/>
      <c r="AB43"/>
      <c r="AC43"/>
    </row>
    <row r="44" spans="2:29" s="80" customFormat="1" ht="15" thickBot="1">
      <c r="B44" s="32"/>
      <c r="C44" s="56" t="s">
        <v>128</v>
      </c>
      <c r="D44" s="57">
        <f t="shared" ref="D44" si="12">D32+D34+D42</f>
        <v>216795.09000009534</v>
      </c>
      <c r="E44" s="57">
        <f t="shared" ref="E44:N44" si="13">E32+E34+E42</f>
        <v>101095.33506996778</v>
      </c>
      <c r="F44" s="57">
        <f t="shared" si="13"/>
        <v>103059.43606996779</v>
      </c>
      <c r="G44" s="57">
        <f t="shared" si="13"/>
        <v>103773.57806996779</v>
      </c>
      <c r="H44" s="57">
        <f t="shared" si="13"/>
        <v>103958.57806996779</v>
      </c>
      <c r="I44" s="68">
        <f t="shared" si="13"/>
        <v>104360.11606996779</v>
      </c>
      <c r="J44" s="57">
        <f t="shared" si="13"/>
        <v>104360.11606996779</v>
      </c>
      <c r="K44" s="57">
        <f t="shared" si="13"/>
        <v>104360.11606996779</v>
      </c>
      <c r="L44" s="57">
        <f t="shared" si="13"/>
        <v>104360.11606996779</v>
      </c>
      <c r="M44" s="57">
        <f t="shared" si="13"/>
        <v>104360.11606996779</v>
      </c>
      <c r="N44" s="68">
        <f t="shared" si="13"/>
        <v>104360.11606996779</v>
      </c>
      <c r="O44" s="22"/>
      <c r="S44"/>
      <c r="T44"/>
      <c r="U44"/>
      <c r="V44"/>
      <c r="W44"/>
      <c r="X44"/>
      <c r="Y44"/>
      <c r="Z44"/>
      <c r="AA44"/>
      <c r="AB44"/>
      <c r="AC44"/>
    </row>
    <row r="45" spans="2:29" s="22" customFormat="1" ht="13.8" thickTop="1">
      <c r="B45" s="5"/>
      <c r="C45" s="5"/>
      <c r="D45" s="5"/>
      <c r="E45" s="5"/>
      <c r="F45" s="5"/>
      <c r="G45" s="5"/>
      <c r="H45" s="5"/>
      <c r="I45" s="58"/>
      <c r="J45" s="5"/>
      <c r="K45" s="5"/>
      <c r="L45" s="5"/>
      <c r="M45" s="5"/>
      <c r="N45" s="58"/>
      <c r="S45"/>
      <c r="T45"/>
      <c r="U45"/>
      <c r="V45"/>
      <c r="W45"/>
      <c r="X45"/>
      <c r="Y45"/>
      <c r="Z45"/>
      <c r="AA45"/>
      <c r="AB45"/>
      <c r="AC45"/>
    </row>
    <row r="46" spans="2:29">
      <c r="B46" s="120"/>
      <c r="C46" s="120"/>
      <c r="D46" s="120"/>
      <c r="E46" s="111" t="str">
        <f>WinterCapacities!J2</f>
        <v>2025/2026</v>
      </c>
      <c r="F46" s="111" t="str">
        <f>WinterCapacities!K2</f>
        <v>2026/2027</v>
      </c>
      <c r="G46" s="111" t="str">
        <f>WinterCapacities!L2</f>
        <v>2027/2028</v>
      </c>
      <c r="H46" s="111" t="str">
        <f>WinterCapacities!M2</f>
        <v>2028/2029</v>
      </c>
      <c r="I46" s="112" t="str">
        <f>WinterCapacities!N2</f>
        <v>2029/2030</v>
      </c>
      <c r="J46" s="111" t="str">
        <f>WinterCapacities!O2</f>
        <v>2030/2031</v>
      </c>
      <c r="K46" s="111" t="str">
        <f>WinterCapacities!P2</f>
        <v>2031/2032</v>
      </c>
      <c r="L46" s="111" t="str">
        <f>WinterCapacities!Q2</f>
        <v>2032/2033</v>
      </c>
      <c r="M46" s="111" t="str">
        <f>WinterCapacities!R2</f>
        <v>2033/2034</v>
      </c>
      <c r="N46" s="112" t="str">
        <f>WinterCapacities!S2</f>
        <v>2034/2035</v>
      </c>
      <c r="S46"/>
      <c r="T46"/>
      <c r="U46"/>
      <c r="V46"/>
      <c r="W46"/>
      <c r="X46"/>
      <c r="Y46"/>
      <c r="Z46"/>
      <c r="AA46"/>
      <c r="AB46"/>
      <c r="AC46"/>
    </row>
    <row r="47" spans="2:29">
      <c r="B47" s="116"/>
      <c r="C47" s="116" t="s">
        <v>77</v>
      </c>
      <c r="D47" s="116"/>
      <c r="E47" s="117">
        <f t="shared" ref="E47:M47" si="14">(E44 -E15)/E15</f>
        <v>0.43304192274189895</v>
      </c>
      <c r="F47" s="117">
        <f t="shared" si="14"/>
        <v>0.41783342577688753</v>
      </c>
      <c r="G47" s="117">
        <f t="shared" si="14"/>
        <v>0.39108590327739323</v>
      </c>
      <c r="H47" s="117">
        <f t="shared" si="14"/>
        <v>0.3610711763835423</v>
      </c>
      <c r="I47" s="118">
        <f t="shared" si="14"/>
        <v>0.33569028997637285</v>
      </c>
      <c r="J47" s="117">
        <f t="shared" si="14"/>
        <v>0.30619997127274179</v>
      </c>
      <c r="K47" s="117">
        <f t="shared" si="14"/>
        <v>0.27814025858570823</v>
      </c>
      <c r="L47" s="117">
        <f t="shared" si="14"/>
        <v>0.25234185410176252</v>
      </c>
      <c r="M47" s="117">
        <f t="shared" si="14"/>
        <v>0.22856143051857233</v>
      </c>
      <c r="N47" s="118">
        <f t="shared" ref="N47" si="15">(N44 -N15)/N15</f>
        <v>0.20607137585295779</v>
      </c>
      <c r="S47"/>
      <c r="T47"/>
      <c r="U47"/>
      <c r="V47"/>
      <c r="W47"/>
      <c r="X47"/>
      <c r="Y47"/>
      <c r="Z47"/>
      <c r="AA47"/>
      <c r="AB47"/>
      <c r="AC47"/>
    </row>
    <row r="48" spans="2:29">
      <c r="B48" s="120"/>
      <c r="C48" s="33" t="s">
        <v>57</v>
      </c>
      <c r="D48" s="33"/>
      <c r="E48" s="120"/>
      <c r="F48" s="120"/>
      <c r="G48" s="120"/>
      <c r="H48" s="120"/>
      <c r="I48" s="5"/>
      <c r="J48" s="5"/>
      <c r="K48" s="5"/>
      <c r="L48" s="5"/>
      <c r="M48" s="5"/>
      <c r="N48" s="5"/>
    </row>
    <row r="49" spans="2:14">
      <c r="B49" s="120"/>
      <c r="C49" s="33"/>
      <c r="D49" s="33"/>
      <c r="E49" s="331"/>
      <c r="F49" s="120"/>
      <c r="G49" s="120"/>
      <c r="H49" s="120"/>
      <c r="I49" s="5"/>
      <c r="J49" s="5"/>
      <c r="K49" s="5"/>
      <c r="L49" s="5"/>
      <c r="M49" s="5"/>
      <c r="N49" s="5"/>
    </row>
    <row r="50" spans="2:14" ht="15.6" customHeight="1">
      <c r="B50" s="120"/>
      <c r="C50" s="312" t="s">
        <v>4590</v>
      </c>
      <c r="D50" s="313"/>
      <c r="E50" s="314"/>
      <c r="F50" s="314"/>
      <c r="G50" s="314"/>
      <c r="H50" s="314"/>
      <c r="I50" s="315"/>
      <c r="J50" s="371" t="s">
        <v>4621</v>
      </c>
      <c r="K50" s="371"/>
      <c r="L50" s="371"/>
      <c r="M50" s="371"/>
      <c r="N50" s="371"/>
    </row>
    <row r="51" spans="2:14">
      <c r="B51" s="120"/>
      <c r="C51" s="313"/>
      <c r="D51" s="313"/>
      <c r="E51" s="314" t="s">
        <v>1623</v>
      </c>
      <c r="F51" s="314" t="s">
        <v>1624</v>
      </c>
      <c r="G51" s="314" t="s">
        <v>1625</v>
      </c>
      <c r="H51" s="314" t="s">
        <v>1626</v>
      </c>
      <c r="I51" s="314" t="s">
        <v>1658</v>
      </c>
      <c r="J51" s="371"/>
      <c r="K51" s="371"/>
      <c r="L51" s="371"/>
      <c r="M51" s="371"/>
      <c r="N51" s="371"/>
    </row>
    <row r="52" spans="2:14">
      <c r="B52" s="120"/>
      <c r="C52" s="313" t="s">
        <v>4595</v>
      </c>
      <c r="D52" s="313"/>
      <c r="E52" s="316">
        <v>5653.9</v>
      </c>
      <c r="F52" s="316">
        <v>11548.674999999999</v>
      </c>
      <c r="G52" s="316">
        <v>16443.667000000001</v>
      </c>
      <c r="H52" s="316">
        <v>20085.832999999999</v>
      </c>
      <c r="I52" s="316">
        <v>21480.933000000001</v>
      </c>
      <c r="J52" s="371"/>
      <c r="K52" s="371"/>
      <c r="L52" s="371"/>
      <c r="M52" s="371"/>
      <c r="N52" s="371"/>
    </row>
    <row r="53" spans="2:14">
      <c r="B53" s="120"/>
      <c r="C53" s="317" t="s">
        <v>4597</v>
      </c>
      <c r="D53" s="317"/>
      <c r="E53" s="318">
        <f>(E$44-(E$15+E$52))/(E$15+E$52)</f>
        <v>0.32671266606996824</v>
      </c>
      <c r="F53" s="318">
        <f>(F$44-(F$15+F$52))/(F$15+F$52)</f>
        <v>0.22345131228523438</v>
      </c>
      <c r="G53" s="318">
        <f>(G$44-(G$15+G$52))/(G$15+G$52)</f>
        <v>0.13983491073819562</v>
      </c>
      <c r="H53" s="318">
        <f>(H$44-(H$15+H$52))/(H$15+H$52)</f>
        <v>7.7672842573618242E-2</v>
      </c>
      <c r="I53" s="318">
        <f>(I$44-(I$15+I$52))/(I$15+I$52)</f>
        <v>4.7656589068445492E-2</v>
      </c>
      <c r="J53" s="371"/>
      <c r="K53" s="371"/>
      <c r="L53" s="371"/>
      <c r="M53" s="371"/>
      <c r="N53" s="371"/>
    </row>
    <row r="54" spans="2:14">
      <c r="B54" s="120"/>
      <c r="C54" s="319"/>
      <c r="D54" s="319"/>
      <c r="E54" s="319"/>
      <c r="F54" s="319"/>
      <c r="G54" s="319"/>
      <c r="H54" s="319"/>
      <c r="I54" s="315"/>
      <c r="J54" s="371"/>
      <c r="K54" s="371"/>
      <c r="L54" s="371"/>
      <c r="M54" s="371"/>
      <c r="N54" s="371"/>
    </row>
    <row r="55" spans="2:14">
      <c r="B55" s="120"/>
      <c r="C55" s="313" t="s">
        <v>4596</v>
      </c>
      <c r="D55" s="320"/>
      <c r="E55" s="316">
        <v>3606.6660000000002</v>
      </c>
      <c r="F55" s="316">
        <v>11390.475999999999</v>
      </c>
      <c r="G55" s="316">
        <v>20316.18</v>
      </c>
      <c r="H55" s="316">
        <v>31094.480000000003</v>
      </c>
      <c r="I55" s="316">
        <v>33660.18</v>
      </c>
      <c r="J55" s="371"/>
      <c r="K55" s="371"/>
      <c r="L55" s="371"/>
      <c r="M55" s="371"/>
      <c r="N55" s="371"/>
    </row>
    <row r="56" spans="2:14">
      <c r="B56" s="120"/>
      <c r="C56" s="317" t="s">
        <v>4598</v>
      </c>
      <c r="D56" s="317"/>
      <c r="E56" s="318">
        <f>(E$44-(E$15+E$52+E$55))/(E$15+E$52+E$55)</f>
        <v>0.266755053618775</v>
      </c>
      <c r="F56" s="318">
        <f>(F$44-(F$15+F$52+F$55))/(F$15+F$52+F$55)</f>
        <v>7.7721812100445167E-2</v>
      </c>
      <c r="G56" s="318">
        <f>(G$44-(G$15+G$52+G$55))/(G$15+G$52+G$55)</f>
        <v>-6.8115312390797572E-2</v>
      </c>
      <c r="H56" s="318">
        <f>(H$44-(H$15+H$52+H$55))/(H$15+H$52+H$55)</f>
        <v>-0.18502394195056085</v>
      </c>
      <c r="I56" s="318">
        <f>(I$44-(I$15+I$52+I$55))/(I$15+I$52+I$55)</f>
        <v>-0.21694529524413186</v>
      </c>
      <c r="J56" s="371"/>
      <c r="K56" s="371"/>
      <c r="L56" s="371"/>
      <c r="M56" s="371"/>
      <c r="N56" s="371"/>
    </row>
    <row r="57" spans="2:14">
      <c r="B57" s="120"/>
      <c r="C57" s="313"/>
      <c r="D57" s="320"/>
      <c r="E57" s="321"/>
      <c r="F57" s="321"/>
      <c r="G57" s="321"/>
      <c r="H57" s="321"/>
      <c r="I57" s="315"/>
      <c r="J57" s="371"/>
      <c r="K57" s="371"/>
      <c r="L57" s="371"/>
      <c r="M57" s="371"/>
      <c r="N57" s="371"/>
    </row>
    <row r="58" spans="2:14">
      <c r="B58" s="120"/>
      <c r="C58" s="313" t="s">
        <v>4591</v>
      </c>
      <c r="D58" s="320"/>
      <c r="E58" s="321"/>
      <c r="F58" s="321"/>
      <c r="G58" s="321"/>
      <c r="H58" s="321"/>
      <c r="I58" s="315"/>
      <c r="J58" s="371"/>
      <c r="K58" s="371"/>
      <c r="L58" s="371"/>
      <c r="M58" s="371"/>
      <c r="N58" s="371"/>
    </row>
    <row r="59" spans="2:14">
      <c r="B59" s="125"/>
      <c r="D59" s="121"/>
      <c r="E59" s="121"/>
      <c r="F59" s="121"/>
      <c r="G59" s="121"/>
      <c r="H59" s="121"/>
      <c r="I59" s="5"/>
      <c r="J59" s="5"/>
      <c r="K59" s="5"/>
      <c r="L59" s="5"/>
      <c r="M59" s="5"/>
      <c r="N59" s="5"/>
    </row>
    <row r="60" spans="2:14">
      <c r="B60" s="125"/>
      <c r="C60" s="122" t="s">
        <v>2482</v>
      </c>
      <c r="D60" s="121"/>
      <c r="E60" s="121"/>
      <c r="F60" s="121"/>
      <c r="G60" s="121"/>
      <c r="H60" s="121"/>
      <c r="I60" s="5"/>
      <c r="J60" s="5"/>
      <c r="K60" s="5"/>
      <c r="L60" s="5"/>
      <c r="M60" s="5"/>
      <c r="N60" s="5"/>
    </row>
    <row r="61" spans="2:14">
      <c r="B61" s="125"/>
      <c r="C61" s="122"/>
      <c r="D61" s="121"/>
      <c r="E61" s="121"/>
      <c r="F61" s="121"/>
      <c r="G61" s="121"/>
      <c r="H61" s="121"/>
      <c r="I61" s="5"/>
      <c r="J61" s="5"/>
      <c r="K61" s="5"/>
      <c r="L61" s="5"/>
      <c r="M61" s="5"/>
      <c r="N61" s="5"/>
    </row>
    <row r="99" spans="3:9">
      <c r="C99" s="327" t="s">
        <v>4614</v>
      </c>
      <c r="D99" s="34"/>
      <c r="E99" s="314" t="s">
        <v>1623</v>
      </c>
      <c r="F99" s="314" t="s">
        <v>1624</v>
      </c>
      <c r="G99" s="314" t="s">
        <v>1625</v>
      </c>
      <c r="H99" s="314" t="s">
        <v>1626</v>
      </c>
      <c r="I99" s="314" t="s">
        <v>1658</v>
      </c>
    </row>
    <row r="100" spans="3:9">
      <c r="C100" s="34"/>
      <c r="D100" s="34"/>
      <c r="E100" s="326">
        <f>E15+E52</f>
        <v>76199.871799999994</v>
      </c>
      <c r="F100" s="326">
        <f>F15+F52</f>
        <v>84236.646800000002</v>
      </c>
      <c r="G100" s="326">
        <f>G15+G52</f>
        <v>91042.638800000001</v>
      </c>
      <c r="H100" s="326">
        <f>H15+H52</f>
        <v>96465.804799999998</v>
      </c>
      <c r="I100" s="326">
        <f>I15+I52</f>
        <v>99612.904800000004</v>
      </c>
    </row>
  </sheetData>
  <mergeCells count="6">
    <mergeCell ref="J50:N58"/>
    <mergeCell ref="J3:N3"/>
    <mergeCell ref="B3:I3"/>
    <mergeCell ref="B1:N1"/>
    <mergeCell ref="B2:N2"/>
    <mergeCell ref="E17:N17"/>
  </mergeCells>
  <pageMargins left="0.7" right="0.7" top="0.75" bottom="0.75" header="0.3" footer="0.3"/>
  <pageSetup scale="50" orientation="landscape" r:id="rId1"/>
  <headerFooter>
    <oddFooter>&amp;LERCOT PUBLIC&amp;C&amp;P</oddFooter>
  </headerFooter>
  <rowBreaks count="1" manualBreakCount="1">
    <brk id="60" min="1" max="13" man="1"/>
  </rowBreaks>
  <ignoredErrors>
    <ignoredError sqref="E15:H15" formulaRange="1"/>
  </ignoredErrors>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5"/>
  </sheetPr>
  <dimension ref="A1:X1742"/>
  <sheetViews>
    <sheetView zoomScale="85" zoomScaleNormal="85" zoomScaleSheetLayoutView="69" workbookViewId="0">
      <pane ySplit="3" topLeftCell="A4" activePane="bottomLeft" state="frozen"/>
      <selection pane="bottomLeft" activeCell="J1052" sqref="J1052"/>
    </sheetView>
  </sheetViews>
  <sheetFormatPr defaultColWidth="8.44140625" defaultRowHeight="14.4"/>
  <cols>
    <col min="1" max="1" width="5" bestFit="1" customWidth="1"/>
    <col min="2" max="2" width="36.44140625" customWidth="1"/>
    <col min="3" max="4" width="20" customWidth="1"/>
    <col min="5" max="5" width="16.44140625" bestFit="1" customWidth="1"/>
    <col min="6" max="6" width="10" customWidth="1"/>
    <col min="7" max="7" width="12.44140625" customWidth="1"/>
    <col min="8" max="9" width="11.44140625" customWidth="1"/>
    <col min="10" max="19" width="12.44140625" customWidth="1"/>
    <col min="20" max="20" width="13" customWidth="1"/>
    <col min="22" max="16384" width="8.44140625" style="23"/>
  </cols>
  <sheetData>
    <row r="1" spans="1:24" ht="30">
      <c r="A1" s="25"/>
      <c r="B1" s="72" t="s">
        <v>1715</v>
      </c>
      <c r="C1" s="72"/>
      <c r="D1" s="72"/>
      <c r="E1" s="72"/>
      <c r="F1" s="72"/>
      <c r="G1" s="72"/>
      <c r="H1" s="72"/>
      <c r="I1" s="72"/>
      <c r="J1" s="394" t="s">
        <v>2451</v>
      </c>
      <c r="K1" s="394"/>
      <c r="L1" s="394"/>
      <c r="M1" s="394"/>
      <c r="N1" s="394"/>
      <c r="O1" s="394"/>
      <c r="P1" s="394"/>
      <c r="Q1" s="394"/>
      <c r="R1" s="394"/>
      <c r="S1" s="394"/>
    </row>
    <row r="2" spans="1:24" s="42" customFormat="1" ht="52.5" customHeight="1">
      <c r="A2" s="60"/>
      <c r="B2" s="61" t="s">
        <v>129</v>
      </c>
      <c r="C2" s="62" t="s">
        <v>2110</v>
      </c>
      <c r="D2" s="63" t="s">
        <v>130</v>
      </c>
      <c r="E2" s="61" t="s">
        <v>131</v>
      </c>
      <c r="F2" s="63" t="s">
        <v>132</v>
      </c>
      <c r="G2" s="63" t="s">
        <v>133</v>
      </c>
      <c r="H2" s="64" t="s">
        <v>134</v>
      </c>
      <c r="I2" s="76" t="s">
        <v>2456</v>
      </c>
      <c r="J2" s="65" t="s">
        <v>1623</v>
      </c>
      <c r="K2" s="65" t="s">
        <v>1624</v>
      </c>
      <c r="L2" s="65" t="s">
        <v>1625</v>
      </c>
      <c r="M2" s="65" t="s">
        <v>1626</v>
      </c>
      <c r="N2" s="65" t="s">
        <v>1658</v>
      </c>
      <c r="O2" s="65" t="s">
        <v>1707</v>
      </c>
      <c r="P2" s="65" t="s">
        <v>1844</v>
      </c>
      <c r="Q2" s="65" t="s">
        <v>3809</v>
      </c>
      <c r="R2" s="65" t="s">
        <v>3810</v>
      </c>
      <c r="S2" s="65" t="s">
        <v>4391</v>
      </c>
      <c r="T2"/>
      <c r="U2"/>
      <c r="V2" s="75"/>
    </row>
    <row r="3" spans="1:24">
      <c r="A3" s="2"/>
      <c r="B3" s="49" t="s">
        <v>135</v>
      </c>
      <c r="C3" s="49"/>
      <c r="D3" s="49"/>
      <c r="E3" s="49"/>
      <c r="F3" s="49"/>
      <c r="G3" s="49"/>
      <c r="H3" s="50"/>
      <c r="I3" s="50"/>
      <c r="J3" s="35"/>
      <c r="K3" s="35"/>
      <c r="L3" s="35"/>
      <c r="M3" s="35"/>
      <c r="N3" s="35"/>
      <c r="O3" s="35"/>
      <c r="P3" s="35"/>
      <c r="Q3" s="35"/>
      <c r="R3" s="35"/>
      <c r="S3" s="35"/>
      <c r="V3" s="43"/>
      <c r="X3" s="211"/>
    </row>
    <row r="4" spans="1:24" s="5" customFormat="1" ht="13.2">
      <c r="A4" s="5">
        <v>4</v>
      </c>
      <c r="B4" s="51" t="s">
        <v>136</v>
      </c>
      <c r="C4" s="51"/>
      <c r="D4" s="51" t="s">
        <v>137</v>
      </c>
      <c r="E4" s="51" t="s">
        <v>138</v>
      </c>
      <c r="F4" s="51" t="s">
        <v>139</v>
      </c>
      <c r="G4" s="51" t="s">
        <v>31</v>
      </c>
      <c r="H4" s="52">
        <v>1990</v>
      </c>
      <c r="I4" s="38">
        <v>1269</v>
      </c>
      <c r="J4" s="38">
        <v>1235</v>
      </c>
      <c r="K4" s="38">
        <v>1235</v>
      </c>
      <c r="L4" s="38">
        <v>1235</v>
      </c>
      <c r="M4" s="38">
        <v>1235</v>
      </c>
      <c r="N4" s="37">
        <v>1235</v>
      </c>
      <c r="O4" s="37">
        <v>1235</v>
      </c>
      <c r="P4" s="37">
        <v>1235</v>
      </c>
      <c r="Q4" s="37">
        <v>1235</v>
      </c>
      <c r="R4" s="37">
        <v>1235</v>
      </c>
      <c r="S4" s="37">
        <v>1235</v>
      </c>
      <c r="T4" s="207"/>
    </row>
    <row r="5" spans="1:24" s="5" customFormat="1" ht="13.2">
      <c r="A5" s="5">
        <f>A4+1</f>
        <v>5</v>
      </c>
      <c r="B5" s="51" t="s">
        <v>140</v>
      </c>
      <c r="C5" s="51"/>
      <c r="D5" s="51" t="s">
        <v>141</v>
      </c>
      <c r="E5" s="51" t="s">
        <v>138</v>
      </c>
      <c r="F5" s="51" t="s">
        <v>139</v>
      </c>
      <c r="G5" s="51" t="s">
        <v>31</v>
      </c>
      <c r="H5" s="52">
        <v>1993</v>
      </c>
      <c r="I5" s="38">
        <v>1269</v>
      </c>
      <c r="J5" s="38">
        <v>1225</v>
      </c>
      <c r="K5" s="38">
        <v>1225</v>
      </c>
      <c r="L5" s="38">
        <v>1225</v>
      </c>
      <c r="M5" s="38">
        <v>1225</v>
      </c>
      <c r="N5" s="37">
        <v>1225</v>
      </c>
      <c r="O5" s="37">
        <v>1225</v>
      </c>
      <c r="P5" s="37">
        <v>1225</v>
      </c>
      <c r="Q5" s="37">
        <v>1225</v>
      </c>
      <c r="R5" s="37">
        <v>1225</v>
      </c>
      <c r="S5" s="37">
        <v>1225</v>
      </c>
      <c r="T5" s="207"/>
    </row>
    <row r="6" spans="1:24" s="5" customFormat="1" ht="13.2">
      <c r="A6" s="5">
        <f t="shared" ref="A6:A69" si="0">A5+1</f>
        <v>6</v>
      </c>
      <c r="B6" s="51" t="s">
        <v>142</v>
      </c>
      <c r="C6" s="51"/>
      <c r="D6" s="51" t="s">
        <v>143</v>
      </c>
      <c r="E6" s="51" t="s">
        <v>144</v>
      </c>
      <c r="F6" s="51" t="s">
        <v>139</v>
      </c>
      <c r="G6" s="51" t="s">
        <v>69</v>
      </c>
      <c r="H6" s="52">
        <v>1988</v>
      </c>
      <c r="I6" s="38">
        <v>1365</v>
      </c>
      <c r="J6" s="38">
        <v>1353.2</v>
      </c>
      <c r="K6" s="38">
        <v>1353.2</v>
      </c>
      <c r="L6" s="38">
        <v>1353.2</v>
      </c>
      <c r="M6" s="38">
        <v>1353.2</v>
      </c>
      <c r="N6" s="37">
        <v>1353.2</v>
      </c>
      <c r="O6" s="37">
        <v>1353.2</v>
      </c>
      <c r="P6" s="37">
        <v>1353.2</v>
      </c>
      <c r="Q6" s="37">
        <v>1353.2</v>
      </c>
      <c r="R6" s="37">
        <v>1353.2</v>
      </c>
      <c r="S6" s="37">
        <v>1353.2</v>
      </c>
      <c r="T6" s="207"/>
    </row>
    <row r="7" spans="1:24" s="5" customFormat="1" ht="13.2">
      <c r="A7" s="5">
        <f t="shared" si="0"/>
        <v>7</v>
      </c>
      <c r="B7" s="51" t="s">
        <v>145</v>
      </c>
      <c r="C7" s="51"/>
      <c r="D7" s="51" t="s">
        <v>146</v>
      </c>
      <c r="E7" s="51" t="s">
        <v>144</v>
      </c>
      <c r="F7" s="51" t="s">
        <v>139</v>
      </c>
      <c r="G7" s="51" t="s">
        <v>69</v>
      </c>
      <c r="H7" s="52">
        <v>1989</v>
      </c>
      <c r="I7" s="38">
        <v>1365</v>
      </c>
      <c r="J7" s="38">
        <v>1340</v>
      </c>
      <c r="K7" s="38">
        <v>1340</v>
      </c>
      <c r="L7" s="38">
        <v>1340</v>
      </c>
      <c r="M7" s="38">
        <v>1340</v>
      </c>
      <c r="N7" s="37">
        <v>1340</v>
      </c>
      <c r="O7" s="37">
        <v>1340</v>
      </c>
      <c r="P7" s="37">
        <v>1340</v>
      </c>
      <c r="Q7" s="37">
        <v>1340</v>
      </c>
      <c r="R7" s="37">
        <v>1340</v>
      </c>
      <c r="S7" s="37">
        <v>1340</v>
      </c>
      <c r="T7" s="207"/>
    </row>
    <row r="8" spans="1:24" s="5" customFormat="1" ht="13.2">
      <c r="A8" s="5">
        <f t="shared" si="0"/>
        <v>8</v>
      </c>
      <c r="B8" s="51" t="s">
        <v>147</v>
      </c>
      <c r="C8" s="51"/>
      <c r="D8" s="51" t="s">
        <v>148</v>
      </c>
      <c r="E8" s="51" t="s">
        <v>149</v>
      </c>
      <c r="F8" s="51" t="s">
        <v>150</v>
      </c>
      <c r="G8" s="51" t="s">
        <v>32</v>
      </c>
      <c r="H8" s="52">
        <v>1980</v>
      </c>
      <c r="I8" s="38">
        <v>655</v>
      </c>
      <c r="J8" s="38">
        <v>655</v>
      </c>
      <c r="K8" s="38">
        <v>655</v>
      </c>
      <c r="L8" s="38">
        <v>655</v>
      </c>
      <c r="M8" s="38">
        <v>655</v>
      </c>
      <c r="N8" s="37">
        <v>655</v>
      </c>
      <c r="O8" s="37">
        <v>655</v>
      </c>
      <c r="P8" s="37">
        <v>655</v>
      </c>
      <c r="Q8" s="37">
        <v>655</v>
      </c>
      <c r="R8" s="37">
        <v>655</v>
      </c>
      <c r="S8" s="37">
        <v>655</v>
      </c>
      <c r="T8" s="207"/>
    </row>
    <row r="9" spans="1:24" s="5" customFormat="1" ht="13.2">
      <c r="A9" s="5">
        <f t="shared" si="0"/>
        <v>9</v>
      </c>
      <c r="B9" s="51" t="s">
        <v>70</v>
      </c>
      <c r="C9" s="51"/>
      <c r="D9" s="51" t="s">
        <v>24</v>
      </c>
      <c r="E9" s="51" t="s">
        <v>151</v>
      </c>
      <c r="F9" s="51" t="s">
        <v>150</v>
      </c>
      <c r="G9" s="51" t="s">
        <v>32</v>
      </c>
      <c r="H9" s="52">
        <v>1979</v>
      </c>
      <c r="I9" s="38">
        <v>615</v>
      </c>
      <c r="J9" s="38">
        <v>603</v>
      </c>
      <c r="K9" s="38">
        <v>603</v>
      </c>
      <c r="L9" s="38">
        <v>603</v>
      </c>
      <c r="M9" s="38">
        <v>603</v>
      </c>
      <c r="N9" s="37">
        <v>603</v>
      </c>
      <c r="O9" s="37">
        <v>603</v>
      </c>
      <c r="P9" s="37">
        <v>603</v>
      </c>
      <c r="Q9" s="37">
        <v>603</v>
      </c>
      <c r="R9" s="37">
        <v>603</v>
      </c>
      <c r="S9" s="37">
        <v>603</v>
      </c>
      <c r="T9" s="207"/>
    </row>
    <row r="10" spans="1:24" s="5" customFormat="1" ht="13.2">
      <c r="A10" s="5">
        <f t="shared" si="0"/>
        <v>10</v>
      </c>
      <c r="B10" s="51" t="s">
        <v>71</v>
      </c>
      <c r="C10" s="51"/>
      <c r="D10" s="51" t="s">
        <v>25</v>
      </c>
      <c r="E10" s="51" t="s">
        <v>151</v>
      </c>
      <c r="F10" s="51" t="s">
        <v>150</v>
      </c>
      <c r="G10" s="51" t="s">
        <v>32</v>
      </c>
      <c r="H10" s="52">
        <v>1980</v>
      </c>
      <c r="I10" s="38">
        <v>615</v>
      </c>
      <c r="J10" s="38">
        <v>605</v>
      </c>
      <c r="K10" s="38">
        <v>605</v>
      </c>
      <c r="L10" s="38">
        <v>605</v>
      </c>
      <c r="M10" s="38">
        <v>605</v>
      </c>
      <c r="N10" s="37">
        <v>605</v>
      </c>
      <c r="O10" s="37">
        <v>605</v>
      </c>
      <c r="P10" s="37">
        <v>605</v>
      </c>
      <c r="Q10" s="37">
        <v>605</v>
      </c>
      <c r="R10" s="37">
        <v>605</v>
      </c>
      <c r="S10" s="37">
        <v>605</v>
      </c>
      <c r="T10" s="207"/>
    </row>
    <row r="11" spans="1:24" s="5" customFormat="1" ht="12.6" customHeight="1">
      <c r="A11" s="5">
        <f t="shared" si="0"/>
        <v>11</v>
      </c>
      <c r="B11" s="51" t="s">
        <v>71</v>
      </c>
      <c r="C11" s="51"/>
      <c r="D11" s="51" t="s">
        <v>26</v>
      </c>
      <c r="E11" s="51" t="s">
        <v>151</v>
      </c>
      <c r="F11" s="51" t="s">
        <v>150</v>
      </c>
      <c r="G11" s="51" t="s">
        <v>32</v>
      </c>
      <c r="H11" s="52">
        <v>1988</v>
      </c>
      <c r="I11" s="38">
        <v>460</v>
      </c>
      <c r="J11" s="38">
        <v>449</v>
      </c>
      <c r="K11" s="38">
        <v>449</v>
      </c>
      <c r="L11" s="38">
        <v>449</v>
      </c>
      <c r="M11" s="38">
        <v>449</v>
      </c>
      <c r="N11" s="37">
        <v>449</v>
      </c>
      <c r="O11" s="37">
        <v>449</v>
      </c>
      <c r="P11" s="37">
        <v>449</v>
      </c>
      <c r="Q11" s="37">
        <v>449</v>
      </c>
      <c r="R11" s="37">
        <v>449</v>
      </c>
      <c r="S11" s="37">
        <v>449</v>
      </c>
      <c r="T11" s="207"/>
    </row>
    <row r="12" spans="1:24" s="5" customFormat="1" ht="13.2">
      <c r="A12" s="5">
        <f t="shared" si="0"/>
        <v>12</v>
      </c>
      <c r="B12" s="51" t="s">
        <v>152</v>
      </c>
      <c r="C12" s="51"/>
      <c r="D12" s="51" t="s">
        <v>153</v>
      </c>
      <c r="E12" s="51" t="s">
        <v>36</v>
      </c>
      <c r="F12" s="51" t="s">
        <v>150</v>
      </c>
      <c r="G12" s="51" t="s">
        <v>32</v>
      </c>
      <c r="H12" s="52">
        <v>1992</v>
      </c>
      <c r="I12" s="38">
        <v>560</v>
      </c>
      <c r="J12" s="38">
        <v>560</v>
      </c>
      <c r="K12" s="38">
        <v>560</v>
      </c>
      <c r="L12" s="38">
        <v>560</v>
      </c>
      <c r="M12" s="38">
        <v>560</v>
      </c>
      <c r="N12" s="37">
        <v>560</v>
      </c>
      <c r="O12" s="37">
        <v>560</v>
      </c>
      <c r="P12" s="37">
        <v>560</v>
      </c>
      <c r="Q12" s="37">
        <v>560</v>
      </c>
      <c r="R12" s="37">
        <v>560</v>
      </c>
      <c r="S12" s="37">
        <v>560</v>
      </c>
      <c r="T12" s="207"/>
    </row>
    <row r="13" spans="1:24" s="5" customFormat="1" ht="13.2">
      <c r="A13" s="5">
        <f t="shared" si="0"/>
        <v>13</v>
      </c>
      <c r="B13" s="51" t="s">
        <v>154</v>
      </c>
      <c r="C13" s="51"/>
      <c r="D13" s="51" t="s">
        <v>155</v>
      </c>
      <c r="E13" s="51" t="s">
        <v>36</v>
      </c>
      <c r="F13" s="51" t="s">
        <v>150</v>
      </c>
      <c r="G13" s="51" t="s">
        <v>32</v>
      </c>
      <c r="H13" s="52">
        <v>2010</v>
      </c>
      <c r="I13" s="38">
        <v>922</v>
      </c>
      <c r="J13" s="38">
        <v>785</v>
      </c>
      <c r="K13" s="38">
        <v>785</v>
      </c>
      <c r="L13" s="38">
        <v>785</v>
      </c>
      <c r="M13" s="38">
        <v>785</v>
      </c>
      <c r="N13" s="37">
        <v>785</v>
      </c>
      <c r="O13" s="37">
        <v>785</v>
      </c>
      <c r="P13" s="37">
        <v>785</v>
      </c>
      <c r="Q13" s="37">
        <v>785</v>
      </c>
      <c r="R13" s="37">
        <v>785</v>
      </c>
      <c r="S13" s="37">
        <v>785</v>
      </c>
      <c r="T13" s="207"/>
    </row>
    <row r="14" spans="1:24" s="5" customFormat="1" ht="13.2">
      <c r="A14" s="5">
        <f t="shared" si="0"/>
        <v>14</v>
      </c>
      <c r="B14" s="51" t="s">
        <v>156</v>
      </c>
      <c r="C14" s="51"/>
      <c r="D14" s="51" t="s">
        <v>157</v>
      </c>
      <c r="E14" s="51" t="s">
        <v>158</v>
      </c>
      <c r="F14" s="51" t="s">
        <v>150</v>
      </c>
      <c r="G14" s="51" t="s">
        <v>31</v>
      </c>
      <c r="H14" s="52">
        <v>1985</v>
      </c>
      <c r="I14" s="38">
        <v>893</v>
      </c>
      <c r="J14" s="38">
        <v>824</v>
      </c>
      <c r="K14" s="38">
        <v>824</v>
      </c>
      <c r="L14" s="38">
        <v>824</v>
      </c>
      <c r="M14" s="38">
        <v>824</v>
      </c>
      <c r="N14" s="37">
        <v>824</v>
      </c>
      <c r="O14" s="37">
        <v>824</v>
      </c>
      <c r="P14" s="37">
        <v>824</v>
      </c>
      <c r="Q14" s="37">
        <v>824</v>
      </c>
      <c r="R14" s="37">
        <v>824</v>
      </c>
      <c r="S14" s="37">
        <v>824</v>
      </c>
      <c r="T14" s="207"/>
    </row>
    <row r="15" spans="1:24" s="5" customFormat="1" ht="13.2">
      <c r="A15" s="5">
        <f t="shared" si="0"/>
        <v>15</v>
      </c>
      <c r="B15" s="51" t="s">
        <v>159</v>
      </c>
      <c r="C15" s="51"/>
      <c r="D15" s="51" t="s">
        <v>160</v>
      </c>
      <c r="E15" s="51" t="s">
        <v>158</v>
      </c>
      <c r="F15" s="51" t="s">
        <v>150</v>
      </c>
      <c r="G15" s="51" t="s">
        <v>31</v>
      </c>
      <c r="H15" s="52">
        <v>1986</v>
      </c>
      <c r="I15" s="38">
        <v>956.8</v>
      </c>
      <c r="J15" s="38">
        <v>836</v>
      </c>
      <c r="K15" s="38">
        <v>836</v>
      </c>
      <c r="L15" s="38">
        <v>836</v>
      </c>
      <c r="M15" s="38">
        <v>836</v>
      </c>
      <c r="N15" s="37">
        <v>836</v>
      </c>
      <c r="O15" s="37">
        <v>836</v>
      </c>
      <c r="P15" s="37">
        <v>836</v>
      </c>
      <c r="Q15" s="37">
        <v>836</v>
      </c>
      <c r="R15" s="37">
        <v>836</v>
      </c>
      <c r="S15" s="37">
        <v>836</v>
      </c>
      <c r="T15" s="207"/>
    </row>
    <row r="16" spans="1:24" s="5" customFormat="1" ht="13.2">
      <c r="A16" s="5">
        <f t="shared" si="0"/>
        <v>16</v>
      </c>
      <c r="B16" s="51" t="s">
        <v>161</v>
      </c>
      <c r="C16" s="51"/>
      <c r="D16" s="51" t="s">
        <v>162</v>
      </c>
      <c r="E16" s="51" t="s">
        <v>163</v>
      </c>
      <c r="F16" s="51" t="s">
        <v>150</v>
      </c>
      <c r="G16" s="51" t="s">
        <v>31</v>
      </c>
      <c r="H16" s="52">
        <v>1977</v>
      </c>
      <c r="I16" s="38">
        <v>893</v>
      </c>
      <c r="J16" s="38">
        <v>815</v>
      </c>
      <c r="K16" s="38">
        <v>815</v>
      </c>
      <c r="L16" s="38">
        <v>815</v>
      </c>
      <c r="M16" s="38">
        <v>815</v>
      </c>
      <c r="N16" s="37">
        <v>815</v>
      </c>
      <c r="O16" s="37">
        <v>815</v>
      </c>
      <c r="P16" s="37">
        <v>815</v>
      </c>
      <c r="Q16" s="37">
        <v>815</v>
      </c>
      <c r="R16" s="37">
        <v>815</v>
      </c>
      <c r="S16" s="37">
        <v>815</v>
      </c>
      <c r="T16" s="207"/>
    </row>
    <row r="17" spans="1:20" s="5" customFormat="1" ht="13.2">
      <c r="A17" s="5">
        <f t="shared" si="0"/>
        <v>17</v>
      </c>
      <c r="B17" s="51" t="s">
        <v>164</v>
      </c>
      <c r="C17" s="51"/>
      <c r="D17" s="51" t="s">
        <v>165</v>
      </c>
      <c r="E17" s="51" t="s">
        <v>163</v>
      </c>
      <c r="F17" s="51" t="s">
        <v>150</v>
      </c>
      <c r="G17" s="51" t="s">
        <v>31</v>
      </c>
      <c r="H17" s="52">
        <v>1978</v>
      </c>
      <c r="I17" s="38">
        <v>893</v>
      </c>
      <c r="J17" s="38">
        <v>820</v>
      </c>
      <c r="K17" s="38">
        <v>820</v>
      </c>
      <c r="L17" s="38">
        <v>820</v>
      </c>
      <c r="M17" s="38">
        <v>820</v>
      </c>
      <c r="N17" s="37">
        <v>820</v>
      </c>
      <c r="O17" s="37">
        <v>820</v>
      </c>
      <c r="P17" s="37">
        <v>820</v>
      </c>
      <c r="Q17" s="37">
        <v>820</v>
      </c>
      <c r="R17" s="37">
        <v>820</v>
      </c>
      <c r="S17" s="37">
        <v>820</v>
      </c>
      <c r="T17" s="207"/>
    </row>
    <row r="18" spans="1:20" s="5" customFormat="1" ht="13.2">
      <c r="A18" s="5">
        <f t="shared" si="0"/>
        <v>18</v>
      </c>
      <c r="B18" s="51" t="s">
        <v>166</v>
      </c>
      <c r="C18" s="51"/>
      <c r="D18" s="51" t="s">
        <v>167</v>
      </c>
      <c r="E18" s="51" t="s">
        <v>163</v>
      </c>
      <c r="F18" s="51" t="s">
        <v>150</v>
      </c>
      <c r="G18" s="51" t="s">
        <v>31</v>
      </c>
      <c r="H18" s="52">
        <v>1979</v>
      </c>
      <c r="I18" s="38">
        <v>893</v>
      </c>
      <c r="J18" s="38">
        <v>820</v>
      </c>
      <c r="K18" s="38">
        <v>820</v>
      </c>
      <c r="L18" s="38">
        <v>820</v>
      </c>
      <c r="M18" s="38">
        <v>820</v>
      </c>
      <c r="N18" s="37">
        <v>820</v>
      </c>
      <c r="O18" s="37">
        <v>820</v>
      </c>
      <c r="P18" s="37">
        <v>820</v>
      </c>
      <c r="Q18" s="37">
        <v>820</v>
      </c>
      <c r="R18" s="37">
        <v>820</v>
      </c>
      <c r="S18" s="37">
        <v>820</v>
      </c>
      <c r="T18" s="207"/>
    </row>
    <row r="19" spans="1:20" s="5" customFormat="1" ht="13.2">
      <c r="A19" s="5">
        <f t="shared" si="0"/>
        <v>19</v>
      </c>
      <c r="B19" s="51" t="s">
        <v>168</v>
      </c>
      <c r="C19" s="51"/>
      <c r="D19" s="51" t="s">
        <v>169</v>
      </c>
      <c r="E19" s="51" t="s">
        <v>170</v>
      </c>
      <c r="F19" s="51" t="s">
        <v>150</v>
      </c>
      <c r="G19" s="51" t="s">
        <v>31</v>
      </c>
      <c r="H19" s="52">
        <v>2010</v>
      </c>
      <c r="I19" s="38">
        <v>916.8</v>
      </c>
      <c r="J19" s="38">
        <v>855</v>
      </c>
      <c r="K19" s="38">
        <v>855</v>
      </c>
      <c r="L19" s="38">
        <v>855</v>
      </c>
      <c r="M19" s="38">
        <v>855</v>
      </c>
      <c r="N19" s="37">
        <v>855</v>
      </c>
      <c r="O19" s="37">
        <v>855</v>
      </c>
      <c r="P19" s="37">
        <v>855</v>
      </c>
      <c r="Q19" s="37">
        <v>855</v>
      </c>
      <c r="R19" s="37">
        <v>855</v>
      </c>
      <c r="S19" s="37">
        <v>855</v>
      </c>
      <c r="T19" s="207"/>
    </row>
    <row r="20" spans="1:20" s="5" customFormat="1" ht="13.2">
      <c r="A20" s="5">
        <f t="shared" si="0"/>
        <v>20</v>
      </c>
      <c r="B20" s="51" t="s">
        <v>171</v>
      </c>
      <c r="C20" s="51"/>
      <c r="D20" s="51" t="s">
        <v>172</v>
      </c>
      <c r="E20" s="51" t="s">
        <v>170</v>
      </c>
      <c r="F20" s="51" t="s">
        <v>150</v>
      </c>
      <c r="G20" s="51" t="s">
        <v>31</v>
      </c>
      <c r="H20" s="52">
        <v>2011</v>
      </c>
      <c r="I20" s="38">
        <v>916.8</v>
      </c>
      <c r="J20" s="38">
        <v>855</v>
      </c>
      <c r="K20" s="38">
        <v>855</v>
      </c>
      <c r="L20" s="38">
        <v>855</v>
      </c>
      <c r="M20" s="38">
        <v>855</v>
      </c>
      <c r="N20" s="37">
        <v>855</v>
      </c>
      <c r="O20" s="37">
        <v>855</v>
      </c>
      <c r="P20" s="37">
        <v>855</v>
      </c>
      <c r="Q20" s="37">
        <v>855</v>
      </c>
      <c r="R20" s="37">
        <v>855</v>
      </c>
      <c r="S20" s="37">
        <v>855</v>
      </c>
      <c r="T20" s="207"/>
    </row>
    <row r="21" spans="1:20" s="5" customFormat="1" ht="13.2">
      <c r="A21" s="5">
        <f t="shared" si="0"/>
        <v>21</v>
      </c>
      <c r="B21" s="51" t="s">
        <v>174</v>
      </c>
      <c r="C21" s="51"/>
      <c r="D21" s="51" t="s">
        <v>175</v>
      </c>
      <c r="E21" s="51" t="s">
        <v>176</v>
      </c>
      <c r="F21" s="51" t="s">
        <v>150</v>
      </c>
      <c r="G21" s="51" t="s">
        <v>32</v>
      </c>
      <c r="H21" s="52">
        <v>1982</v>
      </c>
      <c r="I21" s="38">
        <v>430</v>
      </c>
      <c r="J21" s="38">
        <v>391</v>
      </c>
      <c r="K21" s="38">
        <v>391</v>
      </c>
      <c r="L21" s="38">
        <v>391</v>
      </c>
      <c r="M21" s="38">
        <v>391</v>
      </c>
      <c r="N21" s="37">
        <v>391</v>
      </c>
      <c r="O21" s="37">
        <v>391</v>
      </c>
      <c r="P21" s="37">
        <v>391</v>
      </c>
      <c r="Q21" s="37">
        <v>391</v>
      </c>
      <c r="R21" s="37">
        <v>391</v>
      </c>
      <c r="S21" s="37">
        <v>391</v>
      </c>
      <c r="T21" s="207"/>
    </row>
    <row r="22" spans="1:20" s="5" customFormat="1" ht="13.2">
      <c r="A22" s="5">
        <f t="shared" si="0"/>
        <v>22</v>
      </c>
      <c r="B22" s="51" t="s">
        <v>177</v>
      </c>
      <c r="C22" s="51"/>
      <c r="D22" s="51" t="s">
        <v>178</v>
      </c>
      <c r="E22" s="51" t="s">
        <v>179</v>
      </c>
      <c r="F22" s="51" t="s">
        <v>150</v>
      </c>
      <c r="G22" s="51" t="s">
        <v>31</v>
      </c>
      <c r="H22" s="52">
        <v>2013</v>
      </c>
      <c r="I22" s="38">
        <v>1008</v>
      </c>
      <c r="J22" s="38">
        <v>932.6</v>
      </c>
      <c r="K22" s="38">
        <v>932.6</v>
      </c>
      <c r="L22" s="38">
        <v>932.6</v>
      </c>
      <c r="M22" s="38">
        <v>932.6</v>
      </c>
      <c r="N22" s="37">
        <v>932.6</v>
      </c>
      <c r="O22" s="37">
        <v>932.6</v>
      </c>
      <c r="P22" s="37">
        <v>932.6</v>
      </c>
      <c r="Q22" s="37">
        <v>932.6</v>
      </c>
      <c r="R22" s="37">
        <v>932.6</v>
      </c>
      <c r="S22" s="37">
        <v>932.6</v>
      </c>
      <c r="T22" s="207"/>
    </row>
    <row r="23" spans="1:20" s="5" customFormat="1" ht="13.2">
      <c r="A23" s="5">
        <f t="shared" si="0"/>
        <v>23</v>
      </c>
      <c r="B23" s="51" t="s">
        <v>180</v>
      </c>
      <c r="C23" s="51"/>
      <c r="D23" s="51" t="s">
        <v>181</v>
      </c>
      <c r="E23" s="51" t="s">
        <v>170</v>
      </c>
      <c r="F23" s="51" t="s">
        <v>150</v>
      </c>
      <c r="G23" s="51" t="s">
        <v>31</v>
      </c>
      <c r="H23" s="52">
        <v>1990</v>
      </c>
      <c r="I23" s="38">
        <v>174.6</v>
      </c>
      <c r="J23" s="38">
        <v>155</v>
      </c>
      <c r="K23" s="38">
        <v>155</v>
      </c>
      <c r="L23" s="38">
        <v>155</v>
      </c>
      <c r="M23" s="38">
        <v>155</v>
      </c>
      <c r="N23" s="37">
        <v>155</v>
      </c>
      <c r="O23" s="37">
        <v>155</v>
      </c>
      <c r="P23" s="37">
        <v>155</v>
      </c>
      <c r="Q23" s="37">
        <v>155</v>
      </c>
      <c r="R23" s="37">
        <v>155</v>
      </c>
      <c r="S23" s="37">
        <v>155</v>
      </c>
      <c r="T23" s="207"/>
    </row>
    <row r="24" spans="1:20" s="5" customFormat="1" ht="13.2">
      <c r="A24" s="5">
        <f t="shared" si="0"/>
        <v>24</v>
      </c>
      <c r="B24" s="51" t="s">
        <v>182</v>
      </c>
      <c r="C24" s="51"/>
      <c r="D24" s="51" t="s">
        <v>183</v>
      </c>
      <c r="E24" s="51" t="s">
        <v>170</v>
      </c>
      <c r="F24" s="51" t="s">
        <v>150</v>
      </c>
      <c r="G24" s="51" t="s">
        <v>31</v>
      </c>
      <c r="H24" s="52">
        <v>1991</v>
      </c>
      <c r="I24" s="38">
        <v>174.6</v>
      </c>
      <c r="J24" s="38">
        <v>155</v>
      </c>
      <c r="K24" s="38">
        <v>155</v>
      </c>
      <c r="L24" s="38">
        <v>155</v>
      </c>
      <c r="M24" s="38">
        <v>155</v>
      </c>
      <c r="N24" s="37">
        <v>155</v>
      </c>
      <c r="O24" s="37">
        <v>155</v>
      </c>
      <c r="P24" s="37">
        <v>155</v>
      </c>
      <c r="Q24" s="37">
        <v>155</v>
      </c>
      <c r="R24" s="37">
        <v>155</v>
      </c>
      <c r="S24" s="37">
        <v>155</v>
      </c>
      <c r="T24" s="207"/>
    </row>
    <row r="25" spans="1:20" s="5" customFormat="1" ht="13.2">
      <c r="A25" s="5">
        <f t="shared" si="0"/>
        <v>25</v>
      </c>
      <c r="B25" s="51" t="s">
        <v>184</v>
      </c>
      <c r="C25" s="51"/>
      <c r="D25" s="51" t="s">
        <v>185</v>
      </c>
      <c r="E25" s="51" t="s">
        <v>231</v>
      </c>
      <c r="F25" s="51" t="s">
        <v>150</v>
      </c>
      <c r="G25" s="51" t="s">
        <v>186</v>
      </c>
      <c r="H25" s="52">
        <v>1977</v>
      </c>
      <c r="I25" s="38">
        <v>734.1</v>
      </c>
      <c r="J25" s="38">
        <v>664</v>
      </c>
      <c r="K25" s="38">
        <v>664</v>
      </c>
      <c r="L25" s="38">
        <v>664</v>
      </c>
      <c r="M25" s="38">
        <v>664</v>
      </c>
      <c r="N25" s="37">
        <v>664</v>
      </c>
      <c r="O25" s="37">
        <v>664</v>
      </c>
      <c r="P25" s="37">
        <v>664</v>
      </c>
      <c r="Q25" s="37">
        <v>664</v>
      </c>
      <c r="R25" s="37">
        <v>664</v>
      </c>
      <c r="S25" s="37">
        <v>664</v>
      </c>
      <c r="T25" s="207"/>
    </row>
    <row r="26" spans="1:20" s="5" customFormat="1" ht="13.2">
      <c r="A26" s="5">
        <f t="shared" si="0"/>
        <v>26</v>
      </c>
      <c r="B26" s="51" t="s">
        <v>187</v>
      </c>
      <c r="C26" s="51"/>
      <c r="D26" s="51" t="s">
        <v>188</v>
      </c>
      <c r="E26" s="51" t="s">
        <v>231</v>
      </c>
      <c r="F26" s="51" t="s">
        <v>150</v>
      </c>
      <c r="G26" s="51" t="s">
        <v>186</v>
      </c>
      <c r="H26" s="52">
        <v>1978</v>
      </c>
      <c r="I26" s="38">
        <v>734.1</v>
      </c>
      <c r="J26" s="38">
        <v>663</v>
      </c>
      <c r="K26" s="38">
        <v>663</v>
      </c>
      <c r="L26" s="38">
        <v>663</v>
      </c>
      <c r="M26" s="38">
        <v>663</v>
      </c>
      <c r="N26" s="37">
        <v>663</v>
      </c>
      <c r="O26" s="37">
        <v>663</v>
      </c>
      <c r="P26" s="37">
        <v>663</v>
      </c>
      <c r="Q26" s="37">
        <v>663</v>
      </c>
      <c r="R26" s="37">
        <v>663</v>
      </c>
      <c r="S26" s="37">
        <v>663</v>
      </c>
      <c r="T26" s="207"/>
    </row>
    <row r="27" spans="1:20" s="5" customFormat="1" ht="13.2">
      <c r="A27" s="5">
        <f t="shared" si="0"/>
        <v>27</v>
      </c>
      <c r="B27" s="51" t="s">
        <v>189</v>
      </c>
      <c r="C27" s="51"/>
      <c r="D27" s="51" t="s">
        <v>190</v>
      </c>
      <c r="E27" s="51" t="s">
        <v>231</v>
      </c>
      <c r="F27" s="51" t="s">
        <v>150</v>
      </c>
      <c r="G27" s="51" t="s">
        <v>186</v>
      </c>
      <c r="H27" s="52">
        <v>1980</v>
      </c>
      <c r="I27" s="38">
        <v>614.6</v>
      </c>
      <c r="J27" s="38">
        <v>577</v>
      </c>
      <c r="K27" s="38">
        <v>577</v>
      </c>
      <c r="L27" s="38">
        <v>577</v>
      </c>
      <c r="M27" s="38">
        <v>577</v>
      </c>
      <c r="N27" s="37">
        <v>577</v>
      </c>
      <c r="O27" s="37">
        <v>577</v>
      </c>
      <c r="P27" s="37">
        <v>577</v>
      </c>
      <c r="Q27" s="37">
        <v>577</v>
      </c>
      <c r="R27" s="37">
        <v>577</v>
      </c>
      <c r="S27" s="37">
        <v>577</v>
      </c>
      <c r="T27" s="207"/>
    </row>
    <row r="28" spans="1:20" s="5" customFormat="1" ht="13.2">
      <c r="A28" s="5">
        <f t="shared" si="0"/>
        <v>28</v>
      </c>
      <c r="B28" s="51" t="s">
        <v>191</v>
      </c>
      <c r="C28" s="51"/>
      <c r="D28" s="51" t="s">
        <v>192</v>
      </c>
      <c r="E28" s="51" t="s">
        <v>231</v>
      </c>
      <c r="F28" s="51" t="s">
        <v>150</v>
      </c>
      <c r="G28" s="51" t="s">
        <v>186</v>
      </c>
      <c r="H28" s="52">
        <v>1982</v>
      </c>
      <c r="I28" s="38">
        <v>653.99</v>
      </c>
      <c r="J28" s="38">
        <v>610</v>
      </c>
      <c r="K28" s="38">
        <v>610</v>
      </c>
      <c r="L28" s="38">
        <v>610</v>
      </c>
      <c r="M28" s="38">
        <v>610</v>
      </c>
      <c r="N28" s="37">
        <v>610</v>
      </c>
      <c r="O28" s="37">
        <v>610</v>
      </c>
      <c r="P28" s="37">
        <v>610</v>
      </c>
      <c r="Q28" s="37">
        <v>610</v>
      </c>
      <c r="R28" s="37">
        <v>610</v>
      </c>
      <c r="S28" s="37">
        <v>610</v>
      </c>
      <c r="T28" s="207"/>
    </row>
    <row r="29" spans="1:20" s="5" customFormat="1" ht="13.2">
      <c r="A29" s="5">
        <f t="shared" si="0"/>
        <v>29</v>
      </c>
      <c r="B29" s="51" t="s">
        <v>193</v>
      </c>
      <c r="C29" s="51"/>
      <c r="D29" s="51" t="s">
        <v>194</v>
      </c>
      <c r="E29" s="51" t="s">
        <v>36</v>
      </c>
      <c r="F29" s="51" t="s">
        <v>1730</v>
      </c>
      <c r="G29" s="51" t="s">
        <v>32</v>
      </c>
      <c r="H29" s="52">
        <v>2000</v>
      </c>
      <c r="I29" s="38">
        <v>199.2</v>
      </c>
      <c r="J29" s="38">
        <v>199.2</v>
      </c>
      <c r="K29" s="38">
        <v>199.2</v>
      </c>
      <c r="L29" s="38">
        <v>199.2</v>
      </c>
      <c r="M29" s="38">
        <v>199.2</v>
      </c>
      <c r="N29" s="37">
        <v>199.2</v>
      </c>
      <c r="O29" s="37">
        <v>199.2</v>
      </c>
      <c r="P29" s="37">
        <v>199.2</v>
      </c>
      <c r="Q29" s="37">
        <v>199.2</v>
      </c>
      <c r="R29" s="37">
        <v>199.2</v>
      </c>
      <c r="S29" s="37">
        <v>199.2</v>
      </c>
      <c r="T29" s="207"/>
    </row>
    <row r="30" spans="1:20" s="5" customFormat="1" ht="13.2">
      <c r="A30" s="5">
        <f t="shared" si="0"/>
        <v>30</v>
      </c>
      <c r="B30" s="51" t="s">
        <v>195</v>
      </c>
      <c r="C30" s="51" t="s">
        <v>4515</v>
      </c>
      <c r="D30" s="51" t="s">
        <v>196</v>
      </c>
      <c r="E30" s="51" t="s">
        <v>36</v>
      </c>
      <c r="F30" s="51" t="s">
        <v>1730</v>
      </c>
      <c r="G30" s="51" t="s">
        <v>32</v>
      </c>
      <c r="H30" s="52">
        <v>2000</v>
      </c>
      <c r="I30" s="38">
        <v>195</v>
      </c>
      <c r="J30" s="38">
        <v>176</v>
      </c>
      <c r="K30" s="38">
        <v>176</v>
      </c>
      <c r="L30" s="38">
        <v>176</v>
      </c>
      <c r="M30" s="38">
        <v>176</v>
      </c>
      <c r="N30" s="37">
        <v>176</v>
      </c>
      <c r="O30" s="37">
        <v>176</v>
      </c>
      <c r="P30" s="37">
        <v>176</v>
      </c>
      <c r="Q30" s="37">
        <v>176</v>
      </c>
      <c r="R30" s="37">
        <v>176</v>
      </c>
      <c r="S30" s="37">
        <v>176</v>
      </c>
      <c r="T30" s="207"/>
    </row>
    <row r="31" spans="1:20" s="5" customFormat="1" ht="13.2">
      <c r="A31" s="5">
        <f t="shared" si="0"/>
        <v>31</v>
      </c>
      <c r="B31" s="51" t="s">
        <v>197</v>
      </c>
      <c r="C31" s="51"/>
      <c r="D31" s="51" t="s">
        <v>198</v>
      </c>
      <c r="E31" s="51" t="s">
        <v>36</v>
      </c>
      <c r="F31" s="51" t="s">
        <v>1730</v>
      </c>
      <c r="G31" s="51" t="s">
        <v>32</v>
      </c>
      <c r="H31" s="52">
        <v>2000</v>
      </c>
      <c r="I31" s="38">
        <v>222</v>
      </c>
      <c r="J31" s="38">
        <v>218.5</v>
      </c>
      <c r="K31" s="38">
        <v>218.5</v>
      </c>
      <c r="L31" s="38">
        <v>218.5</v>
      </c>
      <c r="M31" s="38">
        <v>218.5</v>
      </c>
      <c r="N31" s="37">
        <v>218.5</v>
      </c>
      <c r="O31" s="37">
        <v>218.5</v>
      </c>
      <c r="P31" s="37">
        <v>218.5</v>
      </c>
      <c r="Q31" s="37">
        <v>218.5</v>
      </c>
      <c r="R31" s="37">
        <v>218.5</v>
      </c>
      <c r="S31" s="37">
        <v>218.5</v>
      </c>
      <c r="T31" s="207"/>
    </row>
    <row r="32" spans="1:20" s="5" customFormat="1" ht="13.2">
      <c r="A32" s="5">
        <f t="shared" si="0"/>
        <v>32</v>
      </c>
      <c r="B32" s="51" t="s">
        <v>199</v>
      </c>
      <c r="C32" s="51"/>
      <c r="D32" s="51" t="s">
        <v>200</v>
      </c>
      <c r="E32" s="51" t="s">
        <v>201</v>
      </c>
      <c r="F32" s="51" t="s">
        <v>1731</v>
      </c>
      <c r="G32" s="51" t="s">
        <v>31</v>
      </c>
      <c r="H32" s="52">
        <v>1973</v>
      </c>
      <c r="I32" s="38">
        <v>21</v>
      </c>
      <c r="J32" s="38">
        <v>20</v>
      </c>
      <c r="K32" s="38">
        <v>20</v>
      </c>
      <c r="L32" s="38">
        <v>20</v>
      </c>
      <c r="M32" s="38">
        <v>20</v>
      </c>
      <c r="N32" s="37">
        <v>20</v>
      </c>
      <c r="O32" s="37">
        <v>20</v>
      </c>
      <c r="P32" s="37">
        <v>20</v>
      </c>
      <c r="Q32" s="37">
        <v>20</v>
      </c>
      <c r="R32" s="37">
        <v>20</v>
      </c>
      <c r="S32" s="37">
        <v>20</v>
      </c>
      <c r="T32" s="207"/>
    </row>
    <row r="33" spans="1:20" s="5" customFormat="1" ht="13.2">
      <c r="A33" s="5">
        <f t="shared" si="0"/>
        <v>33</v>
      </c>
      <c r="B33" s="51" t="s">
        <v>204</v>
      </c>
      <c r="C33" s="51"/>
      <c r="D33" s="51" t="s">
        <v>202</v>
      </c>
      <c r="E33" s="51" t="s">
        <v>203</v>
      </c>
      <c r="F33" s="51" t="s">
        <v>1730</v>
      </c>
      <c r="G33" s="51" t="s">
        <v>69</v>
      </c>
      <c r="H33" s="52">
        <v>2010</v>
      </c>
      <c r="I33" s="38">
        <v>189.55</v>
      </c>
      <c r="J33" s="38">
        <v>165</v>
      </c>
      <c r="K33" s="38">
        <v>165</v>
      </c>
      <c r="L33" s="38">
        <v>165</v>
      </c>
      <c r="M33" s="38">
        <v>165</v>
      </c>
      <c r="N33" s="37">
        <v>165</v>
      </c>
      <c r="O33" s="37">
        <v>165</v>
      </c>
      <c r="P33" s="37">
        <v>165</v>
      </c>
      <c r="Q33" s="37">
        <v>165</v>
      </c>
      <c r="R33" s="37">
        <v>165</v>
      </c>
      <c r="S33" s="37">
        <v>165</v>
      </c>
      <c r="T33" s="207"/>
    </row>
    <row r="34" spans="1:20" s="5" customFormat="1" ht="13.2">
      <c r="A34" s="5">
        <f t="shared" si="0"/>
        <v>34</v>
      </c>
      <c r="B34" s="51" t="s">
        <v>206</v>
      </c>
      <c r="C34" s="51"/>
      <c r="D34" s="51" t="s">
        <v>205</v>
      </c>
      <c r="E34" s="51" t="s">
        <v>203</v>
      </c>
      <c r="F34" s="51" t="s">
        <v>1730</v>
      </c>
      <c r="G34" s="51" t="s">
        <v>69</v>
      </c>
      <c r="H34" s="52">
        <v>2010</v>
      </c>
      <c r="I34" s="38">
        <v>189.55</v>
      </c>
      <c r="J34" s="38">
        <v>165</v>
      </c>
      <c r="K34" s="38">
        <v>165</v>
      </c>
      <c r="L34" s="38">
        <v>165</v>
      </c>
      <c r="M34" s="38">
        <v>165</v>
      </c>
      <c r="N34" s="37">
        <v>165</v>
      </c>
      <c r="O34" s="37">
        <v>165</v>
      </c>
      <c r="P34" s="37">
        <v>165</v>
      </c>
      <c r="Q34" s="37">
        <v>165</v>
      </c>
      <c r="R34" s="37">
        <v>165</v>
      </c>
      <c r="S34" s="37">
        <v>165</v>
      </c>
      <c r="T34" s="207"/>
    </row>
    <row r="35" spans="1:20" s="5" customFormat="1" ht="13.2">
      <c r="A35" s="5">
        <f t="shared" si="0"/>
        <v>35</v>
      </c>
      <c r="B35" s="51" t="s">
        <v>208</v>
      </c>
      <c r="C35" s="51"/>
      <c r="D35" s="51" t="s">
        <v>209</v>
      </c>
      <c r="E35" s="51" t="s">
        <v>203</v>
      </c>
      <c r="F35" s="51" t="s">
        <v>1732</v>
      </c>
      <c r="G35" s="51" t="s">
        <v>69</v>
      </c>
      <c r="H35" s="52">
        <v>1974</v>
      </c>
      <c r="I35" s="38">
        <v>352.8</v>
      </c>
      <c r="J35" s="38">
        <v>292</v>
      </c>
      <c r="K35" s="38">
        <v>292</v>
      </c>
      <c r="L35" s="38">
        <v>292</v>
      </c>
      <c r="M35" s="38">
        <v>292</v>
      </c>
      <c r="N35" s="37">
        <v>292</v>
      </c>
      <c r="O35" s="37">
        <v>292</v>
      </c>
      <c r="P35" s="37">
        <v>292</v>
      </c>
      <c r="Q35" s="37">
        <v>292</v>
      </c>
      <c r="R35" s="37">
        <v>292</v>
      </c>
      <c r="S35" s="37">
        <v>292</v>
      </c>
      <c r="T35" s="207"/>
    </row>
    <row r="36" spans="1:20" s="5" customFormat="1" ht="13.2">
      <c r="A36" s="5">
        <f t="shared" si="0"/>
        <v>36</v>
      </c>
      <c r="B36" s="51" t="s">
        <v>213</v>
      </c>
      <c r="C36" s="51"/>
      <c r="D36" s="51" t="s">
        <v>207</v>
      </c>
      <c r="E36" s="51" t="s">
        <v>203</v>
      </c>
      <c r="F36" s="51" t="s">
        <v>1730</v>
      </c>
      <c r="G36" s="51" t="s">
        <v>69</v>
      </c>
      <c r="H36" s="52">
        <v>1976</v>
      </c>
      <c r="I36" s="38">
        <v>351</v>
      </c>
      <c r="J36" s="38">
        <v>325</v>
      </c>
      <c r="K36" s="38">
        <v>325</v>
      </c>
      <c r="L36" s="38">
        <v>325</v>
      </c>
      <c r="M36" s="38">
        <v>325</v>
      </c>
      <c r="N36" s="37">
        <v>325</v>
      </c>
      <c r="O36" s="37">
        <v>325</v>
      </c>
      <c r="P36" s="37">
        <v>325</v>
      </c>
      <c r="Q36" s="37">
        <v>325</v>
      </c>
      <c r="R36" s="37">
        <v>325</v>
      </c>
      <c r="S36" s="37">
        <v>325</v>
      </c>
      <c r="T36" s="207"/>
    </row>
    <row r="37" spans="1:20" s="5" customFormat="1" ht="13.2">
      <c r="A37" s="5">
        <f t="shared" si="0"/>
        <v>37</v>
      </c>
      <c r="B37" s="51" t="s">
        <v>210</v>
      </c>
      <c r="C37" s="51"/>
      <c r="D37" s="51" t="s">
        <v>211</v>
      </c>
      <c r="E37" s="51" t="s">
        <v>212</v>
      </c>
      <c r="F37" s="51" t="s">
        <v>1730</v>
      </c>
      <c r="G37" s="51" t="s">
        <v>32</v>
      </c>
      <c r="H37" s="52">
        <v>2002</v>
      </c>
      <c r="I37" s="38">
        <v>188</v>
      </c>
      <c r="J37" s="38">
        <v>188</v>
      </c>
      <c r="K37" s="38">
        <v>188</v>
      </c>
      <c r="L37" s="38">
        <v>188</v>
      </c>
      <c r="M37" s="38">
        <v>188</v>
      </c>
      <c r="N37" s="37">
        <v>188</v>
      </c>
      <c r="O37" s="37">
        <v>188</v>
      </c>
      <c r="P37" s="37">
        <v>188</v>
      </c>
      <c r="Q37" s="37">
        <v>188</v>
      </c>
      <c r="R37" s="37">
        <v>188</v>
      </c>
      <c r="S37" s="37">
        <v>188</v>
      </c>
      <c r="T37" s="207"/>
    </row>
    <row r="38" spans="1:20" s="5" customFormat="1" ht="13.2">
      <c r="A38" s="5">
        <f t="shared" si="0"/>
        <v>38</v>
      </c>
      <c r="B38" s="51" t="s">
        <v>214</v>
      </c>
      <c r="C38" s="51"/>
      <c r="D38" s="51" t="s">
        <v>215</v>
      </c>
      <c r="E38" s="51" t="s">
        <v>212</v>
      </c>
      <c r="F38" s="51" t="s">
        <v>1730</v>
      </c>
      <c r="G38" s="51" t="s">
        <v>32</v>
      </c>
      <c r="H38" s="52">
        <v>2002</v>
      </c>
      <c r="I38" s="38">
        <v>188</v>
      </c>
      <c r="J38" s="38">
        <v>188</v>
      </c>
      <c r="K38" s="38">
        <v>188</v>
      </c>
      <c r="L38" s="38">
        <v>188</v>
      </c>
      <c r="M38" s="38">
        <v>188</v>
      </c>
      <c r="N38" s="37">
        <v>188</v>
      </c>
      <c r="O38" s="37">
        <v>188</v>
      </c>
      <c r="P38" s="37">
        <v>188</v>
      </c>
      <c r="Q38" s="37">
        <v>188</v>
      </c>
      <c r="R38" s="37">
        <v>188</v>
      </c>
      <c r="S38" s="37">
        <v>188</v>
      </c>
      <c r="T38" s="207"/>
    </row>
    <row r="39" spans="1:20" s="5" customFormat="1" ht="13.2">
      <c r="A39" s="5">
        <f t="shared" si="0"/>
        <v>39</v>
      </c>
      <c r="B39" s="51" t="s">
        <v>216</v>
      </c>
      <c r="C39" s="51"/>
      <c r="D39" s="51" t="s">
        <v>217</v>
      </c>
      <c r="E39" s="51" t="s">
        <v>212</v>
      </c>
      <c r="F39" s="51" t="s">
        <v>1730</v>
      </c>
      <c r="G39" s="51" t="s">
        <v>32</v>
      </c>
      <c r="H39" s="52">
        <v>2002</v>
      </c>
      <c r="I39" s="38">
        <v>242</v>
      </c>
      <c r="J39" s="38">
        <v>234</v>
      </c>
      <c r="K39" s="38">
        <v>234</v>
      </c>
      <c r="L39" s="38">
        <v>234</v>
      </c>
      <c r="M39" s="38">
        <v>234</v>
      </c>
      <c r="N39" s="37">
        <v>234</v>
      </c>
      <c r="O39" s="37">
        <v>234</v>
      </c>
      <c r="P39" s="37">
        <v>234</v>
      </c>
      <c r="Q39" s="37">
        <v>234</v>
      </c>
      <c r="R39" s="37">
        <v>234</v>
      </c>
      <c r="S39" s="37">
        <v>234</v>
      </c>
      <c r="T39" s="207"/>
    </row>
    <row r="40" spans="1:20" s="5" customFormat="1" ht="13.2">
      <c r="A40" s="5">
        <f t="shared" si="0"/>
        <v>40</v>
      </c>
      <c r="B40" s="51" t="s">
        <v>2487</v>
      </c>
      <c r="C40" s="51"/>
      <c r="D40" s="51" t="s">
        <v>2488</v>
      </c>
      <c r="E40" s="51" t="s">
        <v>1536</v>
      </c>
      <c r="F40" s="51" t="s">
        <v>1731</v>
      </c>
      <c r="G40" s="51" t="s">
        <v>69</v>
      </c>
      <c r="H40" s="52">
        <v>2022</v>
      </c>
      <c r="I40" s="38">
        <v>60.5</v>
      </c>
      <c r="J40" s="38">
        <v>49.8</v>
      </c>
      <c r="K40" s="38">
        <v>49.8</v>
      </c>
      <c r="L40" s="38">
        <v>49.8</v>
      </c>
      <c r="M40" s="38">
        <v>49.8</v>
      </c>
      <c r="N40" s="37">
        <v>49.8</v>
      </c>
      <c r="O40" s="37">
        <v>49.8</v>
      </c>
      <c r="P40" s="37">
        <v>49.8</v>
      </c>
      <c r="Q40" s="37">
        <v>49.8</v>
      </c>
      <c r="R40" s="37">
        <v>49.8</v>
      </c>
      <c r="S40" s="37">
        <v>49.8</v>
      </c>
      <c r="T40" s="207"/>
    </row>
    <row r="41" spans="1:20" s="5" customFormat="1" ht="13.2">
      <c r="A41" s="5">
        <f t="shared" si="0"/>
        <v>41</v>
      </c>
      <c r="B41" s="51" t="s">
        <v>2489</v>
      </c>
      <c r="C41" s="51"/>
      <c r="D41" s="51" t="s">
        <v>2490</v>
      </c>
      <c r="E41" s="51" t="s">
        <v>1536</v>
      </c>
      <c r="F41" s="51" t="s">
        <v>1731</v>
      </c>
      <c r="G41" s="51" t="s">
        <v>69</v>
      </c>
      <c r="H41" s="52">
        <v>2022</v>
      </c>
      <c r="I41" s="38">
        <v>60.5</v>
      </c>
      <c r="J41" s="38">
        <v>49.8</v>
      </c>
      <c r="K41" s="38">
        <v>49.8</v>
      </c>
      <c r="L41" s="38">
        <v>49.8</v>
      </c>
      <c r="M41" s="38">
        <v>49.8</v>
      </c>
      <c r="N41" s="37">
        <v>49.8</v>
      </c>
      <c r="O41" s="37">
        <v>49.8</v>
      </c>
      <c r="P41" s="37">
        <v>49.8</v>
      </c>
      <c r="Q41" s="37">
        <v>49.8</v>
      </c>
      <c r="R41" s="37">
        <v>49.8</v>
      </c>
      <c r="S41" s="37">
        <v>49.8</v>
      </c>
      <c r="T41" s="207"/>
    </row>
    <row r="42" spans="1:20" s="5" customFormat="1" ht="13.2">
      <c r="A42" s="5">
        <f t="shared" si="0"/>
        <v>42</v>
      </c>
      <c r="B42" s="51" t="s">
        <v>2491</v>
      </c>
      <c r="C42" s="51"/>
      <c r="D42" s="51" t="s">
        <v>2492</v>
      </c>
      <c r="E42" s="51" t="s">
        <v>1536</v>
      </c>
      <c r="F42" s="51" t="s">
        <v>1731</v>
      </c>
      <c r="G42" s="51" t="s">
        <v>69</v>
      </c>
      <c r="H42" s="52">
        <v>2022</v>
      </c>
      <c r="I42" s="38">
        <v>60.5</v>
      </c>
      <c r="J42" s="38">
        <v>49.8</v>
      </c>
      <c r="K42" s="38">
        <v>49.8</v>
      </c>
      <c r="L42" s="38">
        <v>49.8</v>
      </c>
      <c r="M42" s="38">
        <v>49.8</v>
      </c>
      <c r="N42" s="37">
        <v>49.8</v>
      </c>
      <c r="O42" s="37">
        <v>49.8</v>
      </c>
      <c r="P42" s="37">
        <v>49.8</v>
      </c>
      <c r="Q42" s="37">
        <v>49.8</v>
      </c>
      <c r="R42" s="37">
        <v>49.8</v>
      </c>
      <c r="S42" s="37">
        <v>49.8</v>
      </c>
      <c r="T42" s="207"/>
    </row>
    <row r="43" spans="1:20" s="5" customFormat="1" ht="13.2">
      <c r="A43" s="5">
        <f t="shared" si="0"/>
        <v>43</v>
      </c>
      <c r="B43" s="51" t="s">
        <v>2493</v>
      </c>
      <c r="C43" s="51"/>
      <c r="D43" s="51" t="s">
        <v>2494</v>
      </c>
      <c r="E43" s="51" t="s">
        <v>1536</v>
      </c>
      <c r="F43" s="51" t="s">
        <v>1731</v>
      </c>
      <c r="G43" s="51" t="s">
        <v>69</v>
      </c>
      <c r="H43" s="52">
        <v>2022</v>
      </c>
      <c r="I43" s="38">
        <v>60.5</v>
      </c>
      <c r="J43" s="38">
        <v>49.8</v>
      </c>
      <c r="K43" s="38">
        <v>49.8</v>
      </c>
      <c r="L43" s="38">
        <v>49.8</v>
      </c>
      <c r="M43" s="38">
        <v>49.8</v>
      </c>
      <c r="N43" s="37">
        <v>49.8</v>
      </c>
      <c r="O43" s="37">
        <v>49.8</v>
      </c>
      <c r="P43" s="37">
        <v>49.8</v>
      </c>
      <c r="Q43" s="37">
        <v>49.8</v>
      </c>
      <c r="R43" s="37">
        <v>49.8</v>
      </c>
      <c r="S43" s="37">
        <v>49.8</v>
      </c>
      <c r="T43" s="207"/>
    </row>
    <row r="44" spans="1:20" s="5" customFormat="1" ht="13.2">
      <c r="A44" s="5">
        <f t="shared" si="0"/>
        <v>44</v>
      </c>
      <c r="B44" s="51" t="s">
        <v>2495</v>
      </c>
      <c r="C44" s="51"/>
      <c r="D44" s="51" t="s">
        <v>2496</v>
      </c>
      <c r="E44" s="51" t="s">
        <v>1536</v>
      </c>
      <c r="F44" s="51" t="s">
        <v>1731</v>
      </c>
      <c r="G44" s="51" t="s">
        <v>69</v>
      </c>
      <c r="H44" s="52">
        <v>2022</v>
      </c>
      <c r="I44" s="38">
        <v>60.5</v>
      </c>
      <c r="J44" s="38">
        <v>49.8</v>
      </c>
      <c r="K44" s="38">
        <v>49.8</v>
      </c>
      <c r="L44" s="38">
        <v>49.8</v>
      </c>
      <c r="M44" s="38">
        <v>49.8</v>
      </c>
      <c r="N44" s="37">
        <v>49.8</v>
      </c>
      <c r="O44" s="37">
        <v>49.8</v>
      </c>
      <c r="P44" s="37">
        <v>49.8</v>
      </c>
      <c r="Q44" s="37">
        <v>49.8</v>
      </c>
      <c r="R44" s="37">
        <v>49.8</v>
      </c>
      <c r="S44" s="37">
        <v>49.8</v>
      </c>
      <c r="T44" s="207"/>
    </row>
    <row r="45" spans="1:20" s="5" customFormat="1" ht="13.2">
      <c r="A45" s="5">
        <f t="shared" si="0"/>
        <v>45</v>
      </c>
      <c r="B45" s="51" t="s">
        <v>2497</v>
      </c>
      <c r="C45" s="51"/>
      <c r="D45" s="51" t="s">
        <v>2498</v>
      </c>
      <c r="E45" s="51" t="s">
        <v>1536</v>
      </c>
      <c r="F45" s="51" t="s">
        <v>1731</v>
      </c>
      <c r="G45" s="51" t="s">
        <v>69</v>
      </c>
      <c r="H45" s="52">
        <v>2022</v>
      </c>
      <c r="I45" s="38">
        <v>60.5</v>
      </c>
      <c r="J45" s="38">
        <v>49.8</v>
      </c>
      <c r="K45" s="38">
        <v>49.8</v>
      </c>
      <c r="L45" s="38">
        <v>49.8</v>
      </c>
      <c r="M45" s="38">
        <v>49.8</v>
      </c>
      <c r="N45" s="37">
        <v>49.8</v>
      </c>
      <c r="O45" s="37">
        <v>49.8</v>
      </c>
      <c r="P45" s="37">
        <v>49.8</v>
      </c>
      <c r="Q45" s="37">
        <v>49.8</v>
      </c>
      <c r="R45" s="37">
        <v>49.8</v>
      </c>
      <c r="S45" s="37">
        <v>49.8</v>
      </c>
      <c r="T45" s="207"/>
    </row>
    <row r="46" spans="1:20" s="5" customFormat="1" ht="13.2">
      <c r="A46" s="5">
        <f t="shared" si="0"/>
        <v>46</v>
      </c>
      <c r="B46" s="51" t="s">
        <v>218</v>
      </c>
      <c r="C46" s="51"/>
      <c r="D46" s="51" t="s">
        <v>219</v>
      </c>
      <c r="E46" s="51" t="s">
        <v>220</v>
      </c>
      <c r="F46" s="51" t="s">
        <v>1730</v>
      </c>
      <c r="G46" s="51" t="s">
        <v>31</v>
      </c>
      <c r="H46" s="52">
        <v>2000</v>
      </c>
      <c r="I46" s="38">
        <v>188.7</v>
      </c>
      <c r="J46" s="38">
        <v>170.9</v>
      </c>
      <c r="K46" s="38">
        <v>170.9</v>
      </c>
      <c r="L46" s="38">
        <v>170.9</v>
      </c>
      <c r="M46" s="38">
        <v>170.9</v>
      </c>
      <c r="N46" s="37">
        <v>170.9</v>
      </c>
      <c r="O46" s="37">
        <v>170.9</v>
      </c>
      <c r="P46" s="37">
        <v>170.9</v>
      </c>
      <c r="Q46" s="37">
        <v>170.9</v>
      </c>
      <c r="R46" s="37">
        <v>170.9</v>
      </c>
      <c r="S46" s="37">
        <v>170.9</v>
      </c>
      <c r="T46" s="207"/>
    </row>
    <row r="47" spans="1:20" s="5" customFormat="1" ht="13.2">
      <c r="A47" s="5">
        <f t="shared" si="0"/>
        <v>47</v>
      </c>
      <c r="B47" s="51" t="s">
        <v>223</v>
      </c>
      <c r="C47" s="51"/>
      <c r="D47" s="51" t="s">
        <v>224</v>
      </c>
      <c r="E47" s="51" t="s">
        <v>220</v>
      </c>
      <c r="F47" s="51" t="s">
        <v>1730</v>
      </c>
      <c r="G47" s="51" t="s">
        <v>31</v>
      </c>
      <c r="H47" s="52">
        <v>2000</v>
      </c>
      <c r="I47" s="38">
        <v>188.7</v>
      </c>
      <c r="J47" s="38">
        <v>170.9</v>
      </c>
      <c r="K47" s="38">
        <v>170.9</v>
      </c>
      <c r="L47" s="38">
        <v>170.9</v>
      </c>
      <c r="M47" s="38">
        <v>170.9</v>
      </c>
      <c r="N47" s="37">
        <v>170.9</v>
      </c>
      <c r="O47" s="37">
        <v>170.9</v>
      </c>
      <c r="P47" s="37">
        <v>170.9</v>
      </c>
      <c r="Q47" s="37">
        <v>170.9</v>
      </c>
      <c r="R47" s="37">
        <v>170.9</v>
      </c>
      <c r="S47" s="37">
        <v>170.9</v>
      </c>
      <c r="T47" s="207"/>
    </row>
    <row r="48" spans="1:20" s="5" customFormat="1" ht="13.2">
      <c r="A48" s="5">
        <f t="shared" si="0"/>
        <v>48</v>
      </c>
      <c r="B48" s="51" t="s">
        <v>225</v>
      </c>
      <c r="C48" s="51"/>
      <c r="D48" s="51" t="s">
        <v>226</v>
      </c>
      <c r="E48" s="51" t="s">
        <v>220</v>
      </c>
      <c r="F48" s="51" t="s">
        <v>1730</v>
      </c>
      <c r="G48" s="51" t="s">
        <v>31</v>
      </c>
      <c r="H48" s="52">
        <v>2001</v>
      </c>
      <c r="I48" s="38">
        <v>188.7</v>
      </c>
      <c r="J48" s="38">
        <v>168.5</v>
      </c>
      <c r="K48" s="38">
        <v>168.5</v>
      </c>
      <c r="L48" s="38">
        <v>168.5</v>
      </c>
      <c r="M48" s="38">
        <v>168.5</v>
      </c>
      <c r="N48" s="37">
        <v>168.5</v>
      </c>
      <c r="O48" s="37">
        <v>168.5</v>
      </c>
      <c r="P48" s="37">
        <v>168.5</v>
      </c>
      <c r="Q48" s="37">
        <v>168.5</v>
      </c>
      <c r="R48" s="37">
        <v>168.5</v>
      </c>
      <c r="S48" s="37">
        <v>168.5</v>
      </c>
      <c r="T48" s="207"/>
    </row>
    <row r="49" spans="1:20" s="5" customFormat="1" ht="13.2">
      <c r="A49" s="5">
        <f t="shared" si="0"/>
        <v>49</v>
      </c>
      <c r="B49" s="51" t="s">
        <v>221</v>
      </c>
      <c r="C49" s="51"/>
      <c r="D49" s="51" t="s">
        <v>222</v>
      </c>
      <c r="E49" s="51" t="s">
        <v>220</v>
      </c>
      <c r="F49" s="51" t="s">
        <v>1730</v>
      </c>
      <c r="G49" s="51" t="s">
        <v>31</v>
      </c>
      <c r="H49" s="52">
        <v>2001</v>
      </c>
      <c r="I49" s="38">
        <v>94.95</v>
      </c>
      <c r="J49" s="38">
        <v>85.2</v>
      </c>
      <c r="K49" s="38">
        <v>85.2</v>
      </c>
      <c r="L49" s="38">
        <v>85.2</v>
      </c>
      <c r="M49" s="38">
        <v>85.2</v>
      </c>
      <c r="N49" s="37">
        <v>85.2</v>
      </c>
      <c r="O49" s="37">
        <v>85.2</v>
      </c>
      <c r="P49" s="37">
        <v>85.2</v>
      </c>
      <c r="Q49" s="37">
        <v>85.2</v>
      </c>
      <c r="R49" s="37">
        <v>85.2</v>
      </c>
      <c r="S49" s="37">
        <v>85.2</v>
      </c>
      <c r="T49" s="207"/>
    </row>
    <row r="50" spans="1:20" s="5" customFormat="1" ht="13.2">
      <c r="A50" s="5">
        <f t="shared" si="0"/>
        <v>50</v>
      </c>
      <c r="B50" s="51" t="s">
        <v>227</v>
      </c>
      <c r="C50" s="51"/>
      <c r="D50" s="51" t="s">
        <v>228</v>
      </c>
      <c r="E50" s="51" t="s">
        <v>220</v>
      </c>
      <c r="F50" s="51" t="s">
        <v>1730</v>
      </c>
      <c r="G50" s="51" t="s">
        <v>31</v>
      </c>
      <c r="H50" s="52">
        <v>2009</v>
      </c>
      <c r="I50" s="38">
        <v>254.15</v>
      </c>
      <c r="J50" s="38">
        <v>226.7</v>
      </c>
      <c r="K50" s="38">
        <v>226.7</v>
      </c>
      <c r="L50" s="38">
        <v>226.7</v>
      </c>
      <c r="M50" s="38">
        <v>226.7</v>
      </c>
      <c r="N50" s="37">
        <v>226.7</v>
      </c>
      <c r="O50" s="37">
        <v>226.7</v>
      </c>
      <c r="P50" s="37">
        <v>226.7</v>
      </c>
      <c r="Q50" s="37">
        <v>226.7</v>
      </c>
      <c r="R50" s="37">
        <v>226.7</v>
      </c>
      <c r="S50" s="37">
        <v>226.7</v>
      </c>
      <c r="T50" s="207"/>
    </row>
    <row r="51" spans="1:20" s="5" customFormat="1" ht="13.2">
      <c r="A51" s="5">
        <f t="shared" si="0"/>
        <v>51</v>
      </c>
      <c r="B51" s="51" t="s">
        <v>229</v>
      </c>
      <c r="C51" s="51"/>
      <c r="D51" s="51" t="s">
        <v>230</v>
      </c>
      <c r="E51" s="51" t="s">
        <v>231</v>
      </c>
      <c r="F51" s="51" t="s">
        <v>1730</v>
      </c>
      <c r="G51" s="51" t="s">
        <v>186</v>
      </c>
      <c r="H51" s="52">
        <v>2003</v>
      </c>
      <c r="I51" s="38">
        <v>198.9</v>
      </c>
      <c r="J51" s="38">
        <v>168</v>
      </c>
      <c r="K51" s="38">
        <v>168</v>
      </c>
      <c r="L51" s="38">
        <v>168</v>
      </c>
      <c r="M51" s="38">
        <v>168</v>
      </c>
      <c r="N51" s="37">
        <v>168</v>
      </c>
      <c r="O51" s="37">
        <v>168</v>
      </c>
      <c r="P51" s="37">
        <v>168</v>
      </c>
      <c r="Q51" s="37">
        <v>168</v>
      </c>
      <c r="R51" s="37">
        <v>168</v>
      </c>
      <c r="S51" s="37">
        <v>168</v>
      </c>
      <c r="T51" s="207"/>
    </row>
    <row r="52" spans="1:20" s="5" customFormat="1" ht="13.2">
      <c r="A52" s="5">
        <f t="shared" si="0"/>
        <v>52</v>
      </c>
      <c r="B52" s="51" t="s">
        <v>232</v>
      </c>
      <c r="C52" s="51"/>
      <c r="D52" s="51" t="s">
        <v>233</v>
      </c>
      <c r="E52" s="51" t="s">
        <v>231</v>
      </c>
      <c r="F52" s="51" t="s">
        <v>1730</v>
      </c>
      <c r="G52" s="51" t="s">
        <v>186</v>
      </c>
      <c r="H52" s="52">
        <v>2003</v>
      </c>
      <c r="I52" s="38">
        <v>198.9</v>
      </c>
      <c r="J52" s="38">
        <v>168</v>
      </c>
      <c r="K52" s="38">
        <v>168</v>
      </c>
      <c r="L52" s="38">
        <v>168</v>
      </c>
      <c r="M52" s="38">
        <v>168</v>
      </c>
      <c r="N52" s="37">
        <v>168</v>
      </c>
      <c r="O52" s="37">
        <v>168</v>
      </c>
      <c r="P52" s="37">
        <v>168</v>
      </c>
      <c r="Q52" s="37">
        <v>168</v>
      </c>
      <c r="R52" s="37">
        <v>168</v>
      </c>
      <c r="S52" s="37">
        <v>168</v>
      </c>
      <c r="T52" s="207"/>
    </row>
    <row r="53" spans="1:20" s="5" customFormat="1" ht="13.2">
      <c r="A53" s="5">
        <f t="shared" si="0"/>
        <v>53</v>
      </c>
      <c r="B53" s="51" t="s">
        <v>235</v>
      </c>
      <c r="C53" s="51"/>
      <c r="D53" s="51" t="s">
        <v>236</v>
      </c>
      <c r="E53" s="51" t="s">
        <v>231</v>
      </c>
      <c r="F53" s="51" t="s">
        <v>1730</v>
      </c>
      <c r="G53" s="51" t="s">
        <v>186</v>
      </c>
      <c r="H53" s="52">
        <v>2003</v>
      </c>
      <c r="I53" s="38">
        <v>275.57</v>
      </c>
      <c r="J53" s="38">
        <v>270</v>
      </c>
      <c r="K53" s="38">
        <v>270</v>
      </c>
      <c r="L53" s="38">
        <v>270</v>
      </c>
      <c r="M53" s="38">
        <v>270</v>
      </c>
      <c r="N53" s="37">
        <v>270</v>
      </c>
      <c r="O53" s="37">
        <v>270</v>
      </c>
      <c r="P53" s="37">
        <v>270</v>
      </c>
      <c r="Q53" s="37">
        <v>270</v>
      </c>
      <c r="R53" s="37">
        <v>270</v>
      </c>
      <c r="S53" s="37">
        <v>270</v>
      </c>
      <c r="T53" s="207"/>
    </row>
    <row r="54" spans="1:20" s="5" customFormat="1" ht="13.2">
      <c r="A54" s="5">
        <f t="shared" si="0"/>
        <v>54</v>
      </c>
      <c r="B54" s="51" t="s">
        <v>3811</v>
      </c>
      <c r="C54" s="51"/>
      <c r="D54" s="51" t="s">
        <v>3812</v>
      </c>
      <c r="E54" s="51" t="s">
        <v>1536</v>
      </c>
      <c r="F54" s="51" t="s">
        <v>1731</v>
      </c>
      <c r="G54" s="51" t="s">
        <v>69</v>
      </c>
      <c r="H54" s="52">
        <v>2023</v>
      </c>
      <c r="I54" s="38">
        <v>60.5</v>
      </c>
      <c r="J54" s="38">
        <v>49.8</v>
      </c>
      <c r="K54" s="38">
        <v>49.8</v>
      </c>
      <c r="L54" s="38">
        <v>49.8</v>
      </c>
      <c r="M54" s="38">
        <v>49.8</v>
      </c>
      <c r="N54" s="37">
        <v>49.8</v>
      </c>
      <c r="O54" s="37">
        <v>49.8</v>
      </c>
      <c r="P54" s="37">
        <v>49.8</v>
      </c>
      <c r="Q54" s="37">
        <v>49.8</v>
      </c>
      <c r="R54" s="37">
        <v>49.8</v>
      </c>
      <c r="S54" s="37">
        <v>49.8</v>
      </c>
      <c r="T54" s="207"/>
    </row>
    <row r="55" spans="1:20" s="5" customFormat="1" ht="13.2">
      <c r="A55" s="5">
        <f t="shared" si="0"/>
        <v>55</v>
      </c>
      <c r="B55" s="51" t="s">
        <v>3813</v>
      </c>
      <c r="C55" s="51"/>
      <c r="D55" s="51" t="s">
        <v>3814</v>
      </c>
      <c r="E55" s="51" t="s">
        <v>1536</v>
      </c>
      <c r="F55" s="51" t="s">
        <v>1731</v>
      </c>
      <c r="G55" s="51" t="s">
        <v>69</v>
      </c>
      <c r="H55" s="52">
        <v>2023</v>
      </c>
      <c r="I55" s="38">
        <v>60.5</v>
      </c>
      <c r="J55" s="38">
        <v>49.8</v>
      </c>
      <c r="K55" s="38">
        <v>49.8</v>
      </c>
      <c r="L55" s="38">
        <v>49.8</v>
      </c>
      <c r="M55" s="38">
        <v>49.8</v>
      </c>
      <c r="N55" s="37">
        <v>49.8</v>
      </c>
      <c r="O55" s="37">
        <v>49.8</v>
      </c>
      <c r="P55" s="37">
        <v>49.8</v>
      </c>
      <c r="Q55" s="37">
        <v>49.8</v>
      </c>
      <c r="R55" s="37">
        <v>49.8</v>
      </c>
      <c r="S55" s="37">
        <v>49.8</v>
      </c>
      <c r="T55" s="207"/>
    </row>
    <row r="56" spans="1:20" s="5" customFormat="1" ht="13.2">
      <c r="A56" s="5">
        <f t="shared" si="0"/>
        <v>56</v>
      </c>
      <c r="B56" s="51" t="s">
        <v>2525</v>
      </c>
      <c r="C56" s="51"/>
      <c r="D56" s="51" t="s">
        <v>2526</v>
      </c>
      <c r="E56" s="51" t="s">
        <v>1536</v>
      </c>
      <c r="F56" s="51" t="s">
        <v>1731</v>
      </c>
      <c r="G56" s="51" t="s">
        <v>69</v>
      </c>
      <c r="H56" s="52">
        <v>2023</v>
      </c>
      <c r="I56" s="38">
        <v>60.5</v>
      </c>
      <c r="J56" s="38">
        <v>49.8</v>
      </c>
      <c r="K56" s="38">
        <v>49.8</v>
      </c>
      <c r="L56" s="38">
        <v>49.8</v>
      </c>
      <c r="M56" s="38">
        <v>49.8</v>
      </c>
      <c r="N56" s="37">
        <v>49.8</v>
      </c>
      <c r="O56" s="37">
        <v>49.8</v>
      </c>
      <c r="P56" s="37">
        <v>49.8</v>
      </c>
      <c r="Q56" s="37">
        <v>49.8</v>
      </c>
      <c r="R56" s="37">
        <v>49.8</v>
      </c>
      <c r="S56" s="37">
        <v>49.8</v>
      </c>
      <c r="T56" s="207"/>
    </row>
    <row r="57" spans="1:20" s="5" customFormat="1" ht="13.2">
      <c r="A57" s="5">
        <f t="shared" si="0"/>
        <v>57</v>
      </c>
      <c r="B57" s="51" t="s">
        <v>2527</v>
      </c>
      <c r="C57" s="51"/>
      <c r="D57" s="51" t="s">
        <v>2528</v>
      </c>
      <c r="E57" s="51" t="s">
        <v>1536</v>
      </c>
      <c r="F57" s="51" t="s">
        <v>1731</v>
      </c>
      <c r="G57" s="51" t="s">
        <v>69</v>
      </c>
      <c r="H57" s="52">
        <v>2023</v>
      </c>
      <c r="I57" s="38">
        <v>60.5</v>
      </c>
      <c r="J57" s="38">
        <v>49.8</v>
      </c>
      <c r="K57" s="38">
        <v>49.8</v>
      </c>
      <c r="L57" s="38">
        <v>49.8</v>
      </c>
      <c r="M57" s="38">
        <v>49.8</v>
      </c>
      <c r="N57" s="37">
        <v>49.8</v>
      </c>
      <c r="O57" s="37">
        <v>49.8</v>
      </c>
      <c r="P57" s="37">
        <v>49.8</v>
      </c>
      <c r="Q57" s="37">
        <v>49.8</v>
      </c>
      <c r="R57" s="37">
        <v>49.8</v>
      </c>
      <c r="S57" s="37">
        <v>49.8</v>
      </c>
      <c r="T57" s="207"/>
    </row>
    <row r="58" spans="1:20" s="5" customFormat="1" ht="13.2">
      <c r="A58" s="5">
        <f t="shared" si="0"/>
        <v>58</v>
      </c>
      <c r="B58" s="51" t="s">
        <v>2529</v>
      </c>
      <c r="C58" s="51"/>
      <c r="D58" s="51" t="s">
        <v>2530</v>
      </c>
      <c r="E58" s="51" t="s">
        <v>1536</v>
      </c>
      <c r="F58" s="51" t="s">
        <v>1731</v>
      </c>
      <c r="G58" s="51" t="s">
        <v>69</v>
      </c>
      <c r="H58" s="52">
        <v>2023</v>
      </c>
      <c r="I58" s="38">
        <v>60.5</v>
      </c>
      <c r="J58" s="38">
        <v>49.8</v>
      </c>
      <c r="K58" s="38">
        <v>49.8</v>
      </c>
      <c r="L58" s="38">
        <v>49.8</v>
      </c>
      <c r="M58" s="38">
        <v>49.8</v>
      </c>
      <c r="N58" s="37">
        <v>49.8</v>
      </c>
      <c r="O58" s="37">
        <v>49.8</v>
      </c>
      <c r="P58" s="37">
        <v>49.8</v>
      </c>
      <c r="Q58" s="37">
        <v>49.8</v>
      </c>
      <c r="R58" s="37">
        <v>49.8</v>
      </c>
      <c r="S58" s="37">
        <v>49.8</v>
      </c>
      <c r="T58" s="207"/>
    </row>
    <row r="59" spans="1:20" s="5" customFormat="1" ht="13.2">
      <c r="A59" s="5">
        <f t="shared" si="0"/>
        <v>59</v>
      </c>
      <c r="B59" s="51" t="s">
        <v>2531</v>
      </c>
      <c r="C59" s="51"/>
      <c r="D59" s="51" t="s">
        <v>2532</v>
      </c>
      <c r="E59" s="51" t="s">
        <v>1536</v>
      </c>
      <c r="F59" s="51" t="s">
        <v>1731</v>
      </c>
      <c r="G59" s="51" t="s">
        <v>69</v>
      </c>
      <c r="H59" s="52">
        <v>2023</v>
      </c>
      <c r="I59" s="38">
        <v>60.5</v>
      </c>
      <c r="J59" s="38">
        <v>49.8</v>
      </c>
      <c r="K59" s="38">
        <v>49.8</v>
      </c>
      <c r="L59" s="38">
        <v>49.8</v>
      </c>
      <c r="M59" s="38">
        <v>49.8</v>
      </c>
      <c r="N59" s="37">
        <v>49.8</v>
      </c>
      <c r="O59" s="37">
        <v>49.8</v>
      </c>
      <c r="P59" s="37">
        <v>49.8</v>
      </c>
      <c r="Q59" s="37">
        <v>49.8</v>
      </c>
      <c r="R59" s="37">
        <v>49.8</v>
      </c>
      <c r="S59" s="37">
        <v>49.8</v>
      </c>
      <c r="T59" s="207"/>
    </row>
    <row r="60" spans="1:20" s="5" customFormat="1" ht="13.2">
      <c r="A60" s="5">
        <f t="shared" si="0"/>
        <v>60</v>
      </c>
      <c r="B60" s="51" t="s">
        <v>3815</v>
      </c>
      <c r="C60" s="51"/>
      <c r="D60" s="51" t="s">
        <v>3816</v>
      </c>
      <c r="E60" s="51" t="s">
        <v>1536</v>
      </c>
      <c r="F60" s="51" t="s">
        <v>1731</v>
      </c>
      <c r="G60" s="51" t="s">
        <v>69</v>
      </c>
      <c r="H60" s="52">
        <v>2023</v>
      </c>
      <c r="I60" s="38">
        <v>60.5</v>
      </c>
      <c r="J60" s="38">
        <v>46.5</v>
      </c>
      <c r="K60" s="38">
        <v>46.5</v>
      </c>
      <c r="L60" s="38">
        <v>46.5</v>
      </c>
      <c r="M60" s="38">
        <v>46.5</v>
      </c>
      <c r="N60" s="37">
        <v>46.5</v>
      </c>
      <c r="O60" s="37">
        <v>46.5</v>
      </c>
      <c r="P60" s="37">
        <v>46.5</v>
      </c>
      <c r="Q60" s="37">
        <v>46.5</v>
      </c>
      <c r="R60" s="37">
        <v>46.5</v>
      </c>
      <c r="S60" s="37">
        <v>46.5</v>
      </c>
      <c r="T60" s="207"/>
    </row>
    <row r="61" spans="1:20" s="5" customFormat="1" ht="13.2">
      <c r="A61" s="5">
        <f t="shared" si="0"/>
        <v>61</v>
      </c>
      <c r="B61" s="51" t="s">
        <v>3817</v>
      </c>
      <c r="C61" s="51"/>
      <c r="D61" s="51" t="s">
        <v>3818</v>
      </c>
      <c r="E61" s="51" t="s">
        <v>1536</v>
      </c>
      <c r="F61" s="51" t="s">
        <v>1731</v>
      </c>
      <c r="G61" s="51" t="s">
        <v>69</v>
      </c>
      <c r="H61" s="52">
        <v>2023</v>
      </c>
      <c r="I61" s="38">
        <v>60.5</v>
      </c>
      <c r="J61" s="38">
        <v>49.8</v>
      </c>
      <c r="K61" s="38">
        <v>49.8</v>
      </c>
      <c r="L61" s="38">
        <v>49.8</v>
      </c>
      <c r="M61" s="38">
        <v>49.8</v>
      </c>
      <c r="N61" s="37">
        <v>49.8</v>
      </c>
      <c r="O61" s="37">
        <v>49.8</v>
      </c>
      <c r="P61" s="37">
        <v>49.8</v>
      </c>
      <c r="Q61" s="37">
        <v>49.8</v>
      </c>
      <c r="R61" s="37">
        <v>49.8</v>
      </c>
      <c r="S61" s="37">
        <v>49.8</v>
      </c>
      <c r="T61" s="207"/>
    </row>
    <row r="62" spans="1:20" s="5" customFormat="1" ht="13.2">
      <c r="A62" s="5">
        <f t="shared" si="0"/>
        <v>62</v>
      </c>
      <c r="B62" s="51" t="s">
        <v>237</v>
      </c>
      <c r="C62" s="51"/>
      <c r="D62" s="51" t="s">
        <v>238</v>
      </c>
      <c r="E62" s="51" t="s">
        <v>239</v>
      </c>
      <c r="F62" s="51" t="s">
        <v>1731</v>
      </c>
      <c r="G62" s="51" t="s">
        <v>33</v>
      </c>
      <c r="H62" s="52">
        <v>1987</v>
      </c>
      <c r="I62" s="38">
        <v>75</v>
      </c>
      <c r="J62" s="38">
        <v>75</v>
      </c>
      <c r="K62" s="38">
        <v>75</v>
      </c>
      <c r="L62" s="38">
        <v>75</v>
      </c>
      <c r="M62" s="38">
        <v>75</v>
      </c>
      <c r="N62" s="37">
        <v>75</v>
      </c>
      <c r="O62" s="37">
        <v>75</v>
      </c>
      <c r="P62" s="37">
        <v>75</v>
      </c>
      <c r="Q62" s="37">
        <v>75</v>
      </c>
      <c r="R62" s="37">
        <v>75</v>
      </c>
      <c r="S62" s="37">
        <v>75</v>
      </c>
      <c r="T62" s="207"/>
    </row>
    <row r="63" spans="1:20" s="5" customFormat="1" ht="13.2">
      <c r="A63" s="5">
        <f t="shared" si="0"/>
        <v>63</v>
      </c>
      <c r="B63" s="51" t="s">
        <v>240</v>
      </c>
      <c r="C63" s="51"/>
      <c r="D63" s="51" t="s">
        <v>241</v>
      </c>
      <c r="E63" s="51" t="s">
        <v>239</v>
      </c>
      <c r="F63" s="51" t="s">
        <v>1731</v>
      </c>
      <c r="G63" s="51" t="s">
        <v>33</v>
      </c>
      <c r="H63" s="52">
        <v>1987</v>
      </c>
      <c r="I63" s="38">
        <v>75</v>
      </c>
      <c r="J63" s="38">
        <v>75</v>
      </c>
      <c r="K63" s="38">
        <v>75</v>
      </c>
      <c r="L63" s="38">
        <v>75</v>
      </c>
      <c r="M63" s="38">
        <v>75</v>
      </c>
      <c r="N63" s="37">
        <v>75</v>
      </c>
      <c r="O63" s="37">
        <v>75</v>
      </c>
      <c r="P63" s="37">
        <v>75</v>
      </c>
      <c r="Q63" s="37">
        <v>75</v>
      </c>
      <c r="R63" s="37">
        <v>75</v>
      </c>
      <c r="S63" s="37">
        <v>75</v>
      </c>
      <c r="T63" s="207"/>
    </row>
    <row r="64" spans="1:20" s="5" customFormat="1" ht="13.2">
      <c r="A64" s="5">
        <f t="shared" si="0"/>
        <v>64</v>
      </c>
      <c r="B64" s="51" t="s">
        <v>249</v>
      </c>
      <c r="C64" s="51"/>
      <c r="D64" s="51" t="s">
        <v>243</v>
      </c>
      <c r="E64" s="51" t="s">
        <v>244</v>
      </c>
      <c r="F64" s="51" t="s">
        <v>1731</v>
      </c>
      <c r="G64" s="51" t="s">
        <v>69</v>
      </c>
      <c r="H64" s="52">
        <v>2017</v>
      </c>
      <c r="I64" s="38">
        <v>60.5</v>
      </c>
      <c r="J64" s="38">
        <v>49.8</v>
      </c>
      <c r="K64" s="38">
        <v>49.8</v>
      </c>
      <c r="L64" s="38">
        <v>49.8</v>
      </c>
      <c r="M64" s="38">
        <v>49.8</v>
      </c>
      <c r="N64" s="37">
        <v>49.8</v>
      </c>
      <c r="O64" s="37">
        <v>49.8</v>
      </c>
      <c r="P64" s="37">
        <v>49.8</v>
      </c>
      <c r="Q64" s="37">
        <v>49.8</v>
      </c>
      <c r="R64" s="37">
        <v>49.8</v>
      </c>
      <c r="S64" s="37">
        <v>49.8</v>
      </c>
      <c r="T64" s="207"/>
    </row>
    <row r="65" spans="1:20" s="5" customFormat="1" ht="13.2">
      <c r="A65" s="5">
        <f t="shared" si="0"/>
        <v>65</v>
      </c>
      <c r="B65" s="51" t="s">
        <v>252</v>
      </c>
      <c r="C65" s="51"/>
      <c r="D65" s="51" t="s">
        <v>245</v>
      </c>
      <c r="E65" s="51" t="s">
        <v>244</v>
      </c>
      <c r="F65" s="51" t="s">
        <v>1731</v>
      </c>
      <c r="G65" s="51" t="s">
        <v>69</v>
      </c>
      <c r="H65" s="52">
        <v>2017</v>
      </c>
      <c r="I65" s="38">
        <v>60.5</v>
      </c>
      <c r="J65" s="38">
        <v>49.8</v>
      </c>
      <c r="K65" s="38">
        <v>49.8</v>
      </c>
      <c r="L65" s="38">
        <v>49.8</v>
      </c>
      <c r="M65" s="38">
        <v>49.8</v>
      </c>
      <c r="N65" s="37">
        <v>49.8</v>
      </c>
      <c r="O65" s="37">
        <v>49.8</v>
      </c>
      <c r="P65" s="37">
        <v>49.8</v>
      </c>
      <c r="Q65" s="37">
        <v>49.8</v>
      </c>
      <c r="R65" s="37">
        <v>49.8</v>
      </c>
      <c r="S65" s="37">
        <v>49.8</v>
      </c>
      <c r="T65" s="207"/>
    </row>
    <row r="66" spans="1:20" s="5" customFormat="1" ht="13.2">
      <c r="A66" s="5">
        <f t="shared" si="0"/>
        <v>66</v>
      </c>
      <c r="B66" s="51" t="s">
        <v>255</v>
      </c>
      <c r="C66" s="51"/>
      <c r="D66" s="51" t="s">
        <v>256</v>
      </c>
      <c r="E66" s="51" t="s">
        <v>257</v>
      </c>
      <c r="F66" s="51" t="s">
        <v>1731</v>
      </c>
      <c r="G66" s="51" t="s">
        <v>186</v>
      </c>
      <c r="H66" s="52">
        <v>2017</v>
      </c>
      <c r="I66" s="38">
        <v>60.5</v>
      </c>
      <c r="J66" s="38">
        <v>49.8</v>
      </c>
      <c r="K66" s="38">
        <v>49.8</v>
      </c>
      <c r="L66" s="38">
        <v>49.8</v>
      </c>
      <c r="M66" s="38">
        <v>49.8</v>
      </c>
      <c r="N66" s="37">
        <v>49.8</v>
      </c>
      <c r="O66" s="37">
        <v>49.8</v>
      </c>
      <c r="P66" s="37">
        <v>49.8</v>
      </c>
      <c r="Q66" s="37">
        <v>49.8</v>
      </c>
      <c r="R66" s="37">
        <v>49.8</v>
      </c>
      <c r="S66" s="37">
        <v>49.8</v>
      </c>
      <c r="T66" s="207"/>
    </row>
    <row r="67" spans="1:20" s="5" customFormat="1" ht="13.2">
      <c r="A67" s="5">
        <f t="shared" si="0"/>
        <v>67</v>
      </c>
      <c r="B67" s="51" t="s">
        <v>261</v>
      </c>
      <c r="C67" s="51"/>
      <c r="D67" s="51" t="s">
        <v>262</v>
      </c>
      <c r="E67" s="51" t="s">
        <v>257</v>
      </c>
      <c r="F67" s="51" t="s">
        <v>1731</v>
      </c>
      <c r="G67" s="51" t="s">
        <v>186</v>
      </c>
      <c r="H67" s="52">
        <v>2017</v>
      </c>
      <c r="I67" s="38">
        <v>60.5</v>
      </c>
      <c r="J67" s="38">
        <v>49.8</v>
      </c>
      <c r="K67" s="38">
        <v>49.8</v>
      </c>
      <c r="L67" s="38">
        <v>49.8</v>
      </c>
      <c r="M67" s="38">
        <v>49.8</v>
      </c>
      <c r="N67" s="37">
        <v>49.8</v>
      </c>
      <c r="O67" s="37">
        <v>49.8</v>
      </c>
      <c r="P67" s="37">
        <v>49.8</v>
      </c>
      <c r="Q67" s="37">
        <v>49.8</v>
      </c>
      <c r="R67" s="37">
        <v>49.8</v>
      </c>
      <c r="S67" s="37">
        <v>49.8</v>
      </c>
      <c r="T67" s="207"/>
    </row>
    <row r="68" spans="1:20" s="5" customFormat="1" ht="13.2">
      <c r="A68" s="5">
        <f t="shared" si="0"/>
        <v>68</v>
      </c>
      <c r="B68" s="51" t="s">
        <v>246</v>
      </c>
      <c r="C68" s="51"/>
      <c r="D68" s="51" t="s">
        <v>247</v>
      </c>
      <c r="E68" s="51" t="s">
        <v>248</v>
      </c>
      <c r="F68" s="51" t="s">
        <v>1730</v>
      </c>
      <c r="G68" s="51" t="s">
        <v>186</v>
      </c>
      <c r="H68" s="52">
        <v>2009</v>
      </c>
      <c r="I68" s="38">
        <v>205</v>
      </c>
      <c r="J68" s="38">
        <v>173</v>
      </c>
      <c r="K68" s="38">
        <v>173</v>
      </c>
      <c r="L68" s="38">
        <v>173</v>
      </c>
      <c r="M68" s="38">
        <v>173</v>
      </c>
      <c r="N68" s="37">
        <v>173</v>
      </c>
      <c r="O68" s="37">
        <v>173</v>
      </c>
      <c r="P68" s="37">
        <v>173</v>
      </c>
      <c r="Q68" s="37">
        <v>173</v>
      </c>
      <c r="R68" s="37">
        <v>173</v>
      </c>
      <c r="S68" s="37">
        <v>173</v>
      </c>
      <c r="T68" s="207"/>
    </row>
    <row r="69" spans="1:20" s="5" customFormat="1" ht="13.2">
      <c r="A69" s="5">
        <f t="shared" si="0"/>
        <v>69</v>
      </c>
      <c r="B69" s="51" t="s">
        <v>250</v>
      </c>
      <c r="C69" s="51"/>
      <c r="D69" s="51" t="s">
        <v>251</v>
      </c>
      <c r="E69" s="51" t="s">
        <v>248</v>
      </c>
      <c r="F69" s="51" t="s">
        <v>1730</v>
      </c>
      <c r="G69" s="51" t="s">
        <v>186</v>
      </c>
      <c r="H69" s="52">
        <v>2009</v>
      </c>
      <c r="I69" s="38">
        <v>205</v>
      </c>
      <c r="J69" s="38">
        <v>173</v>
      </c>
      <c r="K69" s="38">
        <v>173</v>
      </c>
      <c r="L69" s="38">
        <v>173</v>
      </c>
      <c r="M69" s="38">
        <v>173</v>
      </c>
      <c r="N69" s="37">
        <v>173</v>
      </c>
      <c r="O69" s="37">
        <v>173</v>
      </c>
      <c r="P69" s="37">
        <v>173</v>
      </c>
      <c r="Q69" s="37">
        <v>173</v>
      </c>
      <c r="R69" s="37">
        <v>173</v>
      </c>
      <c r="S69" s="37">
        <v>173</v>
      </c>
      <c r="T69" s="207"/>
    </row>
    <row r="70" spans="1:20" s="5" customFormat="1" ht="13.2">
      <c r="A70" s="5">
        <f t="shared" ref="A70:A133" si="1">A69+1</f>
        <v>70</v>
      </c>
      <c r="B70" s="51" t="s">
        <v>253</v>
      </c>
      <c r="C70" s="51"/>
      <c r="D70" s="51" t="s">
        <v>254</v>
      </c>
      <c r="E70" s="51" t="s">
        <v>248</v>
      </c>
      <c r="F70" s="51" t="s">
        <v>1730</v>
      </c>
      <c r="G70" s="51" t="s">
        <v>186</v>
      </c>
      <c r="H70" s="52">
        <v>2009</v>
      </c>
      <c r="I70" s="38">
        <v>205</v>
      </c>
      <c r="J70" s="38">
        <v>186</v>
      </c>
      <c r="K70" s="38">
        <v>186</v>
      </c>
      <c r="L70" s="38">
        <v>186</v>
      </c>
      <c r="M70" s="38">
        <v>186</v>
      </c>
      <c r="N70" s="37">
        <v>186</v>
      </c>
      <c r="O70" s="37">
        <v>186</v>
      </c>
      <c r="P70" s="37">
        <v>186</v>
      </c>
      <c r="Q70" s="37">
        <v>186</v>
      </c>
      <c r="R70" s="37">
        <v>186</v>
      </c>
      <c r="S70" s="37">
        <v>186</v>
      </c>
      <c r="T70" s="207"/>
    </row>
    <row r="71" spans="1:20" s="5" customFormat="1" ht="13.2">
      <c r="A71" s="5">
        <f t="shared" si="1"/>
        <v>71</v>
      </c>
      <c r="B71" s="51" t="s">
        <v>271</v>
      </c>
      <c r="C71" s="51"/>
      <c r="D71" s="51" t="s">
        <v>272</v>
      </c>
      <c r="E71" s="51" t="s">
        <v>248</v>
      </c>
      <c r="F71" s="51" t="s">
        <v>1732</v>
      </c>
      <c r="G71" s="51" t="s">
        <v>186</v>
      </c>
      <c r="H71" s="52">
        <v>1970</v>
      </c>
      <c r="I71" s="38">
        <v>765</v>
      </c>
      <c r="J71" s="38">
        <v>745</v>
      </c>
      <c r="K71" s="38">
        <v>745</v>
      </c>
      <c r="L71" s="38">
        <v>745</v>
      </c>
      <c r="M71" s="38">
        <v>745</v>
      </c>
      <c r="N71" s="37">
        <v>745</v>
      </c>
      <c r="O71" s="37">
        <v>745</v>
      </c>
      <c r="P71" s="37">
        <v>745</v>
      </c>
      <c r="Q71" s="37">
        <v>745</v>
      </c>
      <c r="R71" s="37">
        <v>745</v>
      </c>
      <c r="S71" s="37">
        <v>745</v>
      </c>
      <c r="T71" s="207"/>
    </row>
    <row r="72" spans="1:20" s="5" customFormat="1" ht="13.2">
      <c r="A72" s="5">
        <f t="shared" si="1"/>
        <v>72</v>
      </c>
      <c r="B72" s="51" t="s">
        <v>275</v>
      </c>
      <c r="C72" s="51"/>
      <c r="D72" s="51" t="s">
        <v>276</v>
      </c>
      <c r="E72" s="51" t="s">
        <v>248</v>
      </c>
      <c r="F72" s="51" t="s">
        <v>1732</v>
      </c>
      <c r="G72" s="51" t="s">
        <v>186</v>
      </c>
      <c r="H72" s="52">
        <v>1972</v>
      </c>
      <c r="I72" s="38">
        <v>765</v>
      </c>
      <c r="J72" s="38">
        <v>749</v>
      </c>
      <c r="K72" s="38">
        <v>749</v>
      </c>
      <c r="L72" s="38">
        <v>749</v>
      </c>
      <c r="M72" s="38">
        <v>749</v>
      </c>
      <c r="N72" s="37">
        <v>749</v>
      </c>
      <c r="O72" s="37">
        <v>749</v>
      </c>
      <c r="P72" s="37">
        <v>749</v>
      </c>
      <c r="Q72" s="37">
        <v>749</v>
      </c>
      <c r="R72" s="37">
        <v>749</v>
      </c>
      <c r="S72" s="37">
        <v>749</v>
      </c>
      <c r="T72" s="207"/>
    </row>
    <row r="73" spans="1:20" s="5" customFormat="1" ht="13.2">
      <c r="A73" s="5">
        <f t="shared" si="1"/>
        <v>73</v>
      </c>
      <c r="B73" s="51" t="s">
        <v>258</v>
      </c>
      <c r="C73" s="51"/>
      <c r="D73" s="51" t="s">
        <v>259</v>
      </c>
      <c r="E73" s="51" t="s">
        <v>260</v>
      </c>
      <c r="F73" s="51" t="s">
        <v>1730</v>
      </c>
      <c r="G73" s="51" t="s">
        <v>32</v>
      </c>
      <c r="H73" s="52">
        <v>2007</v>
      </c>
      <c r="I73" s="38">
        <v>87</v>
      </c>
      <c r="J73" s="38">
        <v>87</v>
      </c>
      <c r="K73" s="38">
        <v>87</v>
      </c>
      <c r="L73" s="38">
        <v>87</v>
      </c>
      <c r="M73" s="38">
        <v>87</v>
      </c>
      <c r="N73" s="37">
        <v>87</v>
      </c>
      <c r="O73" s="37">
        <v>87</v>
      </c>
      <c r="P73" s="37">
        <v>87</v>
      </c>
      <c r="Q73" s="37">
        <v>87</v>
      </c>
      <c r="R73" s="37">
        <v>87</v>
      </c>
      <c r="S73" s="37">
        <v>87</v>
      </c>
      <c r="T73" s="207"/>
    </row>
    <row r="74" spans="1:20" s="5" customFormat="1" ht="13.2">
      <c r="A74" s="5">
        <f t="shared" si="1"/>
        <v>74</v>
      </c>
      <c r="B74" s="51" t="s">
        <v>263</v>
      </c>
      <c r="C74" s="51"/>
      <c r="D74" s="51" t="s">
        <v>264</v>
      </c>
      <c r="E74" s="51" t="s">
        <v>260</v>
      </c>
      <c r="F74" s="51" t="s">
        <v>1730</v>
      </c>
      <c r="G74" s="51" t="s">
        <v>32</v>
      </c>
      <c r="H74" s="52">
        <v>2007</v>
      </c>
      <c r="I74" s="38">
        <v>86.5</v>
      </c>
      <c r="J74" s="38">
        <v>79.599999999999994</v>
      </c>
      <c r="K74" s="38">
        <v>79.599999999999994</v>
      </c>
      <c r="L74" s="38">
        <v>79.599999999999994</v>
      </c>
      <c r="M74" s="38">
        <v>79.599999999999994</v>
      </c>
      <c r="N74" s="37">
        <v>79.599999999999994</v>
      </c>
      <c r="O74" s="37">
        <v>79.599999999999994</v>
      </c>
      <c r="P74" s="37">
        <v>79.599999999999994</v>
      </c>
      <c r="Q74" s="37">
        <v>79.599999999999994</v>
      </c>
      <c r="R74" s="37">
        <v>79.599999999999994</v>
      </c>
      <c r="S74" s="37">
        <v>79.599999999999994</v>
      </c>
      <c r="T74" s="207"/>
    </row>
    <row r="75" spans="1:20" s="5" customFormat="1" ht="13.2">
      <c r="A75" s="5">
        <f t="shared" si="1"/>
        <v>75</v>
      </c>
      <c r="B75" s="51" t="s">
        <v>267</v>
      </c>
      <c r="C75" s="51"/>
      <c r="D75" s="51" t="s">
        <v>268</v>
      </c>
      <c r="E75" s="51" t="s">
        <v>260</v>
      </c>
      <c r="F75" s="51" t="s">
        <v>1730</v>
      </c>
      <c r="G75" s="51" t="s">
        <v>32</v>
      </c>
      <c r="H75" s="52">
        <v>2008</v>
      </c>
      <c r="I75" s="38">
        <v>86.7</v>
      </c>
      <c r="J75" s="38">
        <v>86.7</v>
      </c>
      <c r="K75" s="38">
        <v>86.7</v>
      </c>
      <c r="L75" s="38">
        <v>86.7</v>
      </c>
      <c r="M75" s="38">
        <v>86.7</v>
      </c>
      <c r="N75" s="37">
        <v>86.7</v>
      </c>
      <c r="O75" s="37">
        <v>86.7</v>
      </c>
      <c r="P75" s="37">
        <v>86.7</v>
      </c>
      <c r="Q75" s="37">
        <v>86.7</v>
      </c>
      <c r="R75" s="37">
        <v>86.7</v>
      </c>
      <c r="S75" s="37">
        <v>86.7</v>
      </c>
      <c r="T75" s="207"/>
    </row>
    <row r="76" spans="1:20" s="5" customFormat="1" ht="13.2">
      <c r="A76" s="5">
        <f t="shared" si="1"/>
        <v>76</v>
      </c>
      <c r="B76" s="51" t="s">
        <v>269</v>
      </c>
      <c r="C76" s="51"/>
      <c r="D76" s="51" t="s">
        <v>270</v>
      </c>
      <c r="E76" s="51" t="s">
        <v>260</v>
      </c>
      <c r="F76" s="51" t="s">
        <v>1730</v>
      </c>
      <c r="G76" s="51" t="s">
        <v>32</v>
      </c>
      <c r="H76" s="52">
        <v>2008</v>
      </c>
      <c r="I76" s="38">
        <v>86.5</v>
      </c>
      <c r="J76" s="38">
        <v>77.900000000000006</v>
      </c>
      <c r="K76" s="38">
        <v>77.900000000000006</v>
      </c>
      <c r="L76" s="38">
        <v>77.900000000000006</v>
      </c>
      <c r="M76" s="38">
        <v>77.900000000000006</v>
      </c>
      <c r="N76" s="37">
        <v>77.900000000000006</v>
      </c>
      <c r="O76" s="37">
        <v>77.900000000000006</v>
      </c>
      <c r="P76" s="37">
        <v>77.900000000000006</v>
      </c>
      <c r="Q76" s="37">
        <v>77.900000000000006</v>
      </c>
      <c r="R76" s="37">
        <v>77.900000000000006</v>
      </c>
      <c r="S76" s="37">
        <v>77.900000000000006</v>
      </c>
      <c r="T76" s="207"/>
    </row>
    <row r="77" spans="1:20" s="5" customFormat="1" ht="13.2">
      <c r="A77" s="5">
        <f t="shared" si="1"/>
        <v>77</v>
      </c>
      <c r="B77" s="51" t="s">
        <v>265</v>
      </c>
      <c r="C77" s="51"/>
      <c r="D77" s="51" t="s">
        <v>266</v>
      </c>
      <c r="E77" s="51" t="s">
        <v>260</v>
      </c>
      <c r="F77" s="51" t="s">
        <v>1730</v>
      </c>
      <c r="G77" s="51" t="s">
        <v>32</v>
      </c>
      <c r="H77" s="52">
        <v>2007</v>
      </c>
      <c r="I77" s="38">
        <v>107.2</v>
      </c>
      <c r="J77" s="38">
        <v>107.2</v>
      </c>
      <c r="K77" s="38">
        <v>107.2</v>
      </c>
      <c r="L77" s="38">
        <v>107.2</v>
      </c>
      <c r="M77" s="38">
        <v>107.2</v>
      </c>
      <c r="N77" s="37">
        <v>107.2</v>
      </c>
      <c r="O77" s="37">
        <v>107.2</v>
      </c>
      <c r="P77" s="37">
        <v>107.2</v>
      </c>
      <c r="Q77" s="37">
        <v>107.2</v>
      </c>
      <c r="R77" s="37">
        <v>107.2</v>
      </c>
      <c r="S77" s="37">
        <v>107.2</v>
      </c>
      <c r="T77" s="207"/>
    </row>
    <row r="78" spans="1:20" s="5" customFormat="1" ht="13.2">
      <c r="A78" s="5">
        <f t="shared" si="1"/>
        <v>78</v>
      </c>
      <c r="B78" s="51" t="s">
        <v>273</v>
      </c>
      <c r="C78" s="51"/>
      <c r="D78" s="51" t="s">
        <v>274</v>
      </c>
      <c r="E78" s="51" t="s">
        <v>260</v>
      </c>
      <c r="F78" s="51" t="s">
        <v>1730</v>
      </c>
      <c r="G78" s="51" t="s">
        <v>32</v>
      </c>
      <c r="H78" s="52">
        <v>2008</v>
      </c>
      <c r="I78" s="38">
        <v>110.7</v>
      </c>
      <c r="J78" s="38">
        <v>110.7</v>
      </c>
      <c r="K78" s="38">
        <v>110.7</v>
      </c>
      <c r="L78" s="38">
        <v>110.7</v>
      </c>
      <c r="M78" s="38">
        <v>110.7</v>
      </c>
      <c r="N78" s="37">
        <v>110.7</v>
      </c>
      <c r="O78" s="37">
        <v>110.7</v>
      </c>
      <c r="P78" s="37">
        <v>110.7</v>
      </c>
      <c r="Q78" s="37">
        <v>110.7</v>
      </c>
      <c r="R78" s="37">
        <v>110.7</v>
      </c>
      <c r="S78" s="37">
        <v>110.7</v>
      </c>
      <c r="T78" s="207"/>
    </row>
    <row r="79" spans="1:20" s="5" customFormat="1" ht="13.2">
      <c r="A79" s="5">
        <f t="shared" si="1"/>
        <v>79</v>
      </c>
      <c r="B79" s="51" t="s">
        <v>288</v>
      </c>
      <c r="C79" s="51"/>
      <c r="D79" s="51" t="s">
        <v>277</v>
      </c>
      <c r="E79" s="51" t="s">
        <v>260</v>
      </c>
      <c r="F79" s="51" t="s">
        <v>1730</v>
      </c>
      <c r="G79" s="51" t="s">
        <v>32</v>
      </c>
      <c r="H79" s="52">
        <v>2017</v>
      </c>
      <c r="I79" s="38">
        <v>360.9</v>
      </c>
      <c r="J79" s="38">
        <v>360.2</v>
      </c>
      <c r="K79" s="38">
        <v>360.2</v>
      </c>
      <c r="L79" s="38">
        <v>360.2</v>
      </c>
      <c r="M79" s="38">
        <v>360.2</v>
      </c>
      <c r="N79" s="37">
        <v>360.2</v>
      </c>
      <c r="O79" s="37">
        <v>360.2</v>
      </c>
      <c r="P79" s="37">
        <v>360.2</v>
      </c>
      <c r="Q79" s="37">
        <v>360.2</v>
      </c>
      <c r="R79" s="37">
        <v>360.2</v>
      </c>
      <c r="S79" s="37">
        <v>360.2</v>
      </c>
      <c r="T79" s="207"/>
    </row>
    <row r="80" spans="1:20" s="5" customFormat="1" ht="13.2">
      <c r="A80" s="5">
        <f t="shared" si="1"/>
        <v>80</v>
      </c>
      <c r="B80" s="51" t="s">
        <v>291</v>
      </c>
      <c r="C80" s="51"/>
      <c r="D80" s="51" t="s">
        <v>278</v>
      </c>
      <c r="E80" s="51" t="s">
        <v>260</v>
      </c>
      <c r="F80" s="51" t="s">
        <v>1730</v>
      </c>
      <c r="G80" s="51" t="s">
        <v>32</v>
      </c>
      <c r="H80" s="52">
        <v>2017</v>
      </c>
      <c r="I80" s="38">
        <v>360.9</v>
      </c>
      <c r="J80" s="38">
        <v>359.6</v>
      </c>
      <c r="K80" s="38">
        <v>359.6</v>
      </c>
      <c r="L80" s="38">
        <v>359.6</v>
      </c>
      <c r="M80" s="38">
        <v>359.6</v>
      </c>
      <c r="N80" s="37">
        <v>359.6</v>
      </c>
      <c r="O80" s="37">
        <v>359.6</v>
      </c>
      <c r="P80" s="37">
        <v>359.6</v>
      </c>
      <c r="Q80" s="37">
        <v>359.6</v>
      </c>
      <c r="R80" s="37">
        <v>359.6</v>
      </c>
      <c r="S80" s="37">
        <v>359.6</v>
      </c>
      <c r="T80" s="207"/>
    </row>
    <row r="81" spans="1:20" s="5" customFormat="1" ht="13.2">
      <c r="A81" s="5">
        <f t="shared" si="1"/>
        <v>81</v>
      </c>
      <c r="B81" s="51" t="s">
        <v>294</v>
      </c>
      <c r="C81" s="51"/>
      <c r="D81" s="51" t="s">
        <v>279</v>
      </c>
      <c r="E81" s="51" t="s">
        <v>260</v>
      </c>
      <c r="F81" s="51" t="s">
        <v>1730</v>
      </c>
      <c r="G81" s="51" t="s">
        <v>32</v>
      </c>
      <c r="H81" s="52">
        <v>2017</v>
      </c>
      <c r="I81" s="38">
        <v>508.5</v>
      </c>
      <c r="J81" s="38">
        <v>490.5</v>
      </c>
      <c r="K81" s="38">
        <v>490.5</v>
      </c>
      <c r="L81" s="38">
        <v>490.5</v>
      </c>
      <c r="M81" s="38">
        <v>490.5</v>
      </c>
      <c r="N81" s="37">
        <v>490.5</v>
      </c>
      <c r="O81" s="37">
        <v>490.5</v>
      </c>
      <c r="P81" s="37">
        <v>490.5</v>
      </c>
      <c r="Q81" s="37">
        <v>490.5</v>
      </c>
      <c r="R81" s="37">
        <v>490.5</v>
      </c>
      <c r="S81" s="37">
        <v>490.5</v>
      </c>
      <c r="T81" s="207"/>
    </row>
    <row r="82" spans="1:20" s="5" customFormat="1" ht="13.2">
      <c r="A82" s="5">
        <f t="shared" si="1"/>
        <v>82</v>
      </c>
      <c r="B82" s="51" t="s">
        <v>2533</v>
      </c>
      <c r="C82" s="51"/>
      <c r="D82" s="51" t="s">
        <v>2534</v>
      </c>
      <c r="E82" s="51" t="s">
        <v>260</v>
      </c>
      <c r="F82" s="51" t="s">
        <v>1731</v>
      </c>
      <c r="G82" s="51" t="s">
        <v>186</v>
      </c>
      <c r="H82" s="52">
        <v>2023</v>
      </c>
      <c r="I82" s="38">
        <v>41.65</v>
      </c>
      <c r="J82" s="38">
        <v>39</v>
      </c>
      <c r="K82" s="38">
        <v>39</v>
      </c>
      <c r="L82" s="38">
        <v>39</v>
      </c>
      <c r="M82" s="38">
        <v>39</v>
      </c>
      <c r="N82" s="37">
        <v>39</v>
      </c>
      <c r="O82" s="37">
        <v>39</v>
      </c>
      <c r="P82" s="37">
        <v>39</v>
      </c>
      <c r="Q82" s="37">
        <v>39</v>
      </c>
      <c r="R82" s="37">
        <v>39</v>
      </c>
      <c r="S82" s="37">
        <v>39</v>
      </c>
      <c r="T82" s="207"/>
    </row>
    <row r="83" spans="1:20" s="5" customFormat="1" ht="13.2">
      <c r="A83" s="5">
        <f t="shared" si="1"/>
        <v>83</v>
      </c>
      <c r="B83" s="51" t="s">
        <v>2535</v>
      </c>
      <c r="C83" s="51"/>
      <c r="D83" s="51" t="s">
        <v>2536</v>
      </c>
      <c r="E83" s="51" t="s">
        <v>260</v>
      </c>
      <c r="F83" s="51" t="s">
        <v>1731</v>
      </c>
      <c r="G83" s="51" t="s">
        <v>186</v>
      </c>
      <c r="H83" s="52">
        <v>2023</v>
      </c>
      <c r="I83" s="38">
        <v>41.65</v>
      </c>
      <c r="J83" s="38">
        <v>39</v>
      </c>
      <c r="K83" s="38">
        <v>39</v>
      </c>
      <c r="L83" s="38">
        <v>39</v>
      </c>
      <c r="M83" s="38">
        <v>39</v>
      </c>
      <c r="N83" s="37">
        <v>39</v>
      </c>
      <c r="O83" s="37">
        <v>39</v>
      </c>
      <c r="P83" s="37">
        <v>39</v>
      </c>
      <c r="Q83" s="37">
        <v>39</v>
      </c>
      <c r="R83" s="37">
        <v>39</v>
      </c>
      <c r="S83" s="37">
        <v>39</v>
      </c>
      <c r="T83" s="207"/>
    </row>
    <row r="84" spans="1:20" s="5" customFormat="1" ht="13.2">
      <c r="A84" s="5">
        <f t="shared" si="1"/>
        <v>84</v>
      </c>
      <c r="B84" s="51" t="s">
        <v>280</v>
      </c>
      <c r="C84" s="51"/>
      <c r="D84" s="51" t="s">
        <v>281</v>
      </c>
      <c r="E84" s="51" t="s">
        <v>257</v>
      </c>
      <c r="F84" s="51" t="s">
        <v>1730</v>
      </c>
      <c r="G84" s="51" t="s">
        <v>186</v>
      </c>
      <c r="H84" s="52">
        <v>2002</v>
      </c>
      <c r="I84" s="38">
        <v>192.1</v>
      </c>
      <c r="J84" s="38">
        <v>185</v>
      </c>
      <c r="K84" s="38">
        <v>185</v>
      </c>
      <c r="L84" s="38">
        <v>185</v>
      </c>
      <c r="M84" s="38">
        <v>185</v>
      </c>
      <c r="N84" s="37">
        <v>185</v>
      </c>
      <c r="O84" s="37">
        <v>185</v>
      </c>
      <c r="P84" s="37">
        <v>185</v>
      </c>
      <c r="Q84" s="37">
        <v>185</v>
      </c>
      <c r="R84" s="37">
        <v>185</v>
      </c>
      <c r="S84" s="37">
        <v>185</v>
      </c>
      <c r="T84" s="207"/>
    </row>
    <row r="85" spans="1:20" s="5" customFormat="1" ht="13.2">
      <c r="A85" s="5">
        <f t="shared" si="1"/>
        <v>85</v>
      </c>
      <c r="B85" s="51" t="s">
        <v>282</v>
      </c>
      <c r="C85" s="51"/>
      <c r="D85" s="51" t="s">
        <v>283</v>
      </c>
      <c r="E85" s="51" t="s">
        <v>257</v>
      </c>
      <c r="F85" s="51" t="s">
        <v>1730</v>
      </c>
      <c r="G85" s="51" t="s">
        <v>186</v>
      </c>
      <c r="H85" s="52">
        <v>2002</v>
      </c>
      <c r="I85" s="38">
        <v>192.1</v>
      </c>
      <c r="J85" s="38">
        <v>182</v>
      </c>
      <c r="K85" s="38">
        <v>182</v>
      </c>
      <c r="L85" s="38">
        <v>182</v>
      </c>
      <c r="M85" s="38">
        <v>182</v>
      </c>
      <c r="N85" s="37">
        <v>182</v>
      </c>
      <c r="O85" s="37">
        <v>182</v>
      </c>
      <c r="P85" s="37">
        <v>182</v>
      </c>
      <c r="Q85" s="37">
        <v>182</v>
      </c>
      <c r="R85" s="37">
        <v>182</v>
      </c>
      <c r="S85" s="37">
        <v>182</v>
      </c>
      <c r="T85" s="207"/>
    </row>
    <row r="86" spans="1:20" s="5" customFormat="1" ht="13.2">
      <c r="A86" s="5">
        <f t="shared" si="1"/>
        <v>86</v>
      </c>
      <c r="B86" s="51" t="s">
        <v>284</v>
      </c>
      <c r="C86" s="51"/>
      <c r="D86" s="51" t="s">
        <v>285</v>
      </c>
      <c r="E86" s="51" t="s">
        <v>257</v>
      </c>
      <c r="F86" s="51" t="s">
        <v>1730</v>
      </c>
      <c r="G86" s="51" t="s">
        <v>186</v>
      </c>
      <c r="H86" s="52">
        <v>2002</v>
      </c>
      <c r="I86" s="38">
        <v>192.1</v>
      </c>
      <c r="J86" s="38">
        <v>181</v>
      </c>
      <c r="K86" s="38">
        <v>181</v>
      </c>
      <c r="L86" s="38">
        <v>181</v>
      </c>
      <c r="M86" s="38">
        <v>181</v>
      </c>
      <c r="N86" s="37">
        <v>181</v>
      </c>
      <c r="O86" s="37">
        <v>181</v>
      </c>
      <c r="P86" s="37">
        <v>181</v>
      </c>
      <c r="Q86" s="37">
        <v>181</v>
      </c>
      <c r="R86" s="37">
        <v>181</v>
      </c>
      <c r="S86" s="37">
        <v>181</v>
      </c>
      <c r="T86" s="207"/>
    </row>
    <row r="87" spans="1:20" s="5" customFormat="1" ht="13.2">
      <c r="A87" s="5">
        <f t="shared" si="1"/>
        <v>87</v>
      </c>
      <c r="B87" s="51" t="s">
        <v>286</v>
      </c>
      <c r="C87" s="51"/>
      <c r="D87" s="51" t="s">
        <v>287</v>
      </c>
      <c r="E87" s="51" t="s">
        <v>257</v>
      </c>
      <c r="F87" s="51" t="s">
        <v>1730</v>
      </c>
      <c r="G87" s="51" t="s">
        <v>186</v>
      </c>
      <c r="H87" s="52">
        <v>2002</v>
      </c>
      <c r="I87" s="38">
        <v>150</v>
      </c>
      <c r="J87" s="38">
        <v>144</v>
      </c>
      <c r="K87" s="38">
        <v>144</v>
      </c>
      <c r="L87" s="38">
        <v>144</v>
      </c>
      <c r="M87" s="38">
        <v>144</v>
      </c>
      <c r="N87" s="37">
        <v>144</v>
      </c>
      <c r="O87" s="37">
        <v>144</v>
      </c>
      <c r="P87" s="37">
        <v>144</v>
      </c>
      <c r="Q87" s="37">
        <v>144</v>
      </c>
      <c r="R87" s="37">
        <v>144</v>
      </c>
      <c r="S87" s="37">
        <v>144</v>
      </c>
      <c r="T87" s="207"/>
    </row>
    <row r="88" spans="1:20" s="5" customFormat="1" ht="13.2">
      <c r="A88" s="5">
        <f t="shared" si="1"/>
        <v>88</v>
      </c>
      <c r="B88" s="51" t="s">
        <v>304</v>
      </c>
      <c r="C88" s="51"/>
      <c r="D88" s="51" t="s">
        <v>305</v>
      </c>
      <c r="E88" s="51" t="s">
        <v>201</v>
      </c>
      <c r="F88" s="51" t="s">
        <v>1731</v>
      </c>
      <c r="G88" s="51" t="s">
        <v>31</v>
      </c>
      <c r="H88" s="52">
        <v>2004</v>
      </c>
      <c r="I88" s="38">
        <v>48</v>
      </c>
      <c r="J88" s="38">
        <v>48</v>
      </c>
      <c r="K88" s="38">
        <v>48</v>
      </c>
      <c r="L88" s="38">
        <v>48</v>
      </c>
      <c r="M88" s="38">
        <v>48</v>
      </c>
      <c r="N88" s="37">
        <v>48</v>
      </c>
      <c r="O88" s="37">
        <v>48</v>
      </c>
      <c r="P88" s="37">
        <v>48</v>
      </c>
      <c r="Q88" s="37">
        <v>48</v>
      </c>
      <c r="R88" s="37">
        <v>48</v>
      </c>
      <c r="S88" s="37">
        <v>48</v>
      </c>
      <c r="T88" s="207"/>
    </row>
    <row r="89" spans="1:20" s="5" customFormat="1" ht="13.2">
      <c r="A89" s="5">
        <f t="shared" si="1"/>
        <v>89</v>
      </c>
      <c r="B89" s="51" t="s">
        <v>308</v>
      </c>
      <c r="C89" s="51"/>
      <c r="D89" s="51" t="s">
        <v>309</v>
      </c>
      <c r="E89" s="51" t="s">
        <v>201</v>
      </c>
      <c r="F89" s="51" t="s">
        <v>1731</v>
      </c>
      <c r="G89" s="51" t="s">
        <v>31</v>
      </c>
      <c r="H89" s="52">
        <v>2010</v>
      </c>
      <c r="I89" s="38">
        <v>50</v>
      </c>
      <c r="J89" s="38">
        <v>50</v>
      </c>
      <c r="K89" s="38">
        <v>50</v>
      </c>
      <c r="L89" s="38">
        <v>50</v>
      </c>
      <c r="M89" s="38">
        <v>50</v>
      </c>
      <c r="N89" s="37">
        <v>50</v>
      </c>
      <c r="O89" s="37">
        <v>50</v>
      </c>
      <c r="P89" s="37">
        <v>50</v>
      </c>
      <c r="Q89" s="37">
        <v>50</v>
      </c>
      <c r="R89" s="37">
        <v>50</v>
      </c>
      <c r="S89" s="37">
        <v>50</v>
      </c>
      <c r="T89" s="207"/>
    </row>
    <row r="90" spans="1:20" s="5" customFormat="1" ht="13.2">
      <c r="A90" s="5">
        <f t="shared" si="1"/>
        <v>90</v>
      </c>
      <c r="B90" s="51" t="s">
        <v>312</v>
      </c>
      <c r="C90" s="51"/>
      <c r="D90" s="51" t="s">
        <v>313</v>
      </c>
      <c r="E90" s="51" t="s">
        <v>201</v>
      </c>
      <c r="F90" s="51" t="s">
        <v>1732</v>
      </c>
      <c r="G90" s="51" t="s">
        <v>31</v>
      </c>
      <c r="H90" s="52">
        <v>1978</v>
      </c>
      <c r="I90" s="38">
        <v>120</v>
      </c>
      <c r="J90" s="38">
        <v>110</v>
      </c>
      <c r="K90" s="38">
        <v>110</v>
      </c>
      <c r="L90" s="38">
        <v>110</v>
      </c>
      <c r="M90" s="38">
        <v>110</v>
      </c>
      <c r="N90" s="37">
        <v>110</v>
      </c>
      <c r="O90" s="37">
        <v>110</v>
      </c>
      <c r="P90" s="37">
        <v>110</v>
      </c>
      <c r="Q90" s="37">
        <v>110</v>
      </c>
      <c r="R90" s="37">
        <v>110</v>
      </c>
      <c r="S90" s="37">
        <v>110</v>
      </c>
      <c r="T90" s="207"/>
    </row>
    <row r="91" spans="1:20" s="5" customFormat="1" ht="13.2">
      <c r="A91" s="5">
        <f t="shared" si="1"/>
        <v>91</v>
      </c>
      <c r="B91" s="51" t="s">
        <v>51</v>
      </c>
      <c r="C91" s="51"/>
      <c r="D91" s="51" t="s">
        <v>20</v>
      </c>
      <c r="E91" s="51" t="s">
        <v>315</v>
      </c>
      <c r="F91" s="51" t="s">
        <v>1731</v>
      </c>
      <c r="G91" s="51" t="s">
        <v>32</v>
      </c>
      <c r="H91" s="52">
        <v>1989</v>
      </c>
      <c r="I91" s="38">
        <v>56.7</v>
      </c>
      <c r="J91" s="38">
        <v>54</v>
      </c>
      <c r="K91" s="38">
        <v>54</v>
      </c>
      <c r="L91" s="38">
        <v>54</v>
      </c>
      <c r="M91" s="38">
        <v>54</v>
      </c>
      <c r="N91" s="37">
        <v>54</v>
      </c>
      <c r="O91" s="37">
        <v>54</v>
      </c>
      <c r="P91" s="37">
        <v>54</v>
      </c>
      <c r="Q91" s="37">
        <v>54</v>
      </c>
      <c r="R91" s="37">
        <v>54</v>
      </c>
      <c r="S91" s="37">
        <v>54</v>
      </c>
      <c r="T91" s="207"/>
    </row>
    <row r="92" spans="1:20" s="5" customFormat="1" ht="13.2">
      <c r="A92" s="5">
        <f t="shared" si="1"/>
        <v>92</v>
      </c>
      <c r="B92" s="51" t="s">
        <v>52</v>
      </c>
      <c r="C92" s="51"/>
      <c r="D92" s="51" t="s">
        <v>21</v>
      </c>
      <c r="E92" s="51" t="s">
        <v>315</v>
      </c>
      <c r="F92" s="51" t="s">
        <v>1731</v>
      </c>
      <c r="G92" s="51" t="s">
        <v>32</v>
      </c>
      <c r="H92" s="52">
        <v>1989</v>
      </c>
      <c r="I92" s="38">
        <v>56.7</v>
      </c>
      <c r="J92" s="38">
        <v>54</v>
      </c>
      <c r="K92" s="38">
        <v>54</v>
      </c>
      <c r="L92" s="38">
        <v>54</v>
      </c>
      <c r="M92" s="38">
        <v>54</v>
      </c>
      <c r="N92" s="37">
        <v>54</v>
      </c>
      <c r="O92" s="37">
        <v>54</v>
      </c>
      <c r="P92" s="37">
        <v>54</v>
      </c>
      <c r="Q92" s="37">
        <v>54</v>
      </c>
      <c r="R92" s="37">
        <v>54</v>
      </c>
      <c r="S92" s="37">
        <v>54</v>
      </c>
      <c r="T92" s="207"/>
    </row>
    <row r="93" spans="1:20" s="5" customFormat="1" ht="13.2">
      <c r="A93" s="5">
        <f t="shared" si="1"/>
        <v>93</v>
      </c>
      <c r="B93" s="51" t="s">
        <v>53</v>
      </c>
      <c r="C93" s="51"/>
      <c r="D93" s="51" t="s">
        <v>22</v>
      </c>
      <c r="E93" s="51" t="s">
        <v>315</v>
      </c>
      <c r="F93" s="51" t="s">
        <v>1731</v>
      </c>
      <c r="G93" s="51" t="s">
        <v>32</v>
      </c>
      <c r="H93" s="52">
        <v>1989</v>
      </c>
      <c r="I93" s="38">
        <v>56.7</v>
      </c>
      <c r="J93" s="38">
        <v>54</v>
      </c>
      <c r="K93" s="38">
        <v>54</v>
      </c>
      <c r="L93" s="38">
        <v>54</v>
      </c>
      <c r="M93" s="38">
        <v>54</v>
      </c>
      <c r="N93" s="37">
        <v>54</v>
      </c>
      <c r="O93" s="37">
        <v>54</v>
      </c>
      <c r="P93" s="37">
        <v>54</v>
      </c>
      <c r="Q93" s="37">
        <v>54</v>
      </c>
      <c r="R93" s="37">
        <v>54</v>
      </c>
      <c r="S93" s="37">
        <v>54</v>
      </c>
      <c r="T93" s="207"/>
    </row>
    <row r="94" spans="1:20" s="5" customFormat="1" ht="13.2">
      <c r="A94" s="5">
        <f t="shared" si="1"/>
        <v>94</v>
      </c>
      <c r="B94" s="51" t="s">
        <v>54</v>
      </c>
      <c r="C94" s="51"/>
      <c r="D94" s="51" t="s">
        <v>23</v>
      </c>
      <c r="E94" s="51" t="s">
        <v>315</v>
      </c>
      <c r="F94" s="51" t="s">
        <v>1731</v>
      </c>
      <c r="G94" s="51" t="s">
        <v>32</v>
      </c>
      <c r="H94" s="52">
        <v>1989</v>
      </c>
      <c r="I94" s="38">
        <v>56.7</v>
      </c>
      <c r="J94" s="38">
        <v>54</v>
      </c>
      <c r="K94" s="38">
        <v>54</v>
      </c>
      <c r="L94" s="38">
        <v>54</v>
      </c>
      <c r="M94" s="38">
        <v>54</v>
      </c>
      <c r="N94" s="37">
        <v>54</v>
      </c>
      <c r="O94" s="37">
        <v>54</v>
      </c>
      <c r="P94" s="37">
        <v>54</v>
      </c>
      <c r="Q94" s="37">
        <v>54</v>
      </c>
      <c r="R94" s="37">
        <v>54</v>
      </c>
      <c r="S94" s="37">
        <v>54</v>
      </c>
      <c r="T94" s="207"/>
    </row>
    <row r="95" spans="1:20" s="5" customFormat="1" ht="13.2">
      <c r="A95" s="5">
        <f t="shared" si="1"/>
        <v>95</v>
      </c>
      <c r="B95" s="51" t="s">
        <v>327</v>
      </c>
      <c r="C95" s="51"/>
      <c r="D95" s="51" t="s">
        <v>328</v>
      </c>
      <c r="E95" s="51" t="s">
        <v>329</v>
      </c>
      <c r="F95" s="51" t="s">
        <v>1731</v>
      </c>
      <c r="G95" s="51" t="s">
        <v>31</v>
      </c>
      <c r="H95" s="52">
        <v>1990</v>
      </c>
      <c r="I95" s="38">
        <v>89.48</v>
      </c>
      <c r="J95" s="38">
        <v>88</v>
      </c>
      <c r="K95" s="38">
        <v>88</v>
      </c>
      <c r="L95" s="38">
        <v>88</v>
      </c>
      <c r="M95" s="38">
        <v>88</v>
      </c>
      <c r="N95" s="37">
        <v>88</v>
      </c>
      <c r="O95" s="37">
        <v>88</v>
      </c>
      <c r="P95" s="37">
        <v>88</v>
      </c>
      <c r="Q95" s="37">
        <v>88</v>
      </c>
      <c r="R95" s="37">
        <v>88</v>
      </c>
      <c r="S95" s="37">
        <v>88</v>
      </c>
      <c r="T95" s="207"/>
    </row>
    <row r="96" spans="1:20" s="5" customFormat="1" ht="13.2">
      <c r="A96" s="5">
        <f t="shared" si="1"/>
        <v>96</v>
      </c>
      <c r="B96" s="51" t="s">
        <v>332</v>
      </c>
      <c r="C96" s="51"/>
      <c r="D96" s="51" t="s">
        <v>333</v>
      </c>
      <c r="E96" s="51" t="s">
        <v>329</v>
      </c>
      <c r="F96" s="51" t="s">
        <v>1731</v>
      </c>
      <c r="G96" s="51" t="s">
        <v>31</v>
      </c>
      <c r="H96" s="52">
        <v>1990</v>
      </c>
      <c r="I96" s="38">
        <v>89.48</v>
      </c>
      <c r="J96" s="38">
        <v>87</v>
      </c>
      <c r="K96" s="38">
        <v>87</v>
      </c>
      <c r="L96" s="38">
        <v>87</v>
      </c>
      <c r="M96" s="38">
        <v>87</v>
      </c>
      <c r="N96" s="37">
        <v>87</v>
      </c>
      <c r="O96" s="37">
        <v>87</v>
      </c>
      <c r="P96" s="37">
        <v>87</v>
      </c>
      <c r="Q96" s="37">
        <v>87</v>
      </c>
      <c r="R96" s="37">
        <v>87</v>
      </c>
      <c r="S96" s="37">
        <v>87</v>
      </c>
      <c r="T96" s="207"/>
    </row>
    <row r="97" spans="1:20" s="5" customFormat="1" ht="13.2">
      <c r="A97" s="5">
        <f t="shared" si="1"/>
        <v>97</v>
      </c>
      <c r="B97" s="51" t="s">
        <v>336</v>
      </c>
      <c r="C97" s="51"/>
      <c r="D97" s="51" t="s">
        <v>337</v>
      </c>
      <c r="E97" s="51" t="s">
        <v>329</v>
      </c>
      <c r="F97" s="51" t="s">
        <v>1731</v>
      </c>
      <c r="G97" s="51" t="s">
        <v>31</v>
      </c>
      <c r="H97" s="52">
        <v>1990</v>
      </c>
      <c r="I97" s="38">
        <v>89.48</v>
      </c>
      <c r="J97" s="38">
        <v>86</v>
      </c>
      <c r="K97" s="38">
        <v>86</v>
      </c>
      <c r="L97" s="38">
        <v>86</v>
      </c>
      <c r="M97" s="38">
        <v>86</v>
      </c>
      <c r="N97" s="37">
        <v>86</v>
      </c>
      <c r="O97" s="37">
        <v>86</v>
      </c>
      <c r="P97" s="37">
        <v>86</v>
      </c>
      <c r="Q97" s="37">
        <v>86</v>
      </c>
      <c r="R97" s="37">
        <v>86</v>
      </c>
      <c r="S97" s="37">
        <v>86</v>
      </c>
      <c r="T97" s="207"/>
    </row>
    <row r="98" spans="1:20" s="5" customFormat="1" ht="13.2">
      <c r="A98" s="5">
        <f t="shared" si="1"/>
        <v>98</v>
      </c>
      <c r="B98" s="51" t="s">
        <v>340</v>
      </c>
      <c r="C98" s="51"/>
      <c r="D98" s="51" t="s">
        <v>341</v>
      </c>
      <c r="E98" s="51" t="s">
        <v>329</v>
      </c>
      <c r="F98" s="51" t="s">
        <v>1731</v>
      </c>
      <c r="G98" s="51" t="s">
        <v>31</v>
      </c>
      <c r="H98" s="52">
        <v>1990</v>
      </c>
      <c r="I98" s="38">
        <v>89.48</v>
      </c>
      <c r="J98" s="38">
        <v>86</v>
      </c>
      <c r="K98" s="38">
        <v>86</v>
      </c>
      <c r="L98" s="38">
        <v>86</v>
      </c>
      <c r="M98" s="38">
        <v>86</v>
      </c>
      <c r="N98" s="37">
        <v>86</v>
      </c>
      <c r="O98" s="37">
        <v>86</v>
      </c>
      <c r="P98" s="37">
        <v>86</v>
      </c>
      <c r="Q98" s="37">
        <v>86</v>
      </c>
      <c r="R98" s="37">
        <v>86</v>
      </c>
      <c r="S98" s="37">
        <v>86</v>
      </c>
      <c r="T98" s="207"/>
    </row>
    <row r="99" spans="1:20" s="5" customFormat="1" ht="13.2">
      <c r="A99" s="5">
        <f t="shared" si="1"/>
        <v>99</v>
      </c>
      <c r="B99" s="51" t="s">
        <v>289</v>
      </c>
      <c r="C99" s="51"/>
      <c r="D99" s="51" t="s">
        <v>290</v>
      </c>
      <c r="E99" s="51" t="s">
        <v>257</v>
      </c>
      <c r="F99" s="51" t="s">
        <v>1730</v>
      </c>
      <c r="G99" s="51" t="s">
        <v>186</v>
      </c>
      <c r="H99" s="52">
        <v>2002</v>
      </c>
      <c r="I99" s="38">
        <v>203</v>
      </c>
      <c r="J99" s="38">
        <v>203</v>
      </c>
      <c r="K99" s="38">
        <v>203</v>
      </c>
      <c r="L99" s="38">
        <v>203</v>
      </c>
      <c r="M99" s="38">
        <v>203</v>
      </c>
      <c r="N99" s="37">
        <v>203</v>
      </c>
      <c r="O99" s="37">
        <v>203</v>
      </c>
      <c r="P99" s="37">
        <v>203</v>
      </c>
      <c r="Q99" s="37">
        <v>203</v>
      </c>
      <c r="R99" s="37">
        <v>203</v>
      </c>
      <c r="S99" s="37">
        <v>203</v>
      </c>
      <c r="T99" s="207"/>
    </row>
    <row r="100" spans="1:20" s="5" customFormat="1" ht="13.2">
      <c r="A100" s="5">
        <f t="shared" si="1"/>
        <v>100</v>
      </c>
      <c r="B100" s="51" t="s">
        <v>292</v>
      </c>
      <c r="C100" s="51"/>
      <c r="D100" s="51" t="s">
        <v>293</v>
      </c>
      <c r="E100" s="51" t="s">
        <v>257</v>
      </c>
      <c r="F100" s="51" t="s">
        <v>1730</v>
      </c>
      <c r="G100" s="51" t="s">
        <v>186</v>
      </c>
      <c r="H100" s="52">
        <v>2002</v>
      </c>
      <c r="I100" s="38">
        <v>215</v>
      </c>
      <c r="J100" s="38">
        <v>215</v>
      </c>
      <c r="K100" s="38">
        <v>215</v>
      </c>
      <c r="L100" s="38">
        <v>215</v>
      </c>
      <c r="M100" s="38">
        <v>215</v>
      </c>
      <c r="N100" s="37">
        <v>215</v>
      </c>
      <c r="O100" s="37">
        <v>215</v>
      </c>
      <c r="P100" s="37">
        <v>215</v>
      </c>
      <c r="Q100" s="37">
        <v>215</v>
      </c>
      <c r="R100" s="37">
        <v>215</v>
      </c>
      <c r="S100" s="37">
        <v>215</v>
      </c>
      <c r="T100" s="207"/>
    </row>
    <row r="101" spans="1:20" s="5" customFormat="1" ht="13.2">
      <c r="A101" s="5">
        <f t="shared" si="1"/>
        <v>101</v>
      </c>
      <c r="B101" s="51" t="s">
        <v>295</v>
      </c>
      <c r="C101" s="51"/>
      <c r="D101" s="51" t="s">
        <v>296</v>
      </c>
      <c r="E101" s="51" t="s">
        <v>257</v>
      </c>
      <c r="F101" s="51" t="s">
        <v>1730</v>
      </c>
      <c r="G101" s="51" t="s">
        <v>186</v>
      </c>
      <c r="H101" s="52">
        <v>2002</v>
      </c>
      <c r="I101" s="38">
        <v>203</v>
      </c>
      <c r="J101" s="38">
        <v>203</v>
      </c>
      <c r="K101" s="38">
        <v>203</v>
      </c>
      <c r="L101" s="38">
        <v>203</v>
      </c>
      <c r="M101" s="38">
        <v>203</v>
      </c>
      <c r="N101" s="37">
        <v>203</v>
      </c>
      <c r="O101" s="37">
        <v>203</v>
      </c>
      <c r="P101" s="37">
        <v>203</v>
      </c>
      <c r="Q101" s="37">
        <v>203</v>
      </c>
      <c r="R101" s="37">
        <v>203</v>
      </c>
      <c r="S101" s="37">
        <v>203</v>
      </c>
      <c r="T101" s="207"/>
    </row>
    <row r="102" spans="1:20" s="5" customFormat="1" ht="13.2">
      <c r="A102" s="5">
        <f t="shared" si="1"/>
        <v>102</v>
      </c>
      <c r="B102" s="51" t="s">
        <v>297</v>
      </c>
      <c r="C102" s="51"/>
      <c r="D102" s="51" t="s">
        <v>298</v>
      </c>
      <c r="E102" s="51" t="s">
        <v>257</v>
      </c>
      <c r="F102" s="51" t="s">
        <v>1730</v>
      </c>
      <c r="G102" s="51" t="s">
        <v>186</v>
      </c>
      <c r="H102" s="52">
        <v>2002</v>
      </c>
      <c r="I102" s="38">
        <v>215</v>
      </c>
      <c r="J102" s="38">
        <v>215</v>
      </c>
      <c r="K102" s="38">
        <v>215</v>
      </c>
      <c r="L102" s="38">
        <v>215</v>
      </c>
      <c r="M102" s="38">
        <v>215</v>
      </c>
      <c r="N102" s="37">
        <v>215</v>
      </c>
      <c r="O102" s="37">
        <v>215</v>
      </c>
      <c r="P102" s="37">
        <v>215</v>
      </c>
      <c r="Q102" s="37">
        <v>215</v>
      </c>
      <c r="R102" s="37">
        <v>215</v>
      </c>
      <c r="S102" s="37">
        <v>215</v>
      </c>
      <c r="T102" s="207"/>
    </row>
    <row r="103" spans="1:20" s="5" customFormat="1" ht="13.2">
      <c r="A103" s="5">
        <f t="shared" si="1"/>
        <v>103</v>
      </c>
      <c r="B103" s="51" t="s">
        <v>300</v>
      </c>
      <c r="C103" s="51"/>
      <c r="D103" s="51" t="s">
        <v>301</v>
      </c>
      <c r="E103" s="51" t="s">
        <v>257</v>
      </c>
      <c r="F103" s="51" t="s">
        <v>1730</v>
      </c>
      <c r="G103" s="51" t="s">
        <v>186</v>
      </c>
      <c r="H103" s="52">
        <v>2014</v>
      </c>
      <c r="I103" s="38">
        <v>199</v>
      </c>
      <c r="J103" s="38">
        <v>190</v>
      </c>
      <c r="K103" s="38">
        <v>190</v>
      </c>
      <c r="L103" s="38">
        <v>190</v>
      </c>
      <c r="M103" s="38">
        <v>190</v>
      </c>
      <c r="N103" s="37">
        <v>190</v>
      </c>
      <c r="O103" s="37">
        <v>190</v>
      </c>
      <c r="P103" s="37">
        <v>190</v>
      </c>
      <c r="Q103" s="37">
        <v>190</v>
      </c>
      <c r="R103" s="37">
        <v>190</v>
      </c>
      <c r="S103" s="37">
        <v>190</v>
      </c>
      <c r="T103" s="207"/>
    </row>
    <row r="104" spans="1:20" s="5" customFormat="1" ht="13.2">
      <c r="A104" s="5">
        <f t="shared" si="1"/>
        <v>104</v>
      </c>
      <c r="B104" s="51" t="s">
        <v>355</v>
      </c>
      <c r="C104" s="51"/>
      <c r="D104" s="51" t="s">
        <v>299</v>
      </c>
      <c r="E104" s="51" t="s">
        <v>257</v>
      </c>
      <c r="F104" s="51" t="s">
        <v>1730</v>
      </c>
      <c r="G104" s="51" t="s">
        <v>186</v>
      </c>
      <c r="H104" s="52">
        <v>2002</v>
      </c>
      <c r="I104" s="38">
        <v>290</v>
      </c>
      <c r="J104" s="38">
        <v>290</v>
      </c>
      <c r="K104" s="38">
        <v>290</v>
      </c>
      <c r="L104" s="38">
        <v>290</v>
      </c>
      <c r="M104" s="38">
        <v>290</v>
      </c>
      <c r="N104" s="37">
        <v>290</v>
      </c>
      <c r="O104" s="37">
        <v>290</v>
      </c>
      <c r="P104" s="37">
        <v>290</v>
      </c>
      <c r="Q104" s="37">
        <v>290</v>
      </c>
      <c r="R104" s="37">
        <v>290</v>
      </c>
      <c r="S104" s="37">
        <v>290</v>
      </c>
      <c r="T104" s="207"/>
    </row>
    <row r="105" spans="1:20" s="5" customFormat="1" ht="13.2">
      <c r="A105" s="5">
        <f t="shared" si="1"/>
        <v>105</v>
      </c>
      <c r="B105" s="51" t="s">
        <v>358</v>
      </c>
      <c r="C105" s="51"/>
      <c r="D105" s="51" t="s">
        <v>359</v>
      </c>
      <c r="E105" s="51" t="s">
        <v>360</v>
      </c>
      <c r="F105" s="51" t="s">
        <v>1733</v>
      </c>
      <c r="G105" s="51" t="s">
        <v>31</v>
      </c>
      <c r="H105" s="52">
        <v>2018</v>
      </c>
      <c r="I105" s="38">
        <v>56.5</v>
      </c>
      <c r="J105" s="38">
        <v>56.5</v>
      </c>
      <c r="K105" s="38">
        <v>56.5</v>
      </c>
      <c r="L105" s="38">
        <v>56.5</v>
      </c>
      <c r="M105" s="38">
        <v>56.5</v>
      </c>
      <c r="N105" s="37">
        <v>56.5</v>
      </c>
      <c r="O105" s="37">
        <v>56.5</v>
      </c>
      <c r="P105" s="37">
        <v>56.5</v>
      </c>
      <c r="Q105" s="37">
        <v>56.5</v>
      </c>
      <c r="R105" s="37">
        <v>56.5</v>
      </c>
      <c r="S105" s="37">
        <v>56.5</v>
      </c>
      <c r="T105" s="207"/>
    </row>
    <row r="106" spans="1:20" s="5" customFormat="1" ht="13.2">
      <c r="A106" s="5">
        <f t="shared" si="1"/>
        <v>106</v>
      </c>
      <c r="B106" s="51" t="s">
        <v>362</v>
      </c>
      <c r="C106" s="51"/>
      <c r="D106" s="51" t="s">
        <v>363</v>
      </c>
      <c r="E106" s="51" t="s">
        <v>360</v>
      </c>
      <c r="F106" s="51" t="s">
        <v>1733</v>
      </c>
      <c r="G106" s="51" t="s">
        <v>31</v>
      </c>
      <c r="H106" s="52">
        <v>2018</v>
      </c>
      <c r="I106" s="38">
        <v>56.5</v>
      </c>
      <c r="J106" s="38">
        <v>56.5</v>
      </c>
      <c r="K106" s="38">
        <v>56.5</v>
      </c>
      <c r="L106" s="38">
        <v>56.5</v>
      </c>
      <c r="M106" s="38">
        <v>56.5</v>
      </c>
      <c r="N106" s="37">
        <v>56.5</v>
      </c>
      <c r="O106" s="37">
        <v>56.5</v>
      </c>
      <c r="P106" s="37">
        <v>56.5</v>
      </c>
      <c r="Q106" s="37">
        <v>56.5</v>
      </c>
      <c r="R106" s="37">
        <v>56.5</v>
      </c>
      <c r="S106" s="37">
        <v>56.5</v>
      </c>
      <c r="T106" s="207"/>
    </row>
    <row r="107" spans="1:20" s="5" customFormat="1" ht="13.2">
      <c r="A107" s="5">
        <f t="shared" si="1"/>
        <v>107</v>
      </c>
      <c r="B107" s="51" t="s">
        <v>365</v>
      </c>
      <c r="C107" s="51"/>
      <c r="D107" s="51" t="s">
        <v>366</v>
      </c>
      <c r="E107" s="51" t="s">
        <v>360</v>
      </c>
      <c r="F107" s="51" t="s">
        <v>1733</v>
      </c>
      <c r="G107" s="51" t="s">
        <v>31</v>
      </c>
      <c r="H107" s="52">
        <v>2018</v>
      </c>
      <c r="I107" s="38">
        <v>56.5</v>
      </c>
      <c r="J107" s="38">
        <v>56.5</v>
      </c>
      <c r="K107" s="38">
        <v>56.5</v>
      </c>
      <c r="L107" s="38">
        <v>56.5</v>
      </c>
      <c r="M107" s="38">
        <v>56.5</v>
      </c>
      <c r="N107" s="37">
        <v>56.5</v>
      </c>
      <c r="O107" s="37">
        <v>56.5</v>
      </c>
      <c r="P107" s="37">
        <v>56.5</v>
      </c>
      <c r="Q107" s="37">
        <v>56.5</v>
      </c>
      <c r="R107" s="37">
        <v>56.5</v>
      </c>
      <c r="S107" s="37">
        <v>56.5</v>
      </c>
      <c r="T107" s="207"/>
    </row>
    <row r="108" spans="1:20" s="5" customFormat="1" ht="13.2">
      <c r="A108" s="5">
        <f t="shared" si="1"/>
        <v>108</v>
      </c>
      <c r="B108" s="51" t="s">
        <v>370</v>
      </c>
      <c r="C108" s="51"/>
      <c r="D108" s="51" t="s">
        <v>371</v>
      </c>
      <c r="E108" s="51" t="s">
        <v>360</v>
      </c>
      <c r="F108" s="51" t="s">
        <v>1733</v>
      </c>
      <c r="G108" s="51" t="s">
        <v>31</v>
      </c>
      <c r="H108" s="52">
        <v>2018</v>
      </c>
      <c r="I108" s="38">
        <v>56.5</v>
      </c>
      <c r="J108" s="38">
        <v>56.5</v>
      </c>
      <c r="K108" s="38">
        <v>56.5</v>
      </c>
      <c r="L108" s="38">
        <v>56.5</v>
      </c>
      <c r="M108" s="38">
        <v>56.5</v>
      </c>
      <c r="N108" s="37">
        <v>56.5</v>
      </c>
      <c r="O108" s="37">
        <v>56.5</v>
      </c>
      <c r="P108" s="37">
        <v>56.5</v>
      </c>
      <c r="Q108" s="37">
        <v>56.5</v>
      </c>
      <c r="R108" s="37">
        <v>56.5</v>
      </c>
      <c r="S108" s="37">
        <v>56.5</v>
      </c>
      <c r="T108" s="207"/>
    </row>
    <row r="109" spans="1:20" s="5" customFormat="1" ht="13.2">
      <c r="A109" s="5">
        <f t="shared" si="1"/>
        <v>109</v>
      </c>
      <c r="B109" s="51" t="s">
        <v>374</v>
      </c>
      <c r="C109" s="51"/>
      <c r="D109" s="51" t="s">
        <v>375</v>
      </c>
      <c r="E109" s="51" t="s">
        <v>42</v>
      </c>
      <c r="F109" s="51" t="s">
        <v>1731</v>
      </c>
      <c r="G109" s="51" t="s">
        <v>33</v>
      </c>
      <c r="H109" s="52">
        <v>2015</v>
      </c>
      <c r="I109" s="38">
        <v>179.35</v>
      </c>
      <c r="J109" s="38">
        <v>170.4</v>
      </c>
      <c r="K109" s="38">
        <v>170.4</v>
      </c>
      <c r="L109" s="38">
        <v>170.4</v>
      </c>
      <c r="M109" s="38">
        <v>170.4</v>
      </c>
      <c r="N109" s="37">
        <v>170.4</v>
      </c>
      <c r="O109" s="37">
        <v>170.4</v>
      </c>
      <c r="P109" s="37">
        <v>170.4</v>
      </c>
      <c r="Q109" s="37">
        <v>170.4</v>
      </c>
      <c r="R109" s="37">
        <v>170.4</v>
      </c>
      <c r="S109" s="37">
        <v>170.4</v>
      </c>
      <c r="T109" s="207"/>
    </row>
    <row r="110" spans="1:20" s="5" customFormat="1" ht="13.2">
      <c r="A110" s="5">
        <f t="shared" si="1"/>
        <v>110</v>
      </c>
      <c r="B110" s="51" t="s">
        <v>378</v>
      </c>
      <c r="C110" s="51"/>
      <c r="D110" s="51" t="s">
        <v>379</v>
      </c>
      <c r="E110" s="51" t="s">
        <v>42</v>
      </c>
      <c r="F110" s="51" t="s">
        <v>1731</v>
      </c>
      <c r="G110" s="51" t="s">
        <v>33</v>
      </c>
      <c r="H110" s="52">
        <v>2015</v>
      </c>
      <c r="I110" s="38">
        <v>179.35</v>
      </c>
      <c r="J110" s="38">
        <v>170.4</v>
      </c>
      <c r="K110" s="38">
        <v>170.4</v>
      </c>
      <c r="L110" s="38">
        <v>170.4</v>
      </c>
      <c r="M110" s="38">
        <v>170.4</v>
      </c>
      <c r="N110" s="37">
        <v>170.4</v>
      </c>
      <c r="O110" s="37">
        <v>170.4</v>
      </c>
      <c r="P110" s="37">
        <v>170.4</v>
      </c>
      <c r="Q110" s="37">
        <v>170.4</v>
      </c>
      <c r="R110" s="37">
        <v>170.4</v>
      </c>
      <c r="S110" s="37">
        <v>170.4</v>
      </c>
      <c r="T110" s="207"/>
    </row>
    <row r="111" spans="1:20" s="5" customFormat="1" ht="13.2">
      <c r="A111" s="5">
        <f t="shared" si="1"/>
        <v>111</v>
      </c>
      <c r="B111" s="51" t="s">
        <v>302</v>
      </c>
      <c r="C111" s="51"/>
      <c r="D111" s="51" t="s">
        <v>303</v>
      </c>
      <c r="E111" s="51" t="s">
        <v>47</v>
      </c>
      <c r="F111" s="51" t="s">
        <v>1730</v>
      </c>
      <c r="G111" s="51" t="s">
        <v>31</v>
      </c>
      <c r="H111" s="52">
        <v>2002</v>
      </c>
      <c r="I111" s="38">
        <v>260</v>
      </c>
      <c r="J111" s="38">
        <v>245</v>
      </c>
      <c r="K111" s="38">
        <v>245</v>
      </c>
      <c r="L111" s="38">
        <v>245</v>
      </c>
      <c r="M111" s="38">
        <v>245</v>
      </c>
      <c r="N111" s="37">
        <v>245</v>
      </c>
      <c r="O111" s="37">
        <v>245</v>
      </c>
      <c r="P111" s="37">
        <v>245</v>
      </c>
      <c r="Q111" s="37">
        <v>245</v>
      </c>
      <c r="R111" s="37">
        <v>245</v>
      </c>
      <c r="S111" s="37">
        <v>245</v>
      </c>
      <c r="T111" s="207"/>
    </row>
    <row r="112" spans="1:20" s="5" customFormat="1" ht="13.2">
      <c r="A112" s="5">
        <f t="shared" si="1"/>
        <v>112</v>
      </c>
      <c r="B112" s="51" t="s">
        <v>306</v>
      </c>
      <c r="C112" s="51"/>
      <c r="D112" s="51" t="s">
        <v>307</v>
      </c>
      <c r="E112" s="51" t="s">
        <v>47</v>
      </c>
      <c r="F112" s="51" t="s">
        <v>1730</v>
      </c>
      <c r="G112" s="51" t="s">
        <v>31</v>
      </c>
      <c r="H112" s="52">
        <v>2002</v>
      </c>
      <c r="I112" s="38">
        <v>140</v>
      </c>
      <c r="J112" s="38">
        <v>116</v>
      </c>
      <c r="K112" s="38">
        <v>116</v>
      </c>
      <c r="L112" s="38">
        <v>116</v>
      </c>
      <c r="M112" s="38">
        <v>116</v>
      </c>
      <c r="N112" s="37">
        <v>116</v>
      </c>
      <c r="O112" s="37">
        <v>116</v>
      </c>
      <c r="P112" s="37">
        <v>116</v>
      </c>
      <c r="Q112" s="37">
        <v>116</v>
      </c>
      <c r="R112" s="37">
        <v>116</v>
      </c>
      <c r="S112" s="37">
        <v>116</v>
      </c>
      <c r="T112" s="207"/>
    </row>
    <row r="113" spans="1:20" s="5" customFormat="1" ht="13.2">
      <c r="A113" s="5">
        <f t="shared" si="1"/>
        <v>113</v>
      </c>
      <c r="B113" s="51" t="s">
        <v>392</v>
      </c>
      <c r="C113" s="51"/>
      <c r="D113" s="51" t="s">
        <v>393</v>
      </c>
      <c r="E113" s="51" t="s">
        <v>257</v>
      </c>
      <c r="F113" s="51" t="s">
        <v>1731</v>
      </c>
      <c r="G113" s="51" t="s">
        <v>186</v>
      </c>
      <c r="H113" s="52">
        <v>2009</v>
      </c>
      <c r="I113" s="38">
        <v>40</v>
      </c>
      <c r="J113" s="38">
        <v>40</v>
      </c>
      <c r="K113" s="38">
        <v>40</v>
      </c>
      <c r="L113" s="38">
        <v>40</v>
      </c>
      <c r="M113" s="38">
        <v>40</v>
      </c>
      <c r="N113" s="37">
        <v>40</v>
      </c>
      <c r="O113" s="37">
        <v>40</v>
      </c>
      <c r="P113" s="37">
        <v>40</v>
      </c>
      <c r="Q113" s="37">
        <v>40</v>
      </c>
      <c r="R113" s="37">
        <v>40</v>
      </c>
      <c r="S113" s="37">
        <v>40</v>
      </c>
      <c r="T113" s="207"/>
    </row>
    <row r="114" spans="1:20" s="5" customFormat="1" ht="13.2">
      <c r="A114" s="5">
        <f t="shared" si="1"/>
        <v>114</v>
      </c>
      <c r="B114" s="51" t="s">
        <v>396</v>
      </c>
      <c r="C114" s="51"/>
      <c r="D114" s="51" t="s">
        <v>397</v>
      </c>
      <c r="E114" s="51" t="s">
        <v>257</v>
      </c>
      <c r="F114" s="51" t="s">
        <v>1731</v>
      </c>
      <c r="G114" s="51" t="s">
        <v>186</v>
      </c>
      <c r="H114" s="52">
        <v>2009</v>
      </c>
      <c r="I114" s="38">
        <v>40</v>
      </c>
      <c r="J114" s="38">
        <v>40</v>
      </c>
      <c r="K114" s="38">
        <v>40</v>
      </c>
      <c r="L114" s="38">
        <v>40</v>
      </c>
      <c r="M114" s="38">
        <v>40</v>
      </c>
      <c r="N114" s="37">
        <v>40</v>
      </c>
      <c r="O114" s="37">
        <v>40</v>
      </c>
      <c r="P114" s="37">
        <v>40</v>
      </c>
      <c r="Q114" s="37">
        <v>40</v>
      </c>
      <c r="R114" s="37">
        <v>40</v>
      </c>
      <c r="S114" s="37">
        <v>40</v>
      </c>
      <c r="T114" s="207"/>
    </row>
    <row r="115" spans="1:20" s="5" customFormat="1" ht="13.2">
      <c r="A115" s="5">
        <f t="shared" si="1"/>
        <v>115</v>
      </c>
      <c r="B115" s="51" t="s">
        <v>400</v>
      </c>
      <c r="C115" s="51"/>
      <c r="D115" s="51" t="s">
        <v>401</v>
      </c>
      <c r="E115" s="51" t="s">
        <v>257</v>
      </c>
      <c r="F115" s="51" t="s">
        <v>1731</v>
      </c>
      <c r="G115" s="51" t="s">
        <v>186</v>
      </c>
      <c r="H115" s="52">
        <v>2009</v>
      </c>
      <c r="I115" s="38">
        <v>40</v>
      </c>
      <c r="J115" s="38">
        <v>40</v>
      </c>
      <c r="K115" s="38">
        <v>40</v>
      </c>
      <c r="L115" s="38">
        <v>40</v>
      </c>
      <c r="M115" s="38">
        <v>40</v>
      </c>
      <c r="N115" s="37">
        <v>40</v>
      </c>
      <c r="O115" s="37">
        <v>40</v>
      </c>
      <c r="P115" s="37">
        <v>40</v>
      </c>
      <c r="Q115" s="37">
        <v>40</v>
      </c>
      <c r="R115" s="37">
        <v>40</v>
      </c>
      <c r="S115" s="37">
        <v>40</v>
      </c>
      <c r="T115" s="207"/>
    </row>
    <row r="116" spans="1:20" s="5" customFormat="1" ht="13.2">
      <c r="A116" s="5">
        <f t="shared" si="1"/>
        <v>116</v>
      </c>
      <c r="B116" s="51" t="s">
        <v>404</v>
      </c>
      <c r="C116" s="51"/>
      <c r="D116" s="51" t="s">
        <v>405</v>
      </c>
      <c r="E116" s="51" t="s">
        <v>257</v>
      </c>
      <c r="F116" s="51" t="s">
        <v>1731</v>
      </c>
      <c r="G116" s="51" t="s">
        <v>186</v>
      </c>
      <c r="H116" s="52">
        <v>2009</v>
      </c>
      <c r="I116" s="38">
        <v>40</v>
      </c>
      <c r="J116" s="38">
        <v>40</v>
      </c>
      <c r="K116" s="38">
        <v>40</v>
      </c>
      <c r="L116" s="38">
        <v>40</v>
      </c>
      <c r="M116" s="38">
        <v>40</v>
      </c>
      <c r="N116" s="37">
        <v>40</v>
      </c>
      <c r="O116" s="37">
        <v>40</v>
      </c>
      <c r="P116" s="37">
        <v>40</v>
      </c>
      <c r="Q116" s="37">
        <v>40</v>
      </c>
      <c r="R116" s="37">
        <v>40</v>
      </c>
      <c r="S116" s="37">
        <v>40</v>
      </c>
      <c r="T116" s="207"/>
    </row>
    <row r="117" spans="1:20" s="5" customFormat="1" ht="13.2">
      <c r="A117" s="5">
        <f t="shared" si="1"/>
        <v>117</v>
      </c>
      <c r="B117" s="51" t="s">
        <v>408</v>
      </c>
      <c r="C117" s="51"/>
      <c r="D117" s="51" t="s">
        <v>310</v>
      </c>
      <c r="E117" s="51" t="s">
        <v>311</v>
      </c>
      <c r="F117" s="51" t="s">
        <v>1730</v>
      </c>
      <c r="G117" s="51" t="s">
        <v>32</v>
      </c>
      <c r="H117" s="52">
        <v>2014</v>
      </c>
      <c r="I117" s="38">
        <v>185.3</v>
      </c>
      <c r="J117" s="38">
        <v>180</v>
      </c>
      <c r="K117" s="38">
        <v>180</v>
      </c>
      <c r="L117" s="38">
        <v>180</v>
      </c>
      <c r="M117" s="38">
        <v>180</v>
      </c>
      <c r="N117" s="37">
        <v>180</v>
      </c>
      <c r="O117" s="37">
        <v>180</v>
      </c>
      <c r="P117" s="37">
        <v>180</v>
      </c>
      <c r="Q117" s="37">
        <v>180</v>
      </c>
      <c r="R117" s="37">
        <v>180</v>
      </c>
      <c r="S117" s="37">
        <v>180</v>
      </c>
      <c r="T117" s="207"/>
    </row>
    <row r="118" spans="1:20" s="5" customFormat="1" ht="13.2">
      <c r="A118" s="5">
        <f t="shared" si="1"/>
        <v>118</v>
      </c>
      <c r="B118" s="51" t="s">
        <v>411</v>
      </c>
      <c r="C118" s="51"/>
      <c r="D118" s="51" t="s">
        <v>314</v>
      </c>
      <c r="E118" s="51" t="s">
        <v>311</v>
      </c>
      <c r="F118" s="51" t="s">
        <v>1730</v>
      </c>
      <c r="G118" s="51" t="s">
        <v>32</v>
      </c>
      <c r="H118" s="52">
        <v>2014</v>
      </c>
      <c r="I118" s="38">
        <v>185.3</v>
      </c>
      <c r="J118" s="38">
        <v>180</v>
      </c>
      <c r="K118" s="38">
        <v>180</v>
      </c>
      <c r="L118" s="38">
        <v>180</v>
      </c>
      <c r="M118" s="38">
        <v>180</v>
      </c>
      <c r="N118" s="37">
        <v>180</v>
      </c>
      <c r="O118" s="37">
        <v>180</v>
      </c>
      <c r="P118" s="37">
        <v>180</v>
      </c>
      <c r="Q118" s="37">
        <v>180</v>
      </c>
      <c r="R118" s="37">
        <v>180</v>
      </c>
      <c r="S118" s="37">
        <v>180</v>
      </c>
      <c r="T118" s="207"/>
    </row>
    <row r="119" spans="1:20" s="5" customFormat="1" ht="13.2">
      <c r="A119" s="5">
        <f t="shared" si="1"/>
        <v>119</v>
      </c>
      <c r="B119" s="51" t="s">
        <v>413</v>
      </c>
      <c r="C119" s="51"/>
      <c r="D119" s="51" t="s">
        <v>316</v>
      </c>
      <c r="E119" s="51" t="s">
        <v>311</v>
      </c>
      <c r="F119" s="51" t="s">
        <v>1730</v>
      </c>
      <c r="G119" s="51" t="s">
        <v>32</v>
      </c>
      <c r="H119" s="52">
        <v>2014</v>
      </c>
      <c r="I119" s="38">
        <v>204</v>
      </c>
      <c r="J119" s="38">
        <v>194</v>
      </c>
      <c r="K119" s="38">
        <v>194</v>
      </c>
      <c r="L119" s="38">
        <v>194</v>
      </c>
      <c r="M119" s="38">
        <v>194</v>
      </c>
      <c r="N119" s="37">
        <v>194</v>
      </c>
      <c r="O119" s="37">
        <v>194</v>
      </c>
      <c r="P119" s="37">
        <v>194</v>
      </c>
      <c r="Q119" s="37">
        <v>194</v>
      </c>
      <c r="R119" s="37">
        <v>194</v>
      </c>
      <c r="S119" s="37">
        <v>194</v>
      </c>
      <c r="T119" s="207"/>
    </row>
    <row r="120" spans="1:20" s="5" customFormat="1" ht="13.2">
      <c r="A120" s="5">
        <f t="shared" si="1"/>
        <v>120</v>
      </c>
      <c r="B120" s="51" t="s">
        <v>317</v>
      </c>
      <c r="C120" s="51"/>
      <c r="D120" s="51" t="s">
        <v>318</v>
      </c>
      <c r="E120" s="51" t="s">
        <v>44</v>
      </c>
      <c r="F120" s="51" t="s">
        <v>1730</v>
      </c>
      <c r="G120" s="51" t="s">
        <v>31</v>
      </c>
      <c r="H120" s="52">
        <v>2003</v>
      </c>
      <c r="I120" s="38">
        <v>196.7</v>
      </c>
      <c r="J120" s="38">
        <v>195</v>
      </c>
      <c r="K120" s="38">
        <v>195</v>
      </c>
      <c r="L120" s="38">
        <v>195</v>
      </c>
      <c r="M120" s="38">
        <v>195</v>
      </c>
      <c r="N120" s="37">
        <v>195</v>
      </c>
      <c r="O120" s="37">
        <v>195</v>
      </c>
      <c r="P120" s="37">
        <v>195</v>
      </c>
      <c r="Q120" s="37">
        <v>195</v>
      </c>
      <c r="R120" s="37">
        <v>195</v>
      </c>
      <c r="S120" s="37">
        <v>195</v>
      </c>
      <c r="T120" s="207"/>
    </row>
    <row r="121" spans="1:20" s="5" customFormat="1" ht="13.2">
      <c r="A121" s="5">
        <f t="shared" si="1"/>
        <v>121</v>
      </c>
      <c r="B121" s="51" t="s">
        <v>319</v>
      </c>
      <c r="C121" s="51"/>
      <c r="D121" s="51" t="s">
        <v>320</v>
      </c>
      <c r="E121" s="51" t="s">
        <v>44</v>
      </c>
      <c r="F121" s="51" t="s">
        <v>1730</v>
      </c>
      <c r="G121" s="51" t="s">
        <v>31</v>
      </c>
      <c r="H121" s="52">
        <v>2003</v>
      </c>
      <c r="I121" s="38">
        <v>196.7</v>
      </c>
      <c r="J121" s="38">
        <v>185</v>
      </c>
      <c r="K121" s="38">
        <v>185</v>
      </c>
      <c r="L121" s="38">
        <v>185</v>
      </c>
      <c r="M121" s="38">
        <v>185</v>
      </c>
      <c r="N121" s="37">
        <v>185</v>
      </c>
      <c r="O121" s="37">
        <v>185</v>
      </c>
      <c r="P121" s="37">
        <v>185</v>
      </c>
      <c r="Q121" s="37">
        <v>185</v>
      </c>
      <c r="R121" s="37">
        <v>185</v>
      </c>
      <c r="S121" s="37">
        <v>185</v>
      </c>
      <c r="T121" s="207"/>
    </row>
    <row r="122" spans="1:20" s="5" customFormat="1" ht="13.2">
      <c r="A122" s="5">
        <f t="shared" si="1"/>
        <v>122</v>
      </c>
      <c r="B122" s="51" t="s">
        <v>321</v>
      </c>
      <c r="C122" s="51"/>
      <c r="D122" s="51" t="s">
        <v>322</v>
      </c>
      <c r="E122" s="51" t="s">
        <v>44</v>
      </c>
      <c r="F122" s="51" t="s">
        <v>1730</v>
      </c>
      <c r="G122" s="51" t="s">
        <v>31</v>
      </c>
      <c r="H122" s="52">
        <v>2003</v>
      </c>
      <c r="I122" s="38">
        <v>196.7</v>
      </c>
      <c r="J122" s="38">
        <v>185</v>
      </c>
      <c r="K122" s="38">
        <v>185</v>
      </c>
      <c r="L122" s="38">
        <v>185</v>
      </c>
      <c r="M122" s="38">
        <v>185</v>
      </c>
      <c r="N122" s="37">
        <v>185</v>
      </c>
      <c r="O122" s="37">
        <v>185</v>
      </c>
      <c r="P122" s="37">
        <v>185</v>
      </c>
      <c r="Q122" s="37">
        <v>185</v>
      </c>
      <c r="R122" s="37">
        <v>185</v>
      </c>
      <c r="S122" s="37">
        <v>185</v>
      </c>
      <c r="T122" s="207"/>
    </row>
    <row r="123" spans="1:20" s="5" customFormat="1" ht="13.2">
      <c r="A123" s="5">
        <f t="shared" si="1"/>
        <v>123</v>
      </c>
      <c r="B123" s="51" t="s">
        <v>323</v>
      </c>
      <c r="C123" s="51"/>
      <c r="D123" s="51" t="s">
        <v>324</v>
      </c>
      <c r="E123" s="51" t="s">
        <v>44</v>
      </c>
      <c r="F123" s="51" t="s">
        <v>1730</v>
      </c>
      <c r="G123" s="51" t="s">
        <v>31</v>
      </c>
      <c r="H123" s="52">
        <v>2003</v>
      </c>
      <c r="I123" s="38">
        <v>196.7</v>
      </c>
      <c r="J123" s="38">
        <v>195</v>
      </c>
      <c r="K123" s="38">
        <v>195</v>
      </c>
      <c r="L123" s="38">
        <v>195</v>
      </c>
      <c r="M123" s="38">
        <v>195</v>
      </c>
      <c r="N123" s="37">
        <v>195</v>
      </c>
      <c r="O123" s="37">
        <v>195</v>
      </c>
      <c r="P123" s="37">
        <v>195</v>
      </c>
      <c r="Q123" s="37">
        <v>195</v>
      </c>
      <c r="R123" s="37">
        <v>195</v>
      </c>
      <c r="S123" s="37">
        <v>195</v>
      </c>
      <c r="T123" s="207"/>
    </row>
    <row r="124" spans="1:20" s="5" customFormat="1" ht="13.2">
      <c r="A124" s="5">
        <f t="shared" si="1"/>
        <v>124</v>
      </c>
      <c r="B124" s="51" t="s">
        <v>325</v>
      </c>
      <c r="C124" s="51"/>
      <c r="D124" s="51" t="s">
        <v>326</v>
      </c>
      <c r="E124" s="51" t="s">
        <v>44</v>
      </c>
      <c r="F124" s="51" t="s">
        <v>1730</v>
      </c>
      <c r="G124" s="51" t="s">
        <v>31</v>
      </c>
      <c r="H124" s="52">
        <v>2003</v>
      </c>
      <c r="I124" s="38">
        <v>196.7</v>
      </c>
      <c r="J124" s="38">
        <v>185</v>
      </c>
      <c r="K124" s="38">
        <v>185</v>
      </c>
      <c r="L124" s="38">
        <v>185</v>
      </c>
      <c r="M124" s="38">
        <v>185</v>
      </c>
      <c r="N124" s="37">
        <v>185</v>
      </c>
      <c r="O124" s="37">
        <v>185</v>
      </c>
      <c r="P124" s="37">
        <v>185</v>
      </c>
      <c r="Q124" s="37">
        <v>185</v>
      </c>
      <c r="R124" s="37">
        <v>185</v>
      </c>
      <c r="S124" s="37">
        <v>185</v>
      </c>
      <c r="T124" s="207"/>
    </row>
    <row r="125" spans="1:20" s="5" customFormat="1" ht="13.2">
      <c r="A125" s="5">
        <f t="shared" si="1"/>
        <v>125</v>
      </c>
      <c r="B125" s="51" t="s">
        <v>330</v>
      </c>
      <c r="C125" s="51"/>
      <c r="D125" s="51" t="s">
        <v>331</v>
      </c>
      <c r="E125" s="51" t="s">
        <v>44</v>
      </c>
      <c r="F125" s="51" t="s">
        <v>1730</v>
      </c>
      <c r="G125" s="51" t="s">
        <v>31</v>
      </c>
      <c r="H125" s="52">
        <v>2003</v>
      </c>
      <c r="I125" s="38">
        <v>196.7</v>
      </c>
      <c r="J125" s="38">
        <v>185</v>
      </c>
      <c r="K125" s="38">
        <v>185</v>
      </c>
      <c r="L125" s="38">
        <v>185</v>
      </c>
      <c r="M125" s="38">
        <v>185</v>
      </c>
      <c r="N125" s="37">
        <v>185</v>
      </c>
      <c r="O125" s="37">
        <v>185</v>
      </c>
      <c r="P125" s="37">
        <v>185</v>
      </c>
      <c r="Q125" s="37">
        <v>185</v>
      </c>
      <c r="R125" s="37">
        <v>185</v>
      </c>
      <c r="S125" s="37">
        <v>185</v>
      </c>
      <c r="T125" s="207"/>
    </row>
    <row r="126" spans="1:20" s="5" customFormat="1" ht="13.2">
      <c r="A126" s="5">
        <f t="shared" si="1"/>
        <v>126</v>
      </c>
      <c r="B126" s="51" t="s">
        <v>334</v>
      </c>
      <c r="C126" s="51"/>
      <c r="D126" s="51" t="s">
        <v>335</v>
      </c>
      <c r="E126" s="51" t="s">
        <v>44</v>
      </c>
      <c r="F126" s="51" t="s">
        <v>1730</v>
      </c>
      <c r="G126" s="51" t="s">
        <v>31</v>
      </c>
      <c r="H126" s="52">
        <v>2003</v>
      </c>
      <c r="I126" s="38">
        <v>422</v>
      </c>
      <c r="J126" s="38">
        <v>418</v>
      </c>
      <c r="K126" s="38">
        <v>418</v>
      </c>
      <c r="L126" s="38">
        <v>418</v>
      </c>
      <c r="M126" s="38">
        <v>418</v>
      </c>
      <c r="N126" s="37">
        <v>418</v>
      </c>
      <c r="O126" s="37">
        <v>418</v>
      </c>
      <c r="P126" s="37">
        <v>418</v>
      </c>
      <c r="Q126" s="37">
        <v>418</v>
      </c>
      <c r="R126" s="37">
        <v>418</v>
      </c>
      <c r="S126" s="37">
        <v>418</v>
      </c>
      <c r="T126" s="207"/>
    </row>
    <row r="127" spans="1:20" s="5" customFormat="1" ht="13.2">
      <c r="A127" s="5">
        <f t="shared" si="1"/>
        <v>127</v>
      </c>
      <c r="B127" s="51" t="s">
        <v>338</v>
      </c>
      <c r="C127" s="51"/>
      <c r="D127" s="51" t="s">
        <v>339</v>
      </c>
      <c r="E127" s="51" t="s">
        <v>44</v>
      </c>
      <c r="F127" s="51" t="s">
        <v>1730</v>
      </c>
      <c r="G127" s="51" t="s">
        <v>31</v>
      </c>
      <c r="H127" s="52">
        <v>2003</v>
      </c>
      <c r="I127" s="38">
        <v>422</v>
      </c>
      <c r="J127" s="38">
        <v>418</v>
      </c>
      <c r="K127" s="38">
        <v>418</v>
      </c>
      <c r="L127" s="38">
        <v>418</v>
      </c>
      <c r="M127" s="38">
        <v>418</v>
      </c>
      <c r="N127" s="37">
        <v>418</v>
      </c>
      <c r="O127" s="37">
        <v>418</v>
      </c>
      <c r="P127" s="37">
        <v>418</v>
      </c>
      <c r="Q127" s="37">
        <v>418</v>
      </c>
      <c r="R127" s="37">
        <v>418</v>
      </c>
      <c r="S127" s="37">
        <v>418</v>
      </c>
      <c r="T127" s="207"/>
    </row>
    <row r="128" spans="1:20" s="5" customFormat="1" ht="13.2">
      <c r="A128" s="5">
        <f t="shared" si="1"/>
        <v>128</v>
      </c>
      <c r="B128" s="51" t="s">
        <v>342</v>
      </c>
      <c r="C128" s="51"/>
      <c r="D128" s="51" t="s">
        <v>343</v>
      </c>
      <c r="E128" s="51" t="s">
        <v>344</v>
      </c>
      <c r="F128" s="51" t="s">
        <v>1730</v>
      </c>
      <c r="G128" s="51" t="s">
        <v>31</v>
      </c>
      <c r="H128" s="52">
        <v>2002</v>
      </c>
      <c r="I128" s="38">
        <v>179.35</v>
      </c>
      <c r="J128" s="38">
        <v>160.69999999999999</v>
      </c>
      <c r="K128" s="38">
        <v>160.69999999999999</v>
      </c>
      <c r="L128" s="38">
        <v>160.69999999999999</v>
      </c>
      <c r="M128" s="38">
        <v>160.69999999999999</v>
      </c>
      <c r="N128" s="37">
        <v>160.69999999999999</v>
      </c>
      <c r="O128" s="37">
        <v>160.69999999999999</v>
      </c>
      <c r="P128" s="37">
        <v>160.69999999999999</v>
      </c>
      <c r="Q128" s="37">
        <v>160.69999999999999</v>
      </c>
      <c r="R128" s="37">
        <v>160.69999999999999</v>
      </c>
      <c r="S128" s="37">
        <v>160.69999999999999</v>
      </c>
      <c r="T128" s="207"/>
    </row>
    <row r="129" spans="1:20" s="5" customFormat="1" ht="13.2">
      <c r="A129" s="5">
        <f t="shared" si="1"/>
        <v>129</v>
      </c>
      <c r="B129" s="51" t="s">
        <v>345</v>
      </c>
      <c r="C129" s="51"/>
      <c r="D129" s="51" t="s">
        <v>346</v>
      </c>
      <c r="E129" s="51" t="s">
        <v>344</v>
      </c>
      <c r="F129" s="51" t="s">
        <v>1730</v>
      </c>
      <c r="G129" s="51" t="s">
        <v>31</v>
      </c>
      <c r="H129" s="52">
        <v>2002</v>
      </c>
      <c r="I129" s="38">
        <v>179.35</v>
      </c>
      <c r="J129" s="38">
        <v>160.69999999999999</v>
      </c>
      <c r="K129" s="38">
        <v>160.69999999999999</v>
      </c>
      <c r="L129" s="38">
        <v>160.69999999999999</v>
      </c>
      <c r="M129" s="38">
        <v>160.69999999999999</v>
      </c>
      <c r="N129" s="37">
        <v>160.69999999999999</v>
      </c>
      <c r="O129" s="37">
        <v>160.69999999999999</v>
      </c>
      <c r="P129" s="37">
        <v>160.69999999999999</v>
      </c>
      <c r="Q129" s="37">
        <v>160.69999999999999</v>
      </c>
      <c r="R129" s="37">
        <v>160.69999999999999</v>
      </c>
      <c r="S129" s="37">
        <v>160.69999999999999</v>
      </c>
      <c r="T129" s="207"/>
    </row>
    <row r="130" spans="1:20" s="5" customFormat="1" ht="13.2">
      <c r="A130" s="5">
        <f t="shared" si="1"/>
        <v>130</v>
      </c>
      <c r="B130" s="51" t="s">
        <v>349</v>
      </c>
      <c r="C130" s="51"/>
      <c r="D130" s="51" t="s">
        <v>350</v>
      </c>
      <c r="E130" s="51" t="s">
        <v>344</v>
      </c>
      <c r="F130" s="51" t="s">
        <v>1730</v>
      </c>
      <c r="G130" s="51" t="s">
        <v>31</v>
      </c>
      <c r="H130" s="52">
        <v>2002</v>
      </c>
      <c r="I130" s="38">
        <v>179.35</v>
      </c>
      <c r="J130" s="38">
        <v>161.1</v>
      </c>
      <c r="K130" s="38">
        <v>161.1</v>
      </c>
      <c r="L130" s="38">
        <v>161.1</v>
      </c>
      <c r="M130" s="38">
        <v>161.1</v>
      </c>
      <c r="N130" s="37">
        <v>161.1</v>
      </c>
      <c r="O130" s="37">
        <v>161.1</v>
      </c>
      <c r="P130" s="37">
        <v>161.1</v>
      </c>
      <c r="Q130" s="37">
        <v>161.1</v>
      </c>
      <c r="R130" s="37">
        <v>161.1</v>
      </c>
      <c r="S130" s="37">
        <v>161.1</v>
      </c>
      <c r="T130" s="207"/>
    </row>
    <row r="131" spans="1:20" s="5" customFormat="1" ht="13.2">
      <c r="A131" s="5">
        <f t="shared" si="1"/>
        <v>131</v>
      </c>
      <c r="B131" s="51" t="s">
        <v>351</v>
      </c>
      <c r="C131" s="51"/>
      <c r="D131" s="51" t="s">
        <v>352</v>
      </c>
      <c r="E131" s="51" t="s">
        <v>344</v>
      </c>
      <c r="F131" s="51" t="s">
        <v>1730</v>
      </c>
      <c r="G131" s="51" t="s">
        <v>31</v>
      </c>
      <c r="H131" s="52">
        <v>2002</v>
      </c>
      <c r="I131" s="38">
        <v>179.35</v>
      </c>
      <c r="J131" s="38">
        <v>161.1</v>
      </c>
      <c r="K131" s="38">
        <v>161.1</v>
      </c>
      <c r="L131" s="38">
        <v>161.1</v>
      </c>
      <c r="M131" s="38">
        <v>161.1</v>
      </c>
      <c r="N131" s="37">
        <v>161.1</v>
      </c>
      <c r="O131" s="37">
        <v>161.1</v>
      </c>
      <c r="P131" s="37">
        <v>161.1</v>
      </c>
      <c r="Q131" s="37">
        <v>161.1</v>
      </c>
      <c r="R131" s="37">
        <v>161.1</v>
      </c>
      <c r="S131" s="37">
        <v>161.1</v>
      </c>
      <c r="T131" s="207"/>
    </row>
    <row r="132" spans="1:20" s="5" customFormat="1" ht="13.2">
      <c r="A132" s="5">
        <f t="shared" si="1"/>
        <v>132</v>
      </c>
      <c r="B132" s="51" t="s">
        <v>347</v>
      </c>
      <c r="C132" s="51"/>
      <c r="D132" s="51" t="s">
        <v>348</v>
      </c>
      <c r="E132" s="51" t="s">
        <v>344</v>
      </c>
      <c r="F132" s="51" t="s">
        <v>1730</v>
      </c>
      <c r="G132" s="51" t="s">
        <v>31</v>
      </c>
      <c r="H132" s="52">
        <v>2002</v>
      </c>
      <c r="I132" s="38">
        <v>190.74</v>
      </c>
      <c r="J132" s="38">
        <v>179.8</v>
      </c>
      <c r="K132" s="38">
        <v>179.8</v>
      </c>
      <c r="L132" s="38">
        <v>179.8</v>
      </c>
      <c r="M132" s="38">
        <v>179.8</v>
      </c>
      <c r="N132" s="37">
        <v>179.8</v>
      </c>
      <c r="O132" s="37">
        <v>179.8</v>
      </c>
      <c r="P132" s="37">
        <v>179.8</v>
      </c>
      <c r="Q132" s="37">
        <v>179.8</v>
      </c>
      <c r="R132" s="37">
        <v>179.8</v>
      </c>
      <c r="S132" s="37">
        <v>179.8</v>
      </c>
      <c r="T132" s="207"/>
    </row>
    <row r="133" spans="1:20" s="5" customFormat="1" ht="13.2">
      <c r="A133" s="5">
        <f t="shared" si="1"/>
        <v>133</v>
      </c>
      <c r="B133" s="51" t="s">
        <v>353</v>
      </c>
      <c r="C133" s="51"/>
      <c r="D133" s="51" t="s">
        <v>354</v>
      </c>
      <c r="E133" s="51" t="s">
        <v>344</v>
      </c>
      <c r="F133" s="51" t="s">
        <v>1730</v>
      </c>
      <c r="G133" s="51" t="s">
        <v>31</v>
      </c>
      <c r="H133" s="52">
        <v>2002</v>
      </c>
      <c r="I133" s="38">
        <v>190.74</v>
      </c>
      <c r="J133" s="38">
        <v>179.7</v>
      </c>
      <c r="K133" s="38">
        <v>179.7</v>
      </c>
      <c r="L133" s="38">
        <v>179.7</v>
      </c>
      <c r="M133" s="38">
        <v>179.7</v>
      </c>
      <c r="N133" s="37">
        <v>179.7</v>
      </c>
      <c r="O133" s="37">
        <v>179.7</v>
      </c>
      <c r="P133" s="37">
        <v>179.7</v>
      </c>
      <c r="Q133" s="37">
        <v>179.7</v>
      </c>
      <c r="R133" s="37">
        <v>179.7</v>
      </c>
      <c r="S133" s="37">
        <v>179.7</v>
      </c>
      <c r="T133" s="207"/>
    </row>
    <row r="134" spans="1:20" s="5" customFormat="1" ht="13.2">
      <c r="A134" s="5">
        <f t="shared" ref="A134:A197" si="2">A133+1</f>
        <v>134</v>
      </c>
      <c r="B134" s="51" t="s">
        <v>1845</v>
      </c>
      <c r="C134" s="51"/>
      <c r="D134" s="51" t="s">
        <v>444</v>
      </c>
      <c r="E134" s="51" t="s">
        <v>257</v>
      </c>
      <c r="F134" s="51" t="s">
        <v>1731</v>
      </c>
      <c r="G134" s="51" t="s">
        <v>186</v>
      </c>
      <c r="H134" s="52">
        <v>2018</v>
      </c>
      <c r="I134" s="38">
        <v>129</v>
      </c>
      <c r="J134" s="38">
        <v>119</v>
      </c>
      <c r="K134" s="38">
        <v>119</v>
      </c>
      <c r="L134" s="38">
        <v>119</v>
      </c>
      <c r="M134" s="38">
        <v>119</v>
      </c>
      <c r="N134" s="37">
        <v>119</v>
      </c>
      <c r="O134" s="37">
        <v>119</v>
      </c>
      <c r="P134" s="37">
        <v>119</v>
      </c>
      <c r="Q134" s="37">
        <v>119</v>
      </c>
      <c r="R134" s="37">
        <v>119</v>
      </c>
      <c r="S134" s="37">
        <v>119</v>
      </c>
      <c r="T134" s="207"/>
    </row>
    <row r="135" spans="1:20" s="5" customFormat="1" ht="13.2">
      <c r="A135" s="5">
        <f t="shared" si="2"/>
        <v>135</v>
      </c>
      <c r="B135" s="51" t="s">
        <v>3819</v>
      </c>
      <c r="C135" s="51"/>
      <c r="D135" s="51" t="s">
        <v>3820</v>
      </c>
      <c r="E135" s="51" t="s">
        <v>48</v>
      </c>
      <c r="F135" s="51" t="s">
        <v>1730</v>
      </c>
      <c r="G135" s="51" t="s">
        <v>32</v>
      </c>
      <c r="H135" s="52">
        <v>2023</v>
      </c>
      <c r="I135" s="38">
        <v>177</v>
      </c>
      <c r="J135" s="38">
        <v>177</v>
      </c>
      <c r="K135" s="38">
        <v>177</v>
      </c>
      <c r="L135" s="38">
        <v>177</v>
      </c>
      <c r="M135" s="38">
        <v>177</v>
      </c>
      <c r="N135" s="37">
        <v>177</v>
      </c>
      <c r="O135" s="37">
        <v>177</v>
      </c>
      <c r="P135" s="37">
        <v>177</v>
      </c>
      <c r="Q135" s="37">
        <v>177</v>
      </c>
      <c r="R135" s="37">
        <v>177</v>
      </c>
      <c r="S135" s="37">
        <v>177</v>
      </c>
      <c r="T135" s="207"/>
    </row>
    <row r="136" spans="1:20" s="5" customFormat="1" ht="13.2">
      <c r="A136" s="5">
        <f t="shared" si="2"/>
        <v>136</v>
      </c>
      <c r="B136" s="51" t="s">
        <v>3821</v>
      </c>
      <c r="C136" s="51"/>
      <c r="D136" s="51" t="s">
        <v>3822</v>
      </c>
      <c r="E136" s="51" t="s">
        <v>48</v>
      </c>
      <c r="F136" s="51" t="s">
        <v>1730</v>
      </c>
      <c r="G136" s="51" t="s">
        <v>32</v>
      </c>
      <c r="H136" s="52">
        <v>2023</v>
      </c>
      <c r="I136" s="38">
        <v>177</v>
      </c>
      <c r="J136" s="38">
        <v>177</v>
      </c>
      <c r="K136" s="38">
        <v>177</v>
      </c>
      <c r="L136" s="38">
        <v>177</v>
      </c>
      <c r="M136" s="38">
        <v>177</v>
      </c>
      <c r="N136" s="37">
        <v>177</v>
      </c>
      <c r="O136" s="37">
        <v>177</v>
      </c>
      <c r="P136" s="37">
        <v>177</v>
      </c>
      <c r="Q136" s="37">
        <v>177</v>
      </c>
      <c r="R136" s="37">
        <v>177</v>
      </c>
      <c r="S136" s="37">
        <v>177</v>
      </c>
      <c r="T136" s="207"/>
    </row>
    <row r="137" spans="1:20" s="5" customFormat="1" ht="13.2">
      <c r="A137" s="5">
        <f t="shared" si="2"/>
        <v>137</v>
      </c>
      <c r="B137" s="51" t="s">
        <v>3823</v>
      </c>
      <c r="C137" s="51"/>
      <c r="D137" s="51" t="s">
        <v>3824</v>
      </c>
      <c r="E137" s="51" t="s">
        <v>48</v>
      </c>
      <c r="F137" s="51" t="s">
        <v>1730</v>
      </c>
      <c r="G137" s="51" t="s">
        <v>32</v>
      </c>
      <c r="H137" s="52">
        <v>2023</v>
      </c>
      <c r="I137" s="38">
        <v>184.5</v>
      </c>
      <c r="J137" s="38">
        <v>184.5</v>
      </c>
      <c r="K137" s="38">
        <v>184.5</v>
      </c>
      <c r="L137" s="38">
        <v>184.5</v>
      </c>
      <c r="M137" s="38">
        <v>184.5</v>
      </c>
      <c r="N137" s="37">
        <v>184.5</v>
      </c>
      <c r="O137" s="37">
        <v>184.5</v>
      </c>
      <c r="P137" s="37">
        <v>184.5</v>
      </c>
      <c r="Q137" s="37">
        <v>184.5</v>
      </c>
      <c r="R137" s="37">
        <v>184.5</v>
      </c>
      <c r="S137" s="37">
        <v>184.5</v>
      </c>
      <c r="T137" s="207"/>
    </row>
    <row r="138" spans="1:20" s="5" customFormat="1" ht="13.2">
      <c r="A138" s="5">
        <f t="shared" si="2"/>
        <v>138</v>
      </c>
      <c r="B138" s="51" t="s">
        <v>447</v>
      </c>
      <c r="C138" s="51"/>
      <c r="D138" s="51" t="s">
        <v>448</v>
      </c>
      <c r="E138" s="51" t="s">
        <v>449</v>
      </c>
      <c r="F138" s="51" t="s">
        <v>1732</v>
      </c>
      <c r="G138" s="51" t="s">
        <v>33</v>
      </c>
      <c r="H138" s="52">
        <v>1960</v>
      </c>
      <c r="I138" s="38">
        <v>239</v>
      </c>
      <c r="J138" s="38">
        <v>239</v>
      </c>
      <c r="K138" s="38">
        <v>239</v>
      </c>
      <c r="L138" s="38">
        <v>239</v>
      </c>
      <c r="M138" s="38">
        <v>239</v>
      </c>
      <c r="N138" s="37">
        <v>239</v>
      </c>
      <c r="O138" s="37">
        <v>239</v>
      </c>
      <c r="P138" s="37">
        <v>239</v>
      </c>
      <c r="Q138" s="37">
        <v>239</v>
      </c>
      <c r="R138" s="37">
        <v>239</v>
      </c>
      <c r="S138" s="37">
        <v>239</v>
      </c>
      <c r="T138" s="207"/>
    </row>
    <row r="139" spans="1:20" s="5" customFormat="1" ht="13.2">
      <c r="A139" s="5">
        <f t="shared" si="2"/>
        <v>139</v>
      </c>
      <c r="B139" s="51" t="s">
        <v>451</v>
      </c>
      <c r="C139" s="51"/>
      <c r="D139" s="51" t="s">
        <v>452</v>
      </c>
      <c r="E139" s="51" t="s">
        <v>449</v>
      </c>
      <c r="F139" s="51" t="s">
        <v>1732</v>
      </c>
      <c r="G139" s="51" t="s">
        <v>33</v>
      </c>
      <c r="H139" s="52">
        <v>1969</v>
      </c>
      <c r="I139" s="38">
        <v>390</v>
      </c>
      <c r="J139" s="38">
        <v>390</v>
      </c>
      <c r="K139" s="38">
        <v>390</v>
      </c>
      <c r="L139" s="38">
        <v>390</v>
      </c>
      <c r="M139" s="38">
        <v>390</v>
      </c>
      <c r="N139" s="37">
        <v>390</v>
      </c>
      <c r="O139" s="37">
        <v>390</v>
      </c>
      <c r="P139" s="37">
        <v>390</v>
      </c>
      <c r="Q139" s="37">
        <v>390</v>
      </c>
      <c r="R139" s="37">
        <v>390</v>
      </c>
      <c r="S139" s="37">
        <v>390</v>
      </c>
      <c r="T139" s="207"/>
    </row>
    <row r="140" spans="1:20" s="5" customFormat="1" ht="13.2">
      <c r="A140" s="5">
        <f t="shared" si="2"/>
        <v>140</v>
      </c>
      <c r="B140" s="51" t="s">
        <v>455</v>
      </c>
      <c r="C140" s="51"/>
      <c r="D140" s="51" t="s">
        <v>456</v>
      </c>
      <c r="E140" s="51" t="s">
        <v>257</v>
      </c>
      <c r="F140" s="51" t="s">
        <v>1731</v>
      </c>
      <c r="G140" s="51" t="s">
        <v>186</v>
      </c>
      <c r="H140" s="52">
        <v>1976</v>
      </c>
      <c r="I140" s="38">
        <v>72</v>
      </c>
      <c r="J140" s="38">
        <v>67</v>
      </c>
      <c r="K140" s="38">
        <v>67</v>
      </c>
      <c r="L140" s="38">
        <v>67</v>
      </c>
      <c r="M140" s="38">
        <v>67</v>
      </c>
      <c r="N140" s="37">
        <v>67</v>
      </c>
      <c r="O140" s="37">
        <v>67</v>
      </c>
      <c r="P140" s="37">
        <v>67</v>
      </c>
      <c r="Q140" s="37">
        <v>67</v>
      </c>
      <c r="R140" s="37">
        <v>67</v>
      </c>
      <c r="S140" s="37">
        <v>67</v>
      </c>
      <c r="T140" s="207"/>
    </row>
    <row r="141" spans="1:20" s="5" customFormat="1" ht="13.2">
      <c r="A141" s="5">
        <f t="shared" si="2"/>
        <v>141</v>
      </c>
      <c r="B141" s="51" t="s">
        <v>459</v>
      </c>
      <c r="C141" s="51"/>
      <c r="D141" s="51" t="s">
        <v>460</v>
      </c>
      <c r="E141" s="51" t="s">
        <v>257</v>
      </c>
      <c r="F141" s="51" t="s">
        <v>1731</v>
      </c>
      <c r="G141" s="51" t="s">
        <v>186</v>
      </c>
      <c r="H141" s="52">
        <v>1976</v>
      </c>
      <c r="I141" s="38">
        <v>72</v>
      </c>
      <c r="J141" s="38">
        <v>68</v>
      </c>
      <c r="K141" s="38">
        <v>68</v>
      </c>
      <c r="L141" s="38">
        <v>68</v>
      </c>
      <c r="M141" s="38">
        <v>68</v>
      </c>
      <c r="N141" s="37">
        <v>68</v>
      </c>
      <c r="O141" s="37">
        <v>68</v>
      </c>
      <c r="P141" s="37">
        <v>68</v>
      </c>
      <c r="Q141" s="37">
        <v>68</v>
      </c>
      <c r="R141" s="37">
        <v>68</v>
      </c>
      <c r="S141" s="37">
        <v>68</v>
      </c>
      <c r="T141" s="207"/>
    </row>
    <row r="142" spans="1:20" s="5" customFormat="1" ht="13.2">
      <c r="A142" s="5">
        <f t="shared" si="2"/>
        <v>142</v>
      </c>
      <c r="B142" s="51" t="s">
        <v>462</v>
      </c>
      <c r="C142" s="51"/>
      <c r="D142" s="51" t="s">
        <v>463</v>
      </c>
      <c r="E142" s="51" t="s">
        <v>257</v>
      </c>
      <c r="F142" s="51" t="s">
        <v>1731</v>
      </c>
      <c r="G142" s="51" t="s">
        <v>186</v>
      </c>
      <c r="H142" s="52">
        <v>1976</v>
      </c>
      <c r="I142" s="38">
        <v>72</v>
      </c>
      <c r="J142" s="38">
        <v>69</v>
      </c>
      <c r="K142" s="38">
        <v>69</v>
      </c>
      <c r="L142" s="38">
        <v>69</v>
      </c>
      <c r="M142" s="38">
        <v>69</v>
      </c>
      <c r="N142" s="37">
        <v>69</v>
      </c>
      <c r="O142" s="37">
        <v>69</v>
      </c>
      <c r="P142" s="37">
        <v>69</v>
      </c>
      <c r="Q142" s="37">
        <v>69</v>
      </c>
      <c r="R142" s="37">
        <v>69</v>
      </c>
      <c r="S142" s="37">
        <v>69</v>
      </c>
      <c r="T142" s="207"/>
    </row>
    <row r="143" spans="1:20" s="5" customFormat="1" ht="13.2">
      <c r="A143" s="5">
        <f t="shared" si="2"/>
        <v>143</v>
      </c>
      <c r="B143" s="51" t="s">
        <v>465</v>
      </c>
      <c r="C143" s="51"/>
      <c r="D143" s="51" t="s">
        <v>466</v>
      </c>
      <c r="E143" s="51" t="s">
        <v>257</v>
      </c>
      <c r="F143" s="51" t="s">
        <v>1731</v>
      </c>
      <c r="G143" s="51" t="s">
        <v>186</v>
      </c>
      <c r="H143" s="52">
        <v>1976</v>
      </c>
      <c r="I143" s="38">
        <v>72</v>
      </c>
      <c r="J143" s="38">
        <v>53</v>
      </c>
      <c r="K143" s="38">
        <v>53</v>
      </c>
      <c r="L143" s="38">
        <v>53</v>
      </c>
      <c r="M143" s="38">
        <v>53</v>
      </c>
      <c r="N143" s="37">
        <v>53</v>
      </c>
      <c r="O143" s="37">
        <v>53</v>
      </c>
      <c r="P143" s="37">
        <v>53</v>
      </c>
      <c r="Q143" s="37">
        <v>53</v>
      </c>
      <c r="R143" s="37">
        <v>53</v>
      </c>
      <c r="S143" s="37">
        <v>53</v>
      </c>
      <c r="T143" s="207"/>
    </row>
    <row r="144" spans="1:20" s="5" customFormat="1" ht="13.2">
      <c r="A144" s="5">
        <f t="shared" si="2"/>
        <v>144</v>
      </c>
      <c r="B144" s="51" t="s">
        <v>468</v>
      </c>
      <c r="C144" s="51"/>
      <c r="D144" s="51" t="s">
        <v>469</v>
      </c>
      <c r="E144" s="51" t="s">
        <v>257</v>
      </c>
      <c r="F144" s="51" t="s">
        <v>1731</v>
      </c>
      <c r="G144" s="51" t="s">
        <v>186</v>
      </c>
      <c r="H144" s="52">
        <v>1976</v>
      </c>
      <c r="I144" s="38">
        <v>72</v>
      </c>
      <c r="J144" s="38">
        <v>72</v>
      </c>
      <c r="K144" s="38">
        <v>72</v>
      </c>
      <c r="L144" s="38">
        <v>72</v>
      </c>
      <c r="M144" s="38">
        <v>72</v>
      </c>
      <c r="N144" s="37">
        <v>72</v>
      </c>
      <c r="O144" s="37">
        <v>72</v>
      </c>
      <c r="P144" s="37">
        <v>72</v>
      </c>
      <c r="Q144" s="37">
        <v>72</v>
      </c>
      <c r="R144" s="37">
        <v>72</v>
      </c>
      <c r="S144" s="37">
        <v>72</v>
      </c>
      <c r="T144" s="207"/>
    </row>
    <row r="145" spans="1:24" s="207" customFormat="1" ht="13.2">
      <c r="A145" s="5">
        <f t="shared" si="2"/>
        <v>145</v>
      </c>
      <c r="B145" s="51" t="s">
        <v>471</v>
      </c>
      <c r="C145" s="51"/>
      <c r="D145" s="51" t="s">
        <v>472</v>
      </c>
      <c r="E145" s="51" t="s">
        <v>257</v>
      </c>
      <c r="F145" s="51" t="s">
        <v>1731</v>
      </c>
      <c r="G145" s="51" t="s">
        <v>186</v>
      </c>
      <c r="H145" s="52">
        <v>1976</v>
      </c>
      <c r="I145" s="38">
        <v>72</v>
      </c>
      <c r="J145" s="38">
        <v>67</v>
      </c>
      <c r="K145" s="38">
        <v>67</v>
      </c>
      <c r="L145" s="38">
        <v>67</v>
      </c>
      <c r="M145" s="38">
        <v>67</v>
      </c>
      <c r="N145" s="37">
        <v>67</v>
      </c>
      <c r="O145" s="37">
        <v>67</v>
      </c>
      <c r="P145" s="37">
        <v>67</v>
      </c>
      <c r="Q145" s="37">
        <v>67</v>
      </c>
      <c r="R145" s="37">
        <v>67</v>
      </c>
      <c r="S145" s="37">
        <v>67</v>
      </c>
      <c r="X145" s="5"/>
    </row>
    <row r="146" spans="1:24" s="207" customFormat="1" ht="13.2">
      <c r="A146" s="5">
        <f t="shared" si="2"/>
        <v>146</v>
      </c>
      <c r="B146" s="51" t="s">
        <v>474</v>
      </c>
      <c r="C146" s="51"/>
      <c r="D146" s="51" t="s">
        <v>475</v>
      </c>
      <c r="E146" s="51" t="s">
        <v>476</v>
      </c>
      <c r="F146" s="51" t="s">
        <v>1733</v>
      </c>
      <c r="G146" s="51" t="s">
        <v>31</v>
      </c>
      <c r="H146" s="52">
        <v>2010</v>
      </c>
      <c r="I146" s="38">
        <v>8.44</v>
      </c>
      <c r="J146" s="38">
        <v>8.1999999999999993</v>
      </c>
      <c r="K146" s="38">
        <v>8.1999999999999993</v>
      </c>
      <c r="L146" s="38">
        <v>8.1999999999999993</v>
      </c>
      <c r="M146" s="38">
        <v>8.1999999999999993</v>
      </c>
      <c r="N146" s="37">
        <v>8.1999999999999993</v>
      </c>
      <c r="O146" s="37">
        <v>8.1999999999999993</v>
      </c>
      <c r="P146" s="37">
        <v>8.1999999999999993</v>
      </c>
      <c r="Q146" s="37">
        <v>8.1999999999999993</v>
      </c>
      <c r="R146" s="37">
        <v>8.1999999999999993</v>
      </c>
      <c r="S146" s="37">
        <v>8.1999999999999993</v>
      </c>
      <c r="X146" s="5"/>
    </row>
    <row r="147" spans="1:24" s="207" customFormat="1" ht="13.2">
      <c r="A147" s="5">
        <f t="shared" si="2"/>
        <v>147</v>
      </c>
      <c r="B147" s="51" t="s">
        <v>478</v>
      </c>
      <c r="C147" s="51"/>
      <c r="D147" s="51" t="s">
        <v>479</v>
      </c>
      <c r="E147" s="51" t="s">
        <v>476</v>
      </c>
      <c r="F147" s="51" t="s">
        <v>1733</v>
      </c>
      <c r="G147" s="51" t="s">
        <v>31</v>
      </c>
      <c r="H147" s="52">
        <v>2010</v>
      </c>
      <c r="I147" s="38">
        <v>8.44</v>
      </c>
      <c r="J147" s="38">
        <v>8.1999999999999993</v>
      </c>
      <c r="K147" s="38">
        <v>8.1999999999999993</v>
      </c>
      <c r="L147" s="38">
        <v>8.1999999999999993</v>
      </c>
      <c r="M147" s="38">
        <v>8.1999999999999993</v>
      </c>
      <c r="N147" s="37">
        <v>8.1999999999999993</v>
      </c>
      <c r="O147" s="37">
        <v>8.1999999999999993</v>
      </c>
      <c r="P147" s="37">
        <v>8.1999999999999993</v>
      </c>
      <c r="Q147" s="37">
        <v>8.1999999999999993</v>
      </c>
      <c r="R147" s="37">
        <v>8.1999999999999993</v>
      </c>
      <c r="S147" s="37">
        <v>8.1999999999999993</v>
      </c>
      <c r="X147" s="5"/>
    </row>
    <row r="148" spans="1:24" s="207" customFormat="1" ht="13.2">
      <c r="A148" s="5">
        <f t="shared" si="2"/>
        <v>148</v>
      </c>
      <c r="B148" s="51" t="s">
        <v>481</v>
      </c>
      <c r="C148" s="51"/>
      <c r="D148" s="51" t="s">
        <v>482</v>
      </c>
      <c r="E148" s="51" t="s">
        <v>476</v>
      </c>
      <c r="F148" s="51" t="s">
        <v>1733</v>
      </c>
      <c r="G148" s="51" t="s">
        <v>31</v>
      </c>
      <c r="H148" s="52">
        <v>2010</v>
      </c>
      <c r="I148" s="38">
        <v>8.44</v>
      </c>
      <c r="J148" s="38">
        <v>8.1999999999999993</v>
      </c>
      <c r="K148" s="38">
        <v>8.1999999999999993</v>
      </c>
      <c r="L148" s="38">
        <v>8.1999999999999993</v>
      </c>
      <c r="M148" s="38">
        <v>8.1999999999999993</v>
      </c>
      <c r="N148" s="37">
        <v>8.1999999999999993</v>
      </c>
      <c r="O148" s="37">
        <v>8.1999999999999993</v>
      </c>
      <c r="P148" s="37">
        <v>8.1999999999999993</v>
      </c>
      <c r="Q148" s="37">
        <v>8.1999999999999993</v>
      </c>
      <c r="R148" s="37">
        <v>8.1999999999999993</v>
      </c>
      <c r="S148" s="37">
        <v>8.1999999999999993</v>
      </c>
      <c r="X148" s="5"/>
    </row>
    <row r="149" spans="1:24" s="207" customFormat="1" ht="13.2">
      <c r="A149" s="5">
        <f t="shared" si="2"/>
        <v>149</v>
      </c>
      <c r="B149" s="51" t="s">
        <v>2499</v>
      </c>
      <c r="C149" s="51"/>
      <c r="D149" s="51" t="s">
        <v>356</v>
      </c>
      <c r="E149" s="51" t="s">
        <v>357</v>
      </c>
      <c r="F149" s="51" t="s">
        <v>1730</v>
      </c>
      <c r="G149" s="51" t="s">
        <v>69</v>
      </c>
      <c r="H149" s="52">
        <v>2000</v>
      </c>
      <c r="I149" s="38">
        <v>185</v>
      </c>
      <c r="J149" s="38">
        <v>165</v>
      </c>
      <c r="K149" s="38">
        <v>165</v>
      </c>
      <c r="L149" s="38">
        <v>165</v>
      </c>
      <c r="M149" s="38">
        <v>165</v>
      </c>
      <c r="N149" s="37">
        <v>165</v>
      </c>
      <c r="O149" s="37">
        <v>165</v>
      </c>
      <c r="P149" s="37">
        <v>165</v>
      </c>
      <c r="Q149" s="37">
        <v>165</v>
      </c>
      <c r="R149" s="37">
        <v>165</v>
      </c>
      <c r="S149" s="37">
        <v>165</v>
      </c>
      <c r="X149" s="5"/>
    </row>
    <row r="150" spans="1:24" s="207" customFormat="1" ht="13.2">
      <c r="A150" s="5">
        <f t="shared" si="2"/>
        <v>150</v>
      </c>
      <c r="B150" s="51" t="s">
        <v>2500</v>
      </c>
      <c r="C150" s="51"/>
      <c r="D150" s="51" t="s">
        <v>361</v>
      </c>
      <c r="E150" s="51" t="s">
        <v>357</v>
      </c>
      <c r="F150" s="51" t="s">
        <v>1730</v>
      </c>
      <c r="G150" s="51" t="s">
        <v>69</v>
      </c>
      <c r="H150" s="52">
        <v>2000</v>
      </c>
      <c r="I150" s="38">
        <v>185</v>
      </c>
      <c r="J150" s="38">
        <v>165</v>
      </c>
      <c r="K150" s="38">
        <v>165</v>
      </c>
      <c r="L150" s="38">
        <v>165</v>
      </c>
      <c r="M150" s="38">
        <v>165</v>
      </c>
      <c r="N150" s="37">
        <v>165</v>
      </c>
      <c r="O150" s="37">
        <v>165</v>
      </c>
      <c r="P150" s="37">
        <v>165</v>
      </c>
      <c r="Q150" s="37">
        <v>165</v>
      </c>
      <c r="R150" s="37">
        <v>165</v>
      </c>
      <c r="S150" s="37">
        <v>165</v>
      </c>
      <c r="X150" s="5"/>
    </row>
    <row r="151" spans="1:24" s="207" customFormat="1" ht="13.2">
      <c r="A151" s="5">
        <f t="shared" si="2"/>
        <v>151</v>
      </c>
      <c r="B151" s="51" t="s">
        <v>2501</v>
      </c>
      <c r="C151" s="51"/>
      <c r="D151" s="51" t="s">
        <v>364</v>
      </c>
      <c r="E151" s="51" t="s">
        <v>357</v>
      </c>
      <c r="F151" s="51" t="s">
        <v>1730</v>
      </c>
      <c r="G151" s="51" t="s">
        <v>69</v>
      </c>
      <c r="H151" s="52">
        <v>2000</v>
      </c>
      <c r="I151" s="38">
        <v>100</v>
      </c>
      <c r="J151" s="38">
        <v>75</v>
      </c>
      <c r="K151" s="38">
        <v>75</v>
      </c>
      <c r="L151" s="38">
        <v>75</v>
      </c>
      <c r="M151" s="38">
        <v>75</v>
      </c>
      <c r="N151" s="37">
        <v>75</v>
      </c>
      <c r="O151" s="37">
        <v>75</v>
      </c>
      <c r="P151" s="37">
        <v>75</v>
      </c>
      <c r="Q151" s="37">
        <v>75</v>
      </c>
      <c r="R151" s="37">
        <v>75</v>
      </c>
      <c r="S151" s="37">
        <v>75</v>
      </c>
      <c r="X151" s="5"/>
    </row>
    <row r="152" spans="1:24" s="207" customFormat="1" ht="13.2">
      <c r="A152" s="5">
        <f t="shared" si="2"/>
        <v>152</v>
      </c>
      <c r="B152" s="51" t="s">
        <v>367</v>
      </c>
      <c r="C152" s="51"/>
      <c r="D152" s="51" t="s">
        <v>368</v>
      </c>
      <c r="E152" s="51" t="s">
        <v>369</v>
      </c>
      <c r="F152" s="51" t="s">
        <v>1730</v>
      </c>
      <c r="G152" s="51" t="s">
        <v>32</v>
      </c>
      <c r="H152" s="52">
        <v>2000</v>
      </c>
      <c r="I152" s="38">
        <v>181</v>
      </c>
      <c r="J152" s="38">
        <v>167</v>
      </c>
      <c r="K152" s="38">
        <v>167</v>
      </c>
      <c r="L152" s="38">
        <v>167</v>
      </c>
      <c r="M152" s="38">
        <v>167</v>
      </c>
      <c r="N152" s="37">
        <v>167</v>
      </c>
      <c r="O152" s="37">
        <v>167</v>
      </c>
      <c r="P152" s="37">
        <v>167</v>
      </c>
      <c r="Q152" s="37">
        <v>167</v>
      </c>
      <c r="R152" s="37">
        <v>167</v>
      </c>
      <c r="S152" s="37">
        <v>167</v>
      </c>
      <c r="X152" s="5"/>
    </row>
    <row r="153" spans="1:24" s="207" customFormat="1" ht="13.2">
      <c r="A153" s="5">
        <f t="shared" si="2"/>
        <v>153</v>
      </c>
      <c r="B153" s="51" t="s">
        <v>372</v>
      </c>
      <c r="C153" s="51"/>
      <c r="D153" s="51" t="s">
        <v>373</v>
      </c>
      <c r="E153" s="51" t="s">
        <v>369</v>
      </c>
      <c r="F153" s="51" t="s">
        <v>1730</v>
      </c>
      <c r="G153" s="51" t="s">
        <v>32</v>
      </c>
      <c r="H153" s="52">
        <v>2000</v>
      </c>
      <c r="I153" s="38">
        <v>181</v>
      </c>
      <c r="J153" s="38">
        <v>167</v>
      </c>
      <c r="K153" s="38">
        <v>167</v>
      </c>
      <c r="L153" s="38">
        <v>167</v>
      </c>
      <c r="M153" s="38">
        <v>167</v>
      </c>
      <c r="N153" s="37">
        <v>167</v>
      </c>
      <c r="O153" s="37">
        <v>167</v>
      </c>
      <c r="P153" s="37">
        <v>167</v>
      </c>
      <c r="Q153" s="37">
        <v>167</v>
      </c>
      <c r="R153" s="37">
        <v>167</v>
      </c>
      <c r="S153" s="37">
        <v>167</v>
      </c>
      <c r="X153" s="5"/>
    </row>
    <row r="154" spans="1:24" s="207" customFormat="1" ht="13.2">
      <c r="A154" s="5">
        <f t="shared" si="2"/>
        <v>154</v>
      </c>
      <c r="B154" s="51" t="s">
        <v>376</v>
      </c>
      <c r="C154" s="51"/>
      <c r="D154" s="51" t="s">
        <v>377</v>
      </c>
      <c r="E154" s="51" t="s">
        <v>369</v>
      </c>
      <c r="F154" s="51" t="s">
        <v>1730</v>
      </c>
      <c r="G154" s="51" t="s">
        <v>32</v>
      </c>
      <c r="H154" s="52">
        <v>2000</v>
      </c>
      <c r="I154" s="38">
        <v>181</v>
      </c>
      <c r="J154" s="38">
        <v>167</v>
      </c>
      <c r="K154" s="38">
        <v>167</v>
      </c>
      <c r="L154" s="38">
        <v>167</v>
      </c>
      <c r="M154" s="38">
        <v>167</v>
      </c>
      <c r="N154" s="37">
        <v>167</v>
      </c>
      <c r="O154" s="37">
        <v>167</v>
      </c>
      <c r="P154" s="37">
        <v>167</v>
      </c>
      <c r="Q154" s="37">
        <v>167</v>
      </c>
      <c r="R154" s="37">
        <v>167</v>
      </c>
      <c r="S154" s="37">
        <v>167</v>
      </c>
      <c r="X154" s="5"/>
    </row>
    <row r="155" spans="1:24" s="207" customFormat="1" ht="13.2">
      <c r="A155" s="5">
        <f t="shared" si="2"/>
        <v>155</v>
      </c>
      <c r="B155" s="51" t="s">
        <v>380</v>
      </c>
      <c r="C155" s="51"/>
      <c r="D155" s="51" t="s">
        <v>381</v>
      </c>
      <c r="E155" s="51" t="s">
        <v>369</v>
      </c>
      <c r="F155" s="51" t="s">
        <v>1730</v>
      </c>
      <c r="G155" s="51" t="s">
        <v>32</v>
      </c>
      <c r="H155" s="52">
        <v>2000</v>
      </c>
      <c r="I155" s="38">
        <v>181</v>
      </c>
      <c r="J155" s="38">
        <v>167</v>
      </c>
      <c r="K155" s="38">
        <v>167</v>
      </c>
      <c r="L155" s="38">
        <v>167</v>
      </c>
      <c r="M155" s="38">
        <v>167</v>
      </c>
      <c r="N155" s="37">
        <v>167</v>
      </c>
      <c r="O155" s="37">
        <v>167</v>
      </c>
      <c r="P155" s="37">
        <v>167</v>
      </c>
      <c r="Q155" s="37">
        <v>167</v>
      </c>
      <c r="R155" s="37">
        <v>167</v>
      </c>
      <c r="S155" s="37">
        <v>167</v>
      </c>
      <c r="X155" s="5"/>
    </row>
    <row r="156" spans="1:24" s="207" customFormat="1" ht="13.2">
      <c r="A156" s="5">
        <f t="shared" si="2"/>
        <v>156</v>
      </c>
      <c r="B156" s="51" t="s">
        <v>385</v>
      </c>
      <c r="C156" s="51"/>
      <c r="D156" s="51" t="s">
        <v>386</v>
      </c>
      <c r="E156" s="51" t="s">
        <v>369</v>
      </c>
      <c r="F156" s="51" t="s">
        <v>1730</v>
      </c>
      <c r="G156" s="51" t="s">
        <v>32</v>
      </c>
      <c r="H156" s="52">
        <v>2000</v>
      </c>
      <c r="I156" s="38">
        <v>204</v>
      </c>
      <c r="J156" s="38">
        <v>203</v>
      </c>
      <c r="K156" s="38">
        <v>203</v>
      </c>
      <c r="L156" s="38">
        <v>203</v>
      </c>
      <c r="M156" s="38">
        <v>203</v>
      </c>
      <c r="N156" s="37">
        <v>203</v>
      </c>
      <c r="O156" s="37">
        <v>203</v>
      </c>
      <c r="P156" s="37">
        <v>203</v>
      </c>
      <c r="Q156" s="37">
        <v>203</v>
      </c>
      <c r="R156" s="37">
        <v>203</v>
      </c>
      <c r="S156" s="37">
        <v>203</v>
      </c>
      <c r="X156" s="5"/>
    </row>
    <row r="157" spans="1:24" s="207" customFormat="1" ht="13.2">
      <c r="A157" s="5">
        <f t="shared" si="2"/>
        <v>157</v>
      </c>
      <c r="B157" s="51" t="s">
        <v>387</v>
      </c>
      <c r="C157" s="51"/>
      <c r="D157" s="51" t="s">
        <v>388</v>
      </c>
      <c r="E157" s="51" t="s">
        <v>369</v>
      </c>
      <c r="F157" s="51" t="s">
        <v>1730</v>
      </c>
      <c r="G157" s="51" t="s">
        <v>32</v>
      </c>
      <c r="H157" s="52">
        <v>2000</v>
      </c>
      <c r="I157" s="38">
        <v>204</v>
      </c>
      <c r="J157" s="38">
        <v>203</v>
      </c>
      <c r="K157" s="38">
        <v>203</v>
      </c>
      <c r="L157" s="38">
        <v>203</v>
      </c>
      <c r="M157" s="38">
        <v>203</v>
      </c>
      <c r="N157" s="37">
        <v>203</v>
      </c>
      <c r="O157" s="37">
        <v>203</v>
      </c>
      <c r="P157" s="37">
        <v>203</v>
      </c>
      <c r="Q157" s="37">
        <v>203</v>
      </c>
      <c r="R157" s="37">
        <v>203</v>
      </c>
      <c r="S157" s="37">
        <v>203</v>
      </c>
      <c r="X157" s="5"/>
    </row>
    <row r="158" spans="1:24" s="207" customFormat="1" ht="13.2">
      <c r="A158" s="5">
        <f t="shared" si="2"/>
        <v>158</v>
      </c>
      <c r="B158" s="51" t="s">
        <v>497</v>
      </c>
      <c r="C158" s="51"/>
      <c r="D158" s="51" t="s">
        <v>498</v>
      </c>
      <c r="E158" s="51" t="s">
        <v>499</v>
      </c>
      <c r="F158" s="51" t="s">
        <v>1732</v>
      </c>
      <c r="G158" s="51" t="s">
        <v>31</v>
      </c>
      <c r="H158" s="52">
        <v>1963</v>
      </c>
      <c r="I158" s="38">
        <v>395</v>
      </c>
      <c r="J158" s="38">
        <v>375</v>
      </c>
      <c r="K158" s="38">
        <v>375</v>
      </c>
      <c r="L158" s="38">
        <v>375</v>
      </c>
      <c r="M158" s="38">
        <v>375</v>
      </c>
      <c r="N158" s="37">
        <v>375</v>
      </c>
      <c r="O158" s="37">
        <v>375</v>
      </c>
      <c r="P158" s="37">
        <v>375</v>
      </c>
      <c r="Q158" s="37">
        <v>375</v>
      </c>
      <c r="R158" s="37">
        <v>375</v>
      </c>
      <c r="S158" s="37">
        <v>375</v>
      </c>
      <c r="X158" s="5"/>
    </row>
    <row r="159" spans="1:24" s="207" customFormat="1" ht="13.2">
      <c r="A159" s="5">
        <f t="shared" si="2"/>
        <v>159</v>
      </c>
      <c r="B159" s="51" t="s">
        <v>502</v>
      </c>
      <c r="C159" s="51"/>
      <c r="D159" s="51" t="s">
        <v>503</v>
      </c>
      <c r="E159" s="51" t="s">
        <v>499</v>
      </c>
      <c r="F159" s="51" t="s">
        <v>1732</v>
      </c>
      <c r="G159" s="51" t="s">
        <v>31</v>
      </c>
      <c r="H159" s="52">
        <v>1976</v>
      </c>
      <c r="I159" s="38">
        <v>435</v>
      </c>
      <c r="J159" s="38">
        <v>435</v>
      </c>
      <c r="K159" s="38">
        <v>435</v>
      </c>
      <c r="L159" s="38">
        <v>435</v>
      </c>
      <c r="M159" s="38">
        <v>435</v>
      </c>
      <c r="N159" s="37">
        <v>435</v>
      </c>
      <c r="O159" s="37">
        <v>435</v>
      </c>
      <c r="P159" s="37">
        <v>435</v>
      </c>
      <c r="Q159" s="37">
        <v>435</v>
      </c>
      <c r="R159" s="37">
        <v>435</v>
      </c>
      <c r="S159" s="37">
        <v>435</v>
      </c>
      <c r="X159" s="5"/>
    </row>
    <row r="160" spans="1:24" s="207" customFormat="1" ht="13.2">
      <c r="A160" s="5">
        <f t="shared" si="2"/>
        <v>160</v>
      </c>
      <c r="B160" s="51" t="s">
        <v>506</v>
      </c>
      <c r="C160" s="51"/>
      <c r="D160" s="51" t="s">
        <v>507</v>
      </c>
      <c r="E160" s="51" t="s">
        <v>499</v>
      </c>
      <c r="F160" s="51" t="s">
        <v>1732</v>
      </c>
      <c r="G160" s="51" t="s">
        <v>31</v>
      </c>
      <c r="H160" s="52">
        <v>1977</v>
      </c>
      <c r="I160" s="38">
        <v>435</v>
      </c>
      <c r="J160" s="38">
        <v>435</v>
      </c>
      <c r="K160" s="38">
        <v>435</v>
      </c>
      <c r="L160" s="38">
        <v>435</v>
      </c>
      <c r="M160" s="38">
        <v>435</v>
      </c>
      <c r="N160" s="37">
        <v>435</v>
      </c>
      <c r="O160" s="37">
        <v>435</v>
      </c>
      <c r="P160" s="37">
        <v>435</v>
      </c>
      <c r="Q160" s="37">
        <v>435</v>
      </c>
      <c r="R160" s="37">
        <v>435</v>
      </c>
      <c r="S160" s="37">
        <v>435</v>
      </c>
      <c r="X160" s="5"/>
    </row>
    <row r="161" spans="1:20" s="5" customFormat="1" ht="13.2">
      <c r="A161" s="5">
        <f t="shared" si="2"/>
        <v>161</v>
      </c>
      <c r="B161" s="51" t="s">
        <v>389</v>
      </c>
      <c r="C161" s="51"/>
      <c r="D161" s="51" t="s">
        <v>390</v>
      </c>
      <c r="E161" s="51" t="s">
        <v>391</v>
      </c>
      <c r="F161" s="51" t="s">
        <v>1730</v>
      </c>
      <c r="G161" s="51" t="s">
        <v>32</v>
      </c>
      <c r="H161" s="52">
        <v>2002</v>
      </c>
      <c r="I161" s="38">
        <v>242</v>
      </c>
      <c r="J161" s="38">
        <v>239</v>
      </c>
      <c r="K161" s="38">
        <v>239</v>
      </c>
      <c r="L161" s="38">
        <v>239</v>
      </c>
      <c r="M161" s="38">
        <v>239</v>
      </c>
      <c r="N161" s="37">
        <v>239</v>
      </c>
      <c r="O161" s="37">
        <v>239</v>
      </c>
      <c r="P161" s="37">
        <v>239</v>
      </c>
      <c r="Q161" s="37">
        <v>239</v>
      </c>
      <c r="R161" s="37">
        <v>239</v>
      </c>
      <c r="S161" s="37">
        <v>239</v>
      </c>
      <c r="T161" s="207"/>
    </row>
    <row r="162" spans="1:20" s="5" customFormat="1" ht="13.2">
      <c r="A162" s="5">
        <f t="shared" si="2"/>
        <v>162</v>
      </c>
      <c r="B162" s="51" t="s">
        <v>394</v>
      </c>
      <c r="C162" s="51" t="s">
        <v>4493</v>
      </c>
      <c r="D162" s="51" t="s">
        <v>395</v>
      </c>
      <c r="E162" s="51" t="s">
        <v>391</v>
      </c>
      <c r="F162" s="51" t="s">
        <v>1730</v>
      </c>
      <c r="G162" s="51" t="s">
        <v>32</v>
      </c>
      <c r="H162" s="52">
        <v>2002</v>
      </c>
      <c r="I162" s="38">
        <v>242</v>
      </c>
      <c r="J162" s="38">
        <v>240</v>
      </c>
      <c r="K162" s="38">
        <v>240</v>
      </c>
      <c r="L162" s="38">
        <v>240</v>
      </c>
      <c r="M162" s="38">
        <v>240</v>
      </c>
      <c r="N162" s="37">
        <v>240</v>
      </c>
      <c r="O162" s="37">
        <v>240</v>
      </c>
      <c r="P162" s="37">
        <v>240</v>
      </c>
      <c r="Q162" s="37">
        <v>240</v>
      </c>
      <c r="R162" s="37">
        <v>240</v>
      </c>
      <c r="S162" s="37">
        <v>240</v>
      </c>
      <c r="T162" s="207"/>
    </row>
    <row r="163" spans="1:20" s="5" customFormat="1" ht="13.2">
      <c r="A163" s="5">
        <f t="shared" si="2"/>
        <v>163</v>
      </c>
      <c r="B163" s="51" t="s">
        <v>398</v>
      </c>
      <c r="C163" s="51" t="s">
        <v>4494</v>
      </c>
      <c r="D163" s="51" t="s">
        <v>399</v>
      </c>
      <c r="E163" s="51" t="s">
        <v>391</v>
      </c>
      <c r="F163" s="51" t="s">
        <v>1730</v>
      </c>
      <c r="G163" s="51" t="s">
        <v>32</v>
      </c>
      <c r="H163" s="52">
        <v>2002</v>
      </c>
      <c r="I163" s="38">
        <v>252</v>
      </c>
      <c r="J163" s="38">
        <v>242</v>
      </c>
      <c r="K163" s="38">
        <v>242</v>
      </c>
      <c r="L163" s="38">
        <v>242</v>
      </c>
      <c r="M163" s="38">
        <v>242</v>
      </c>
      <c r="N163" s="37">
        <v>242</v>
      </c>
      <c r="O163" s="37">
        <v>242</v>
      </c>
      <c r="P163" s="37">
        <v>242</v>
      </c>
      <c r="Q163" s="37">
        <v>242</v>
      </c>
      <c r="R163" s="37">
        <v>242</v>
      </c>
      <c r="S163" s="37">
        <v>242</v>
      </c>
      <c r="T163" s="207"/>
    </row>
    <row r="164" spans="1:20" s="5" customFormat="1" ht="13.2">
      <c r="A164" s="5">
        <f t="shared" si="2"/>
        <v>164</v>
      </c>
      <c r="B164" s="51" t="s">
        <v>402</v>
      </c>
      <c r="C164" s="51"/>
      <c r="D164" s="51" t="s">
        <v>403</v>
      </c>
      <c r="E164" s="51" t="s">
        <v>391</v>
      </c>
      <c r="F164" s="51" t="s">
        <v>1730</v>
      </c>
      <c r="G164" s="51" t="s">
        <v>32</v>
      </c>
      <c r="H164" s="52">
        <v>2002</v>
      </c>
      <c r="I164" s="38">
        <v>252</v>
      </c>
      <c r="J164" s="38">
        <v>243</v>
      </c>
      <c r="K164" s="38">
        <v>243</v>
      </c>
      <c r="L164" s="38">
        <v>243</v>
      </c>
      <c r="M164" s="38">
        <v>243</v>
      </c>
      <c r="N164" s="37">
        <v>243</v>
      </c>
      <c r="O164" s="37">
        <v>243</v>
      </c>
      <c r="P164" s="37">
        <v>243</v>
      </c>
      <c r="Q164" s="37">
        <v>243</v>
      </c>
      <c r="R164" s="37">
        <v>243</v>
      </c>
      <c r="S164" s="37">
        <v>243</v>
      </c>
      <c r="T164" s="207"/>
    </row>
    <row r="165" spans="1:20" s="5" customFormat="1" ht="13.2">
      <c r="A165" s="5">
        <f t="shared" si="2"/>
        <v>165</v>
      </c>
      <c r="B165" s="51" t="s">
        <v>406</v>
      </c>
      <c r="C165" s="51"/>
      <c r="D165" s="51" t="s">
        <v>407</v>
      </c>
      <c r="E165" s="51" t="s">
        <v>48</v>
      </c>
      <c r="F165" s="51" t="s">
        <v>1730</v>
      </c>
      <c r="G165" s="51" t="s">
        <v>32</v>
      </c>
      <c r="H165" s="52">
        <v>2000</v>
      </c>
      <c r="I165" s="38">
        <v>176.63</v>
      </c>
      <c r="J165" s="38">
        <v>150</v>
      </c>
      <c r="K165" s="38">
        <v>150</v>
      </c>
      <c r="L165" s="38">
        <v>150</v>
      </c>
      <c r="M165" s="38">
        <v>150</v>
      </c>
      <c r="N165" s="37">
        <v>150</v>
      </c>
      <c r="O165" s="37">
        <v>150</v>
      </c>
      <c r="P165" s="37">
        <v>150</v>
      </c>
      <c r="Q165" s="37">
        <v>150</v>
      </c>
      <c r="R165" s="37">
        <v>150</v>
      </c>
      <c r="S165" s="37">
        <v>150</v>
      </c>
      <c r="T165" s="207"/>
    </row>
    <row r="166" spans="1:20" s="5" customFormat="1" ht="13.2">
      <c r="A166" s="5">
        <f t="shared" si="2"/>
        <v>166</v>
      </c>
      <c r="B166" s="51" t="s">
        <v>409</v>
      </c>
      <c r="C166" s="51"/>
      <c r="D166" s="51" t="s">
        <v>410</v>
      </c>
      <c r="E166" s="51" t="s">
        <v>48</v>
      </c>
      <c r="F166" s="51" t="s">
        <v>1730</v>
      </c>
      <c r="G166" s="51" t="s">
        <v>32</v>
      </c>
      <c r="H166" s="52">
        <v>2000</v>
      </c>
      <c r="I166" s="38">
        <v>176.63</v>
      </c>
      <c r="J166" s="38">
        <v>150</v>
      </c>
      <c r="K166" s="38">
        <v>150</v>
      </c>
      <c r="L166" s="38">
        <v>150</v>
      </c>
      <c r="M166" s="38">
        <v>150</v>
      </c>
      <c r="N166" s="37">
        <v>150</v>
      </c>
      <c r="O166" s="37">
        <v>150</v>
      </c>
      <c r="P166" s="37">
        <v>150</v>
      </c>
      <c r="Q166" s="37">
        <v>150</v>
      </c>
      <c r="R166" s="37">
        <v>150</v>
      </c>
      <c r="S166" s="37">
        <v>150</v>
      </c>
      <c r="T166" s="207"/>
    </row>
    <row r="167" spans="1:20" s="5" customFormat="1" ht="13.2">
      <c r="A167" s="5">
        <f t="shared" si="2"/>
        <v>167</v>
      </c>
      <c r="B167" s="51" t="s">
        <v>517</v>
      </c>
      <c r="C167" s="51"/>
      <c r="D167" s="51" t="s">
        <v>412</v>
      </c>
      <c r="E167" s="51" t="s">
        <v>48</v>
      </c>
      <c r="F167" s="51" t="s">
        <v>1730</v>
      </c>
      <c r="G167" s="51" t="s">
        <v>32</v>
      </c>
      <c r="H167" s="52">
        <v>2000</v>
      </c>
      <c r="I167" s="38">
        <v>198.05</v>
      </c>
      <c r="J167" s="38">
        <v>176</v>
      </c>
      <c r="K167" s="38">
        <v>176</v>
      </c>
      <c r="L167" s="38">
        <v>176</v>
      </c>
      <c r="M167" s="38">
        <v>176</v>
      </c>
      <c r="N167" s="37">
        <v>176</v>
      </c>
      <c r="O167" s="37">
        <v>176</v>
      </c>
      <c r="P167" s="37">
        <v>176</v>
      </c>
      <c r="Q167" s="37">
        <v>176</v>
      </c>
      <c r="R167" s="37">
        <v>176</v>
      </c>
      <c r="S167" s="37">
        <v>176</v>
      </c>
      <c r="T167" s="207"/>
    </row>
    <row r="168" spans="1:20" s="5" customFormat="1" ht="13.2">
      <c r="A168" s="5">
        <f t="shared" si="2"/>
        <v>168</v>
      </c>
      <c r="B168" s="51" t="s">
        <v>414</v>
      </c>
      <c r="C168" s="51"/>
      <c r="D168" s="51" t="s">
        <v>415</v>
      </c>
      <c r="E168" s="51" t="s">
        <v>416</v>
      </c>
      <c r="F168" s="51" t="s">
        <v>1730</v>
      </c>
      <c r="G168" s="51" t="s">
        <v>31</v>
      </c>
      <c r="H168" s="52">
        <v>2006</v>
      </c>
      <c r="I168" s="38">
        <v>198.9</v>
      </c>
      <c r="J168" s="38">
        <v>165</v>
      </c>
      <c r="K168" s="38">
        <v>165</v>
      </c>
      <c r="L168" s="38">
        <v>165</v>
      </c>
      <c r="M168" s="38">
        <v>165</v>
      </c>
      <c r="N168" s="37">
        <v>165</v>
      </c>
      <c r="O168" s="37">
        <v>165</v>
      </c>
      <c r="P168" s="37">
        <v>165</v>
      </c>
      <c r="Q168" s="37">
        <v>165</v>
      </c>
      <c r="R168" s="37">
        <v>165</v>
      </c>
      <c r="S168" s="37">
        <v>165</v>
      </c>
      <c r="T168" s="207"/>
    </row>
    <row r="169" spans="1:20" s="5" customFormat="1" ht="13.2">
      <c r="A169" s="5">
        <f t="shared" si="2"/>
        <v>169</v>
      </c>
      <c r="B169" s="51" t="s">
        <v>417</v>
      </c>
      <c r="C169" s="51"/>
      <c r="D169" s="51" t="s">
        <v>418</v>
      </c>
      <c r="E169" s="51" t="s">
        <v>416</v>
      </c>
      <c r="F169" s="51" t="s">
        <v>1730</v>
      </c>
      <c r="G169" s="51" t="s">
        <v>31</v>
      </c>
      <c r="H169" s="52">
        <v>2006</v>
      </c>
      <c r="I169" s="38">
        <v>198.9</v>
      </c>
      <c r="J169" s="38">
        <v>165</v>
      </c>
      <c r="K169" s="38">
        <v>165</v>
      </c>
      <c r="L169" s="38">
        <v>165</v>
      </c>
      <c r="M169" s="38">
        <v>165</v>
      </c>
      <c r="N169" s="37">
        <v>165</v>
      </c>
      <c r="O169" s="37">
        <v>165</v>
      </c>
      <c r="P169" s="37">
        <v>165</v>
      </c>
      <c r="Q169" s="37">
        <v>165</v>
      </c>
      <c r="R169" s="37">
        <v>165</v>
      </c>
      <c r="S169" s="37">
        <v>165</v>
      </c>
      <c r="T169" s="207"/>
    </row>
    <row r="170" spans="1:20" s="5" customFormat="1" ht="13.2">
      <c r="A170" s="5">
        <f t="shared" si="2"/>
        <v>170</v>
      </c>
      <c r="B170" s="51" t="s">
        <v>421</v>
      </c>
      <c r="C170" s="51"/>
      <c r="D170" s="51" t="s">
        <v>422</v>
      </c>
      <c r="E170" s="51" t="s">
        <v>416</v>
      </c>
      <c r="F170" s="51" t="s">
        <v>1730</v>
      </c>
      <c r="G170" s="51" t="s">
        <v>31</v>
      </c>
      <c r="H170" s="52">
        <v>2011</v>
      </c>
      <c r="I170" s="38">
        <v>198.9</v>
      </c>
      <c r="J170" s="38">
        <v>182</v>
      </c>
      <c r="K170" s="38">
        <v>182</v>
      </c>
      <c r="L170" s="38">
        <v>182</v>
      </c>
      <c r="M170" s="38">
        <v>182</v>
      </c>
      <c r="N170" s="37">
        <v>182</v>
      </c>
      <c r="O170" s="37">
        <v>182</v>
      </c>
      <c r="P170" s="37">
        <v>182</v>
      </c>
      <c r="Q170" s="37">
        <v>182</v>
      </c>
      <c r="R170" s="37">
        <v>182</v>
      </c>
      <c r="S170" s="37">
        <v>182</v>
      </c>
      <c r="T170" s="207"/>
    </row>
    <row r="171" spans="1:20" s="5" customFormat="1" ht="13.2">
      <c r="A171" s="5">
        <f t="shared" si="2"/>
        <v>171</v>
      </c>
      <c r="B171" s="51" t="s">
        <v>423</v>
      </c>
      <c r="C171" s="51"/>
      <c r="D171" s="51" t="s">
        <v>424</v>
      </c>
      <c r="E171" s="51" t="s">
        <v>416</v>
      </c>
      <c r="F171" s="51" t="s">
        <v>1730</v>
      </c>
      <c r="G171" s="51" t="s">
        <v>31</v>
      </c>
      <c r="H171" s="52">
        <v>2011</v>
      </c>
      <c r="I171" s="38">
        <v>198.9</v>
      </c>
      <c r="J171" s="38">
        <v>182</v>
      </c>
      <c r="K171" s="38">
        <v>182</v>
      </c>
      <c r="L171" s="38">
        <v>182</v>
      </c>
      <c r="M171" s="38">
        <v>182</v>
      </c>
      <c r="N171" s="37">
        <v>182</v>
      </c>
      <c r="O171" s="37">
        <v>182</v>
      </c>
      <c r="P171" s="37">
        <v>182</v>
      </c>
      <c r="Q171" s="37">
        <v>182</v>
      </c>
      <c r="R171" s="37">
        <v>182</v>
      </c>
      <c r="S171" s="37">
        <v>182</v>
      </c>
      <c r="T171" s="207"/>
    </row>
    <row r="172" spans="1:20" s="5" customFormat="1" ht="13.2">
      <c r="A172" s="5">
        <f t="shared" si="2"/>
        <v>172</v>
      </c>
      <c r="B172" s="51" t="s">
        <v>419</v>
      </c>
      <c r="C172" s="51"/>
      <c r="D172" s="51" t="s">
        <v>420</v>
      </c>
      <c r="E172" s="51" t="s">
        <v>416</v>
      </c>
      <c r="F172" s="51" t="s">
        <v>1730</v>
      </c>
      <c r="G172" s="51" t="s">
        <v>31</v>
      </c>
      <c r="H172" s="52">
        <v>2006</v>
      </c>
      <c r="I172" s="38">
        <v>320.60000000000002</v>
      </c>
      <c r="J172" s="38">
        <v>300</v>
      </c>
      <c r="K172" s="38">
        <v>300</v>
      </c>
      <c r="L172" s="38">
        <v>300</v>
      </c>
      <c r="M172" s="38">
        <v>300</v>
      </c>
      <c r="N172" s="37">
        <v>300</v>
      </c>
      <c r="O172" s="37">
        <v>300</v>
      </c>
      <c r="P172" s="37">
        <v>300</v>
      </c>
      <c r="Q172" s="37">
        <v>300</v>
      </c>
      <c r="R172" s="37">
        <v>300</v>
      </c>
      <c r="S172" s="37">
        <v>300</v>
      </c>
      <c r="T172" s="207"/>
    </row>
    <row r="173" spans="1:20" s="5" customFormat="1" ht="13.2">
      <c r="A173" s="5">
        <f t="shared" si="2"/>
        <v>173</v>
      </c>
      <c r="B173" s="51" t="s">
        <v>425</v>
      </c>
      <c r="C173" s="51"/>
      <c r="D173" s="51" t="s">
        <v>426</v>
      </c>
      <c r="E173" s="51" t="s">
        <v>416</v>
      </c>
      <c r="F173" s="51" t="s">
        <v>1730</v>
      </c>
      <c r="G173" s="51" t="s">
        <v>31</v>
      </c>
      <c r="H173" s="52">
        <v>2011</v>
      </c>
      <c r="I173" s="38">
        <v>320.60000000000002</v>
      </c>
      <c r="J173" s="38">
        <v>295</v>
      </c>
      <c r="K173" s="38">
        <v>295</v>
      </c>
      <c r="L173" s="38">
        <v>295</v>
      </c>
      <c r="M173" s="38">
        <v>295</v>
      </c>
      <c r="N173" s="37">
        <v>295</v>
      </c>
      <c r="O173" s="37">
        <v>295</v>
      </c>
      <c r="P173" s="37">
        <v>295</v>
      </c>
      <c r="Q173" s="37">
        <v>295</v>
      </c>
      <c r="R173" s="37">
        <v>295</v>
      </c>
      <c r="S173" s="37">
        <v>295</v>
      </c>
      <c r="T173" s="207"/>
    </row>
    <row r="174" spans="1:20" s="5" customFormat="1" ht="13.2">
      <c r="A174" s="5">
        <f t="shared" si="2"/>
        <v>174</v>
      </c>
      <c r="B174" s="51" t="s">
        <v>529</v>
      </c>
      <c r="C174" s="51"/>
      <c r="D174" s="51" t="s">
        <v>427</v>
      </c>
      <c r="E174" s="51" t="s">
        <v>428</v>
      </c>
      <c r="F174" s="51" t="s">
        <v>1730</v>
      </c>
      <c r="G174" s="51" t="s">
        <v>31</v>
      </c>
      <c r="H174" s="52">
        <v>1997</v>
      </c>
      <c r="I174" s="38">
        <v>185</v>
      </c>
      <c r="J174" s="38">
        <v>177</v>
      </c>
      <c r="K174" s="38">
        <v>177</v>
      </c>
      <c r="L174" s="38">
        <v>177</v>
      </c>
      <c r="M174" s="38">
        <v>177</v>
      </c>
      <c r="N174" s="37">
        <v>177</v>
      </c>
      <c r="O174" s="37">
        <v>177</v>
      </c>
      <c r="P174" s="37">
        <v>177</v>
      </c>
      <c r="Q174" s="37">
        <v>177</v>
      </c>
      <c r="R174" s="37">
        <v>177</v>
      </c>
      <c r="S174" s="37">
        <v>177</v>
      </c>
      <c r="T174" s="207"/>
    </row>
    <row r="175" spans="1:20" s="5" customFormat="1" ht="13.2">
      <c r="A175" s="5">
        <f t="shared" si="2"/>
        <v>175</v>
      </c>
      <c r="B175" s="51" t="s">
        <v>532</v>
      </c>
      <c r="C175" s="51"/>
      <c r="D175" s="51" t="s">
        <v>429</v>
      </c>
      <c r="E175" s="51" t="s">
        <v>428</v>
      </c>
      <c r="F175" s="51" t="s">
        <v>1730</v>
      </c>
      <c r="G175" s="51" t="s">
        <v>31</v>
      </c>
      <c r="H175" s="52">
        <v>1997</v>
      </c>
      <c r="I175" s="38">
        <v>107</v>
      </c>
      <c r="J175" s="38">
        <v>106</v>
      </c>
      <c r="K175" s="38">
        <v>106</v>
      </c>
      <c r="L175" s="38">
        <v>106</v>
      </c>
      <c r="M175" s="38">
        <v>106</v>
      </c>
      <c r="N175" s="37">
        <v>106</v>
      </c>
      <c r="O175" s="37">
        <v>106</v>
      </c>
      <c r="P175" s="37">
        <v>106</v>
      </c>
      <c r="Q175" s="37">
        <v>106</v>
      </c>
      <c r="R175" s="37">
        <v>106</v>
      </c>
      <c r="S175" s="37">
        <v>106</v>
      </c>
      <c r="T175" s="207"/>
    </row>
    <row r="176" spans="1:20" s="5" customFormat="1" ht="13.2">
      <c r="A176" s="5">
        <f t="shared" si="2"/>
        <v>176</v>
      </c>
      <c r="B176" s="51" t="s">
        <v>535</v>
      </c>
      <c r="C176" s="51"/>
      <c r="D176" s="51" t="s">
        <v>536</v>
      </c>
      <c r="E176" s="51" t="s">
        <v>537</v>
      </c>
      <c r="F176" s="51" t="s">
        <v>1732</v>
      </c>
      <c r="G176" s="51" t="s">
        <v>31</v>
      </c>
      <c r="H176" s="52">
        <v>1970</v>
      </c>
      <c r="I176" s="38">
        <v>397</v>
      </c>
      <c r="J176" s="38">
        <v>392</v>
      </c>
      <c r="K176" s="38">
        <v>392</v>
      </c>
      <c r="L176" s="38">
        <v>392</v>
      </c>
      <c r="M176" s="38">
        <v>392</v>
      </c>
      <c r="N176" s="37">
        <v>392</v>
      </c>
      <c r="O176" s="37">
        <v>392</v>
      </c>
      <c r="P176" s="37">
        <v>392</v>
      </c>
      <c r="Q176" s="37">
        <v>392</v>
      </c>
      <c r="R176" s="37">
        <v>392</v>
      </c>
      <c r="S176" s="37">
        <v>392</v>
      </c>
      <c r="T176" s="207"/>
    </row>
    <row r="177" spans="1:20" s="5" customFormat="1" ht="13.2">
      <c r="A177" s="5">
        <f t="shared" si="2"/>
        <v>177</v>
      </c>
      <c r="B177" s="51" t="s">
        <v>540</v>
      </c>
      <c r="C177" s="51"/>
      <c r="D177" s="51" t="s">
        <v>541</v>
      </c>
      <c r="E177" s="51" t="s">
        <v>537</v>
      </c>
      <c r="F177" s="51" t="s">
        <v>1732</v>
      </c>
      <c r="G177" s="51" t="s">
        <v>31</v>
      </c>
      <c r="H177" s="52">
        <v>1973</v>
      </c>
      <c r="I177" s="38">
        <v>531</v>
      </c>
      <c r="J177" s="38">
        <v>523</v>
      </c>
      <c r="K177" s="38">
        <v>523</v>
      </c>
      <c r="L177" s="38">
        <v>523</v>
      </c>
      <c r="M177" s="38">
        <v>523</v>
      </c>
      <c r="N177" s="37">
        <v>523</v>
      </c>
      <c r="O177" s="37">
        <v>523</v>
      </c>
      <c r="P177" s="37">
        <v>523</v>
      </c>
      <c r="Q177" s="37">
        <v>523</v>
      </c>
      <c r="R177" s="37">
        <v>523</v>
      </c>
      <c r="S177" s="37">
        <v>523</v>
      </c>
      <c r="T177" s="207"/>
    </row>
    <row r="178" spans="1:20" s="5" customFormat="1" ht="13.2">
      <c r="A178" s="5">
        <f t="shared" si="2"/>
        <v>178</v>
      </c>
      <c r="B178" s="51" t="s">
        <v>430</v>
      </c>
      <c r="C178" s="51"/>
      <c r="D178" s="51" t="s">
        <v>431</v>
      </c>
      <c r="E178" s="51" t="s">
        <v>432</v>
      </c>
      <c r="F178" s="51" t="s">
        <v>1730</v>
      </c>
      <c r="G178" s="51" t="s">
        <v>31</v>
      </c>
      <c r="H178" s="52">
        <v>2000</v>
      </c>
      <c r="I178" s="38">
        <v>186</v>
      </c>
      <c r="J178" s="38">
        <v>186</v>
      </c>
      <c r="K178" s="38">
        <v>186</v>
      </c>
      <c r="L178" s="38">
        <v>186</v>
      </c>
      <c r="M178" s="38">
        <v>186</v>
      </c>
      <c r="N178" s="37">
        <v>186</v>
      </c>
      <c r="O178" s="37">
        <v>186</v>
      </c>
      <c r="P178" s="37">
        <v>186</v>
      </c>
      <c r="Q178" s="37">
        <v>186</v>
      </c>
      <c r="R178" s="37">
        <v>186</v>
      </c>
      <c r="S178" s="37">
        <v>186</v>
      </c>
      <c r="T178" s="207"/>
    </row>
    <row r="179" spans="1:20" s="5" customFormat="1" ht="13.2">
      <c r="A179" s="5">
        <f t="shared" si="2"/>
        <v>179</v>
      </c>
      <c r="B179" s="51" t="s">
        <v>433</v>
      </c>
      <c r="C179" s="51"/>
      <c r="D179" s="51" t="s">
        <v>434</v>
      </c>
      <c r="E179" s="51" t="s">
        <v>432</v>
      </c>
      <c r="F179" s="51" t="s">
        <v>1730</v>
      </c>
      <c r="G179" s="51" t="s">
        <v>31</v>
      </c>
      <c r="H179" s="52">
        <v>2000</v>
      </c>
      <c r="I179" s="38">
        <v>186</v>
      </c>
      <c r="J179" s="38">
        <v>178</v>
      </c>
      <c r="K179" s="38">
        <v>178</v>
      </c>
      <c r="L179" s="38">
        <v>178</v>
      </c>
      <c r="M179" s="38">
        <v>178</v>
      </c>
      <c r="N179" s="37">
        <v>178</v>
      </c>
      <c r="O179" s="37">
        <v>178</v>
      </c>
      <c r="P179" s="37">
        <v>178</v>
      </c>
      <c r="Q179" s="37">
        <v>178</v>
      </c>
      <c r="R179" s="37">
        <v>178</v>
      </c>
      <c r="S179" s="37">
        <v>178</v>
      </c>
      <c r="T179" s="207"/>
    </row>
    <row r="180" spans="1:20" s="5" customFormat="1" ht="13.2">
      <c r="A180" s="5">
        <f t="shared" si="2"/>
        <v>180</v>
      </c>
      <c r="B180" s="51" t="s">
        <v>435</v>
      </c>
      <c r="C180" s="51"/>
      <c r="D180" s="51" t="s">
        <v>436</v>
      </c>
      <c r="E180" s="51" t="s">
        <v>432</v>
      </c>
      <c r="F180" s="51" t="s">
        <v>1730</v>
      </c>
      <c r="G180" s="51" t="s">
        <v>31</v>
      </c>
      <c r="H180" s="52">
        <v>2000</v>
      </c>
      <c r="I180" s="38">
        <v>186</v>
      </c>
      <c r="J180" s="38">
        <v>178</v>
      </c>
      <c r="K180" s="38">
        <v>178</v>
      </c>
      <c r="L180" s="38">
        <v>178</v>
      </c>
      <c r="M180" s="38">
        <v>178</v>
      </c>
      <c r="N180" s="37">
        <v>178</v>
      </c>
      <c r="O180" s="37">
        <v>178</v>
      </c>
      <c r="P180" s="37">
        <v>178</v>
      </c>
      <c r="Q180" s="37">
        <v>178</v>
      </c>
      <c r="R180" s="37">
        <v>178</v>
      </c>
      <c r="S180" s="37">
        <v>178</v>
      </c>
      <c r="T180" s="207"/>
    </row>
    <row r="181" spans="1:20" s="5" customFormat="1" ht="13.2">
      <c r="A181" s="5">
        <f t="shared" si="2"/>
        <v>181</v>
      </c>
      <c r="B181" s="51" t="s">
        <v>437</v>
      </c>
      <c r="C181" s="51"/>
      <c r="D181" s="51" t="s">
        <v>438</v>
      </c>
      <c r="E181" s="51" t="s">
        <v>432</v>
      </c>
      <c r="F181" s="51" t="s">
        <v>1730</v>
      </c>
      <c r="G181" s="51" t="s">
        <v>31</v>
      </c>
      <c r="H181" s="52">
        <v>2000</v>
      </c>
      <c r="I181" s="38">
        <v>186</v>
      </c>
      <c r="J181" s="38">
        <v>186</v>
      </c>
      <c r="K181" s="38">
        <v>186</v>
      </c>
      <c r="L181" s="38">
        <v>186</v>
      </c>
      <c r="M181" s="38">
        <v>186</v>
      </c>
      <c r="N181" s="37">
        <v>186</v>
      </c>
      <c r="O181" s="37">
        <v>186</v>
      </c>
      <c r="P181" s="37">
        <v>186</v>
      </c>
      <c r="Q181" s="37">
        <v>186</v>
      </c>
      <c r="R181" s="37">
        <v>186</v>
      </c>
      <c r="S181" s="37">
        <v>186</v>
      </c>
      <c r="T181" s="207"/>
    </row>
    <row r="182" spans="1:20" s="5" customFormat="1" ht="13.2">
      <c r="A182" s="5">
        <f t="shared" si="2"/>
        <v>182</v>
      </c>
      <c r="B182" s="51" t="s">
        <v>550</v>
      </c>
      <c r="C182" s="51" t="s">
        <v>4495</v>
      </c>
      <c r="D182" s="51" t="s">
        <v>439</v>
      </c>
      <c r="E182" s="51" t="s">
        <v>432</v>
      </c>
      <c r="F182" s="51" t="s">
        <v>1730</v>
      </c>
      <c r="G182" s="51" t="s">
        <v>31</v>
      </c>
      <c r="H182" s="52">
        <v>2000</v>
      </c>
      <c r="I182" s="38">
        <v>216</v>
      </c>
      <c r="J182" s="38">
        <v>204</v>
      </c>
      <c r="K182" s="38">
        <v>204</v>
      </c>
      <c r="L182" s="38">
        <v>204</v>
      </c>
      <c r="M182" s="38">
        <v>204</v>
      </c>
      <c r="N182" s="37">
        <v>204</v>
      </c>
      <c r="O182" s="37">
        <v>204</v>
      </c>
      <c r="P182" s="37">
        <v>204</v>
      </c>
      <c r="Q182" s="37">
        <v>204</v>
      </c>
      <c r="R182" s="37">
        <v>204</v>
      </c>
      <c r="S182" s="37">
        <v>204</v>
      </c>
      <c r="T182" s="207"/>
    </row>
    <row r="183" spans="1:20" s="5" customFormat="1" ht="13.2">
      <c r="A183" s="5">
        <f t="shared" si="2"/>
        <v>183</v>
      </c>
      <c r="B183" s="51" t="s">
        <v>440</v>
      </c>
      <c r="C183" s="51" t="s">
        <v>4507</v>
      </c>
      <c r="D183" s="51" t="s">
        <v>441</v>
      </c>
      <c r="E183" s="51" t="s">
        <v>432</v>
      </c>
      <c r="F183" s="51" t="s">
        <v>1730</v>
      </c>
      <c r="G183" s="51" t="s">
        <v>31</v>
      </c>
      <c r="H183" s="52">
        <v>2000</v>
      </c>
      <c r="I183" s="38">
        <v>216</v>
      </c>
      <c r="J183" s="38">
        <v>204</v>
      </c>
      <c r="K183" s="38">
        <v>204</v>
      </c>
      <c r="L183" s="38">
        <v>204</v>
      </c>
      <c r="M183" s="38">
        <v>204</v>
      </c>
      <c r="N183" s="37">
        <v>204</v>
      </c>
      <c r="O183" s="37">
        <v>204</v>
      </c>
      <c r="P183" s="37">
        <v>204</v>
      </c>
      <c r="Q183" s="37">
        <v>204</v>
      </c>
      <c r="R183" s="37">
        <v>204</v>
      </c>
      <c r="S183" s="37">
        <v>204</v>
      </c>
      <c r="T183" s="207"/>
    </row>
    <row r="184" spans="1:20" s="5" customFormat="1" ht="13.2">
      <c r="A184" s="5">
        <f t="shared" si="2"/>
        <v>184</v>
      </c>
      <c r="B184" s="51" t="s">
        <v>553</v>
      </c>
      <c r="C184" s="51"/>
      <c r="D184" s="51" t="s">
        <v>554</v>
      </c>
      <c r="E184" s="51" t="s">
        <v>555</v>
      </c>
      <c r="F184" s="51" t="s">
        <v>1731</v>
      </c>
      <c r="G184" s="51" t="s">
        <v>32</v>
      </c>
      <c r="H184" s="52">
        <v>2008</v>
      </c>
      <c r="I184" s="38">
        <v>98.5</v>
      </c>
      <c r="J184" s="38">
        <v>97.4</v>
      </c>
      <c r="K184" s="38">
        <v>97.4</v>
      </c>
      <c r="L184" s="38">
        <v>97.4</v>
      </c>
      <c r="M184" s="38">
        <v>97.4</v>
      </c>
      <c r="N184" s="37">
        <v>97.4</v>
      </c>
      <c r="O184" s="37">
        <v>97.4</v>
      </c>
      <c r="P184" s="37">
        <v>97.4</v>
      </c>
      <c r="Q184" s="37">
        <v>97.4</v>
      </c>
      <c r="R184" s="37">
        <v>97.4</v>
      </c>
      <c r="S184" s="37">
        <v>97.4</v>
      </c>
      <c r="T184" s="207"/>
    </row>
    <row r="185" spans="1:20" s="5" customFormat="1" ht="13.2">
      <c r="A185" s="5">
        <f t="shared" si="2"/>
        <v>185</v>
      </c>
      <c r="B185" s="51" t="s">
        <v>558</v>
      </c>
      <c r="C185" s="51"/>
      <c r="D185" s="51" t="s">
        <v>559</v>
      </c>
      <c r="E185" s="51" t="s">
        <v>555</v>
      </c>
      <c r="F185" s="51" t="s">
        <v>1731</v>
      </c>
      <c r="G185" s="51" t="s">
        <v>32</v>
      </c>
      <c r="H185" s="52">
        <v>2008</v>
      </c>
      <c r="I185" s="38">
        <v>98.5</v>
      </c>
      <c r="J185" s="38">
        <v>94.4</v>
      </c>
      <c r="K185" s="38">
        <v>94.4</v>
      </c>
      <c r="L185" s="38">
        <v>94.4</v>
      </c>
      <c r="M185" s="38">
        <v>94.4</v>
      </c>
      <c r="N185" s="37">
        <v>94.4</v>
      </c>
      <c r="O185" s="37">
        <v>94.4</v>
      </c>
      <c r="P185" s="37">
        <v>94.4</v>
      </c>
      <c r="Q185" s="37">
        <v>94.4</v>
      </c>
      <c r="R185" s="37">
        <v>94.4</v>
      </c>
      <c r="S185" s="37">
        <v>94.4</v>
      </c>
      <c r="T185" s="207"/>
    </row>
    <row r="186" spans="1:20" s="5" customFormat="1" ht="13.2">
      <c r="A186" s="5">
        <f t="shared" si="2"/>
        <v>186</v>
      </c>
      <c r="B186" s="51" t="s">
        <v>562</v>
      </c>
      <c r="C186" s="51"/>
      <c r="D186" s="51" t="s">
        <v>563</v>
      </c>
      <c r="E186" s="51" t="s">
        <v>36</v>
      </c>
      <c r="F186" s="51" t="s">
        <v>1731</v>
      </c>
      <c r="G186" s="51" t="s">
        <v>32</v>
      </c>
      <c r="H186" s="52">
        <v>2004</v>
      </c>
      <c r="I186" s="38">
        <v>48</v>
      </c>
      <c r="J186" s="38">
        <v>46</v>
      </c>
      <c r="K186" s="38">
        <v>46</v>
      </c>
      <c r="L186" s="38">
        <v>46</v>
      </c>
      <c r="M186" s="38">
        <v>46</v>
      </c>
      <c r="N186" s="37">
        <v>46</v>
      </c>
      <c r="O186" s="37">
        <v>46</v>
      </c>
      <c r="P186" s="37">
        <v>46</v>
      </c>
      <c r="Q186" s="37">
        <v>46</v>
      </c>
      <c r="R186" s="37">
        <v>46</v>
      </c>
      <c r="S186" s="37">
        <v>46</v>
      </c>
      <c r="T186" s="207"/>
    </row>
    <row r="187" spans="1:20" s="5" customFormat="1" ht="13.2">
      <c r="A187" s="5">
        <f t="shared" si="2"/>
        <v>187</v>
      </c>
      <c r="B187" s="51" t="s">
        <v>566</v>
      </c>
      <c r="C187" s="51"/>
      <c r="D187" s="51" t="s">
        <v>567</v>
      </c>
      <c r="E187" s="51" t="s">
        <v>36</v>
      </c>
      <c r="F187" s="51" t="s">
        <v>1731</v>
      </c>
      <c r="G187" s="51" t="s">
        <v>32</v>
      </c>
      <c r="H187" s="52">
        <v>2004</v>
      </c>
      <c r="I187" s="38">
        <v>48</v>
      </c>
      <c r="J187" s="38">
        <v>46</v>
      </c>
      <c r="K187" s="38">
        <v>46</v>
      </c>
      <c r="L187" s="38">
        <v>46</v>
      </c>
      <c r="M187" s="38">
        <v>46</v>
      </c>
      <c r="N187" s="37">
        <v>46</v>
      </c>
      <c r="O187" s="37">
        <v>46</v>
      </c>
      <c r="P187" s="37">
        <v>46</v>
      </c>
      <c r="Q187" s="37">
        <v>46</v>
      </c>
      <c r="R187" s="37">
        <v>46</v>
      </c>
      <c r="S187" s="37">
        <v>46</v>
      </c>
      <c r="T187" s="207"/>
    </row>
    <row r="188" spans="1:20" s="5" customFormat="1" ht="13.2">
      <c r="A188" s="5">
        <f t="shared" si="2"/>
        <v>188</v>
      </c>
      <c r="B188" s="51" t="s">
        <v>571</v>
      </c>
      <c r="C188" s="51"/>
      <c r="D188" s="51" t="s">
        <v>572</v>
      </c>
      <c r="E188" s="51" t="s">
        <v>36</v>
      </c>
      <c r="F188" s="51" t="s">
        <v>1731</v>
      </c>
      <c r="G188" s="51" t="s">
        <v>32</v>
      </c>
      <c r="H188" s="52">
        <v>2004</v>
      </c>
      <c r="I188" s="38">
        <v>48</v>
      </c>
      <c r="J188" s="38">
        <v>46</v>
      </c>
      <c r="K188" s="38">
        <v>46</v>
      </c>
      <c r="L188" s="38">
        <v>46</v>
      </c>
      <c r="M188" s="38">
        <v>46</v>
      </c>
      <c r="N188" s="37">
        <v>46</v>
      </c>
      <c r="O188" s="37">
        <v>46</v>
      </c>
      <c r="P188" s="37">
        <v>46</v>
      </c>
      <c r="Q188" s="37">
        <v>46</v>
      </c>
      <c r="R188" s="37">
        <v>46</v>
      </c>
      <c r="S188" s="37">
        <v>46</v>
      </c>
      <c r="T188" s="207"/>
    </row>
    <row r="189" spans="1:20" s="5" customFormat="1" ht="13.2">
      <c r="A189" s="5">
        <f t="shared" si="2"/>
        <v>189</v>
      </c>
      <c r="B189" s="51" t="s">
        <v>575</v>
      </c>
      <c r="C189" s="51"/>
      <c r="D189" s="51" t="s">
        <v>576</v>
      </c>
      <c r="E189" s="51" t="s">
        <v>36</v>
      </c>
      <c r="F189" s="51" t="s">
        <v>1731</v>
      </c>
      <c r="G189" s="51" t="s">
        <v>32</v>
      </c>
      <c r="H189" s="52">
        <v>2004</v>
      </c>
      <c r="I189" s="38">
        <v>48</v>
      </c>
      <c r="J189" s="38">
        <v>46</v>
      </c>
      <c r="K189" s="38">
        <v>46</v>
      </c>
      <c r="L189" s="38">
        <v>46</v>
      </c>
      <c r="M189" s="38">
        <v>46</v>
      </c>
      <c r="N189" s="37">
        <v>46</v>
      </c>
      <c r="O189" s="37">
        <v>46</v>
      </c>
      <c r="P189" s="37">
        <v>46</v>
      </c>
      <c r="Q189" s="37">
        <v>46</v>
      </c>
      <c r="R189" s="37">
        <v>46</v>
      </c>
      <c r="S189" s="37">
        <v>46</v>
      </c>
      <c r="T189" s="207"/>
    </row>
    <row r="190" spans="1:20" s="5" customFormat="1" ht="13.2">
      <c r="A190" s="5">
        <f t="shared" si="2"/>
        <v>190</v>
      </c>
      <c r="B190" s="51" t="s">
        <v>2502</v>
      </c>
      <c r="C190" s="51"/>
      <c r="D190" s="51" t="s">
        <v>2503</v>
      </c>
      <c r="E190" s="51" t="s">
        <v>257</v>
      </c>
      <c r="F190" s="51" t="s">
        <v>1731</v>
      </c>
      <c r="G190" s="51" t="s">
        <v>186</v>
      </c>
      <c r="H190" s="52">
        <v>2022</v>
      </c>
      <c r="I190" s="38">
        <v>60.5</v>
      </c>
      <c r="J190" s="38">
        <v>44</v>
      </c>
      <c r="K190" s="38">
        <v>44</v>
      </c>
      <c r="L190" s="38">
        <v>44</v>
      </c>
      <c r="M190" s="38">
        <v>44</v>
      </c>
      <c r="N190" s="37">
        <v>44</v>
      </c>
      <c r="O190" s="37">
        <v>44</v>
      </c>
      <c r="P190" s="37">
        <v>44</v>
      </c>
      <c r="Q190" s="37">
        <v>44</v>
      </c>
      <c r="R190" s="37">
        <v>44</v>
      </c>
      <c r="S190" s="37">
        <v>44</v>
      </c>
      <c r="T190" s="207"/>
    </row>
    <row r="191" spans="1:20" s="5" customFormat="1" ht="13.2">
      <c r="A191" s="5">
        <f t="shared" si="2"/>
        <v>191</v>
      </c>
      <c r="B191" s="51" t="s">
        <v>2504</v>
      </c>
      <c r="C191" s="51"/>
      <c r="D191" s="51" t="s">
        <v>2505</v>
      </c>
      <c r="E191" s="51" t="s">
        <v>257</v>
      </c>
      <c r="F191" s="51" t="s">
        <v>1731</v>
      </c>
      <c r="G191" s="51" t="s">
        <v>186</v>
      </c>
      <c r="H191" s="52">
        <v>2022</v>
      </c>
      <c r="I191" s="38">
        <v>60.5</v>
      </c>
      <c r="J191" s="38">
        <v>44</v>
      </c>
      <c r="K191" s="38">
        <v>44</v>
      </c>
      <c r="L191" s="38">
        <v>44</v>
      </c>
      <c r="M191" s="38">
        <v>44</v>
      </c>
      <c r="N191" s="37">
        <v>44</v>
      </c>
      <c r="O191" s="37">
        <v>44</v>
      </c>
      <c r="P191" s="37">
        <v>44</v>
      </c>
      <c r="Q191" s="37">
        <v>44</v>
      </c>
      <c r="R191" s="37">
        <v>44</v>
      </c>
      <c r="S191" s="37">
        <v>44</v>
      </c>
      <c r="T191" s="207"/>
    </row>
    <row r="192" spans="1:20" s="5" customFormat="1" ht="13.2">
      <c r="A192" s="5">
        <f t="shared" si="2"/>
        <v>192</v>
      </c>
      <c r="B192" s="51" t="s">
        <v>442</v>
      </c>
      <c r="C192" s="51"/>
      <c r="D192" s="51" t="s">
        <v>443</v>
      </c>
      <c r="E192" s="51" t="s">
        <v>212</v>
      </c>
      <c r="F192" s="51" t="s">
        <v>1730</v>
      </c>
      <c r="G192" s="51" t="s">
        <v>32</v>
      </c>
      <c r="H192" s="52">
        <v>2001</v>
      </c>
      <c r="I192" s="38">
        <v>202.5</v>
      </c>
      <c r="J192" s="38">
        <v>183</v>
      </c>
      <c r="K192" s="38">
        <v>183</v>
      </c>
      <c r="L192" s="38">
        <v>183</v>
      </c>
      <c r="M192" s="38">
        <v>183</v>
      </c>
      <c r="N192" s="37">
        <v>183</v>
      </c>
      <c r="O192" s="37">
        <v>183</v>
      </c>
      <c r="P192" s="37">
        <v>183</v>
      </c>
      <c r="Q192" s="37">
        <v>183</v>
      </c>
      <c r="R192" s="37">
        <v>183</v>
      </c>
      <c r="S192" s="37">
        <v>183</v>
      </c>
      <c r="T192" s="207"/>
    </row>
    <row r="193" spans="1:24" s="207" customFormat="1" ht="13.2">
      <c r="A193" s="5">
        <f t="shared" si="2"/>
        <v>193</v>
      </c>
      <c r="B193" s="51" t="s">
        <v>445</v>
      </c>
      <c r="C193" s="51"/>
      <c r="D193" s="51" t="s">
        <v>446</v>
      </c>
      <c r="E193" s="51" t="s">
        <v>212</v>
      </c>
      <c r="F193" s="51" t="s">
        <v>1730</v>
      </c>
      <c r="G193" s="51" t="s">
        <v>32</v>
      </c>
      <c r="H193" s="52">
        <v>2001</v>
      </c>
      <c r="I193" s="38">
        <v>202.5</v>
      </c>
      <c r="J193" s="38">
        <v>183</v>
      </c>
      <c r="K193" s="38">
        <v>183</v>
      </c>
      <c r="L193" s="38">
        <v>183</v>
      </c>
      <c r="M193" s="38">
        <v>183</v>
      </c>
      <c r="N193" s="37">
        <v>183</v>
      </c>
      <c r="O193" s="37">
        <v>183</v>
      </c>
      <c r="P193" s="37">
        <v>183</v>
      </c>
      <c r="Q193" s="37">
        <v>183</v>
      </c>
      <c r="R193" s="37">
        <v>183</v>
      </c>
      <c r="S193" s="37">
        <v>183</v>
      </c>
      <c r="X193" s="5"/>
    </row>
    <row r="194" spans="1:24" s="207" customFormat="1" ht="13.2">
      <c r="A194" s="5">
        <f t="shared" si="2"/>
        <v>194</v>
      </c>
      <c r="B194" s="51" t="s">
        <v>583</v>
      </c>
      <c r="C194" s="51"/>
      <c r="D194" s="51" t="s">
        <v>450</v>
      </c>
      <c r="E194" s="51" t="s">
        <v>212</v>
      </c>
      <c r="F194" s="51" t="s">
        <v>1730</v>
      </c>
      <c r="G194" s="51" t="s">
        <v>32</v>
      </c>
      <c r="H194" s="52">
        <v>2001</v>
      </c>
      <c r="I194" s="38">
        <v>204</v>
      </c>
      <c r="J194" s="38">
        <v>192</v>
      </c>
      <c r="K194" s="38">
        <v>192</v>
      </c>
      <c r="L194" s="38">
        <v>192</v>
      </c>
      <c r="M194" s="38">
        <v>192</v>
      </c>
      <c r="N194" s="37">
        <v>192</v>
      </c>
      <c r="O194" s="37">
        <v>192</v>
      </c>
      <c r="P194" s="37">
        <v>192</v>
      </c>
      <c r="Q194" s="37">
        <v>192</v>
      </c>
      <c r="R194" s="37">
        <v>192</v>
      </c>
      <c r="S194" s="37">
        <v>192</v>
      </c>
      <c r="X194" s="5"/>
    </row>
    <row r="195" spans="1:24" s="207" customFormat="1" ht="13.2">
      <c r="A195" s="5">
        <f t="shared" si="2"/>
        <v>195</v>
      </c>
      <c r="B195" s="51" t="s">
        <v>453</v>
      </c>
      <c r="C195" s="51"/>
      <c r="D195" s="51" t="s">
        <v>454</v>
      </c>
      <c r="E195" s="51" t="s">
        <v>48</v>
      </c>
      <c r="F195" s="51" t="s">
        <v>1730</v>
      </c>
      <c r="G195" s="51" t="s">
        <v>32</v>
      </c>
      <c r="H195" s="52">
        <v>2001</v>
      </c>
      <c r="I195" s="38">
        <v>266.89999999999998</v>
      </c>
      <c r="J195" s="38">
        <v>218.6</v>
      </c>
      <c r="K195" s="38">
        <v>218.6</v>
      </c>
      <c r="L195" s="38">
        <v>218.6</v>
      </c>
      <c r="M195" s="38">
        <v>218.6</v>
      </c>
      <c r="N195" s="37">
        <v>218.6</v>
      </c>
      <c r="O195" s="37">
        <v>218.6</v>
      </c>
      <c r="P195" s="37">
        <v>218.6</v>
      </c>
      <c r="Q195" s="37">
        <v>218.6</v>
      </c>
      <c r="R195" s="37">
        <v>218.6</v>
      </c>
      <c r="S195" s="37">
        <v>218.6</v>
      </c>
      <c r="X195" s="5"/>
    </row>
    <row r="196" spans="1:24" s="207" customFormat="1" ht="13.2">
      <c r="A196" s="5">
        <f t="shared" si="2"/>
        <v>196</v>
      </c>
      <c r="B196" s="51" t="s">
        <v>457</v>
      </c>
      <c r="C196" s="51"/>
      <c r="D196" s="51" t="s">
        <v>458</v>
      </c>
      <c r="E196" s="51" t="s">
        <v>48</v>
      </c>
      <c r="F196" s="51" t="s">
        <v>1730</v>
      </c>
      <c r="G196" s="51" t="s">
        <v>32</v>
      </c>
      <c r="H196" s="52">
        <v>2001</v>
      </c>
      <c r="I196" s="38">
        <v>266.89999999999998</v>
      </c>
      <c r="J196" s="38">
        <v>218.6</v>
      </c>
      <c r="K196" s="38">
        <v>218.6</v>
      </c>
      <c r="L196" s="38">
        <v>218.6</v>
      </c>
      <c r="M196" s="38">
        <v>218.6</v>
      </c>
      <c r="N196" s="37">
        <v>218.6</v>
      </c>
      <c r="O196" s="37">
        <v>218.6</v>
      </c>
      <c r="P196" s="37">
        <v>218.6</v>
      </c>
      <c r="Q196" s="37">
        <v>218.6</v>
      </c>
      <c r="R196" s="37">
        <v>218.6</v>
      </c>
      <c r="S196" s="37">
        <v>218.6</v>
      </c>
      <c r="X196" s="5"/>
    </row>
    <row r="197" spans="1:24" s="207" customFormat="1" ht="13.2">
      <c r="A197" s="5">
        <f t="shared" si="2"/>
        <v>197</v>
      </c>
      <c r="B197" s="51" t="s">
        <v>590</v>
      </c>
      <c r="C197" s="51"/>
      <c r="D197" s="51" t="s">
        <v>461</v>
      </c>
      <c r="E197" s="51" t="s">
        <v>48</v>
      </c>
      <c r="F197" s="51" t="s">
        <v>1730</v>
      </c>
      <c r="G197" s="51" t="s">
        <v>32</v>
      </c>
      <c r="H197" s="52">
        <v>2001</v>
      </c>
      <c r="I197" s="38">
        <v>258.39999999999998</v>
      </c>
      <c r="J197" s="38">
        <v>257.89999999999998</v>
      </c>
      <c r="K197" s="38">
        <v>257.89999999999998</v>
      </c>
      <c r="L197" s="38">
        <v>257.89999999999998</v>
      </c>
      <c r="M197" s="38">
        <v>257.89999999999998</v>
      </c>
      <c r="N197" s="37">
        <v>257.89999999999998</v>
      </c>
      <c r="O197" s="37">
        <v>257.89999999999998</v>
      </c>
      <c r="P197" s="37">
        <v>257.89999999999998</v>
      </c>
      <c r="Q197" s="37">
        <v>257.89999999999998</v>
      </c>
      <c r="R197" s="37">
        <v>257.89999999999998</v>
      </c>
      <c r="S197" s="37">
        <v>257.89999999999998</v>
      </c>
      <c r="X197" s="5"/>
    </row>
    <row r="198" spans="1:24" s="207" customFormat="1" ht="13.2">
      <c r="A198" s="5">
        <f t="shared" ref="A198:A261" si="3">A197+1</f>
        <v>198</v>
      </c>
      <c r="B198" s="51" t="s">
        <v>593</v>
      </c>
      <c r="C198" s="51" t="s">
        <v>4496</v>
      </c>
      <c r="D198" s="51" t="s">
        <v>464</v>
      </c>
      <c r="E198" s="51" t="s">
        <v>47</v>
      </c>
      <c r="F198" s="51" t="s">
        <v>1730</v>
      </c>
      <c r="G198" s="51" t="s">
        <v>31</v>
      </c>
      <c r="H198" s="52">
        <v>2001</v>
      </c>
      <c r="I198" s="38">
        <v>258</v>
      </c>
      <c r="J198" s="38">
        <v>258</v>
      </c>
      <c r="K198" s="38">
        <v>258</v>
      </c>
      <c r="L198" s="38">
        <v>258</v>
      </c>
      <c r="M198" s="38">
        <v>258</v>
      </c>
      <c r="N198" s="37">
        <v>258</v>
      </c>
      <c r="O198" s="37">
        <v>258</v>
      </c>
      <c r="P198" s="37">
        <v>258</v>
      </c>
      <c r="Q198" s="37">
        <v>258</v>
      </c>
      <c r="R198" s="37">
        <v>258</v>
      </c>
      <c r="S198" s="37">
        <v>258</v>
      </c>
      <c r="X198" s="5"/>
    </row>
    <row r="199" spans="1:24" s="207" customFormat="1" ht="13.2">
      <c r="A199" s="5">
        <f t="shared" si="3"/>
        <v>199</v>
      </c>
      <c r="B199" s="51" t="s">
        <v>596</v>
      </c>
      <c r="C199" s="51" t="s">
        <v>4497</v>
      </c>
      <c r="D199" s="51" t="s">
        <v>467</v>
      </c>
      <c r="E199" s="51" t="s">
        <v>47</v>
      </c>
      <c r="F199" s="51" t="s">
        <v>1730</v>
      </c>
      <c r="G199" s="51" t="s">
        <v>31</v>
      </c>
      <c r="H199" s="52">
        <v>2001</v>
      </c>
      <c r="I199" s="38">
        <v>256</v>
      </c>
      <c r="J199" s="38">
        <v>256</v>
      </c>
      <c r="K199" s="38">
        <v>256</v>
      </c>
      <c r="L199" s="38">
        <v>256</v>
      </c>
      <c r="M199" s="38">
        <v>256</v>
      </c>
      <c r="N199" s="37">
        <v>256</v>
      </c>
      <c r="O199" s="37">
        <v>256</v>
      </c>
      <c r="P199" s="37">
        <v>256</v>
      </c>
      <c r="Q199" s="37">
        <v>256</v>
      </c>
      <c r="R199" s="37">
        <v>256</v>
      </c>
      <c r="S199" s="37">
        <v>256</v>
      </c>
      <c r="X199" s="5"/>
    </row>
    <row r="200" spans="1:24" s="207" customFormat="1" ht="13.2">
      <c r="A200" s="5">
        <f t="shared" si="3"/>
        <v>200</v>
      </c>
      <c r="B200" s="51" t="s">
        <v>599</v>
      </c>
      <c r="C200" s="51" t="s">
        <v>4498</v>
      </c>
      <c r="D200" s="51" t="s">
        <v>470</v>
      </c>
      <c r="E200" s="51" t="s">
        <v>47</v>
      </c>
      <c r="F200" s="51" t="s">
        <v>1730</v>
      </c>
      <c r="G200" s="51" t="s">
        <v>31</v>
      </c>
      <c r="H200" s="52">
        <v>2001</v>
      </c>
      <c r="I200" s="38">
        <v>255</v>
      </c>
      <c r="J200" s="38">
        <v>255</v>
      </c>
      <c r="K200" s="38">
        <v>255</v>
      </c>
      <c r="L200" s="38">
        <v>255</v>
      </c>
      <c r="M200" s="38">
        <v>255</v>
      </c>
      <c r="N200" s="37">
        <v>255</v>
      </c>
      <c r="O200" s="37">
        <v>255</v>
      </c>
      <c r="P200" s="37">
        <v>255</v>
      </c>
      <c r="Q200" s="37">
        <v>255</v>
      </c>
      <c r="R200" s="37">
        <v>255</v>
      </c>
      <c r="S200" s="37">
        <v>255</v>
      </c>
      <c r="X200" s="5"/>
    </row>
    <row r="201" spans="1:24" s="207" customFormat="1" ht="13.2">
      <c r="A201" s="5">
        <f t="shared" si="3"/>
        <v>201</v>
      </c>
      <c r="B201" s="51" t="s">
        <v>602</v>
      </c>
      <c r="C201" s="51" t="s">
        <v>4499</v>
      </c>
      <c r="D201" s="51" t="s">
        <v>473</v>
      </c>
      <c r="E201" s="51" t="s">
        <v>47</v>
      </c>
      <c r="F201" s="51" t="s">
        <v>1730</v>
      </c>
      <c r="G201" s="51" t="s">
        <v>31</v>
      </c>
      <c r="H201" s="52">
        <v>2001</v>
      </c>
      <c r="I201" s="38">
        <v>258</v>
      </c>
      <c r="J201" s="38">
        <v>258</v>
      </c>
      <c r="K201" s="38">
        <v>258</v>
      </c>
      <c r="L201" s="38">
        <v>258</v>
      </c>
      <c r="M201" s="38">
        <v>258</v>
      </c>
      <c r="N201" s="37">
        <v>258</v>
      </c>
      <c r="O201" s="37">
        <v>258</v>
      </c>
      <c r="P201" s="37">
        <v>258</v>
      </c>
      <c r="Q201" s="37">
        <v>258</v>
      </c>
      <c r="R201" s="37">
        <v>258</v>
      </c>
      <c r="S201" s="37">
        <v>258</v>
      </c>
      <c r="X201" s="5"/>
    </row>
    <row r="202" spans="1:24" s="207" customFormat="1" ht="13.2">
      <c r="A202" s="5">
        <f t="shared" si="3"/>
        <v>202</v>
      </c>
      <c r="B202" s="51" t="s">
        <v>605</v>
      </c>
      <c r="C202" s="51"/>
      <c r="D202" s="51" t="s">
        <v>477</v>
      </c>
      <c r="E202" s="51" t="s">
        <v>47</v>
      </c>
      <c r="F202" s="51" t="s">
        <v>1730</v>
      </c>
      <c r="G202" s="51" t="s">
        <v>31</v>
      </c>
      <c r="H202" s="52">
        <v>2002</v>
      </c>
      <c r="I202" s="38">
        <v>276</v>
      </c>
      <c r="J202" s="38">
        <v>276</v>
      </c>
      <c r="K202" s="38">
        <v>276</v>
      </c>
      <c r="L202" s="38">
        <v>276</v>
      </c>
      <c r="M202" s="38">
        <v>276</v>
      </c>
      <c r="N202" s="37">
        <v>276</v>
      </c>
      <c r="O202" s="37">
        <v>276</v>
      </c>
      <c r="P202" s="37">
        <v>276</v>
      </c>
      <c r="Q202" s="37">
        <v>276</v>
      </c>
      <c r="R202" s="37">
        <v>276</v>
      </c>
      <c r="S202" s="37">
        <v>276</v>
      </c>
      <c r="X202" s="5"/>
    </row>
    <row r="203" spans="1:24" s="207" customFormat="1" ht="13.2">
      <c r="A203" s="5">
        <f t="shared" si="3"/>
        <v>203</v>
      </c>
      <c r="B203" s="51" t="s">
        <v>608</v>
      </c>
      <c r="C203" s="51"/>
      <c r="D203" s="51" t="s">
        <v>480</v>
      </c>
      <c r="E203" s="51" t="s">
        <v>47</v>
      </c>
      <c r="F203" s="51" t="s">
        <v>1730</v>
      </c>
      <c r="G203" s="51" t="s">
        <v>31</v>
      </c>
      <c r="H203" s="52">
        <v>2002</v>
      </c>
      <c r="I203" s="38">
        <v>278</v>
      </c>
      <c r="J203" s="38">
        <v>278</v>
      </c>
      <c r="K203" s="38">
        <v>278</v>
      </c>
      <c r="L203" s="38">
        <v>278</v>
      </c>
      <c r="M203" s="38">
        <v>278</v>
      </c>
      <c r="N203" s="37">
        <v>278</v>
      </c>
      <c r="O203" s="37">
        <v>278</v>
      </c>
      <c r="P203" s="37">
        <v>278</v>
      </c>
      <c r="Q203" s="37">
        <v>278</v>
      </c>
      <c r="R203" s="37">
        <v>278</v>
      </c>
      <c r="S203" s="37">
        <v>278</v>
      </c>
      <c r="X203" s="5"/>
    </row>
    <row r="204" spans="1:24" s="207" customFormat="1" ht="13.2">
      <c r="A204" s="5">
        <f t="shared" si="3"/>
        <v>204</v>
      </c>
      <c r="B204" s="51" t="s">
        <v>611</v>
      </c>
      <c r="C204" s="51"/>
      <c r="D204" s="51" t="s">
        <v>612</v>
      </c>
      <c r="E204" s="51" t="s">
        <v>613</v>
      </c>
      <c r="F204" s="51" t="s">
        <v>1731</v>
      </c>
      <c r="G204" s="51" t="s">
        <v>33</v>
      </c>
      <c r="H204" s="52">
        <v>1988</v>
      </c>
      <c r="I204" s="38">
        <v>89.4</v>
      </c>
      <c r="J204" s="38">
        <v>82</v>
      </c>
      <c r="K204" s="38">
        <v>82</v>
      </c>
      <c r="L204" s="38">
        <v>82</v>
      </c>
      <c r="M204" s="38">
        <v>82</v>
      </c>
      <c r="N204" s="37">
        <v>82</v>
      </c>
      <c r="O204" s="37">
        <v>82</v>
      </c>
      <c r="P204" s="37">
        <v>82</v>
      </c>
      <c r="Q204" s="37">
        <v>82</v>
      </c>
      <c r="R204" s="37">
        <v>82</v>
      </c>
      <c r="S204" s="37">
        <v>82</v>
      </c>
      <c r="X204" s="5"/>
    </row>
    <row r="205" spans="1:24" s="207" customFormat="1" ht="13.2">
      <c r="A205" s="5">
        <f t="shared" si="3"/>
        <v>205</v>
      </c>
      <c r="B205" s="51" t="s">
        <v>616</v>
      </c>
      <c r="C205" s="51"/>
      <c r="D205" s="51" t="s">
        <v>617</v>
      </c>
      <c r="E205" s="51" t="s">
        <v>613</v>
      </c>
      <c r="F205" s="51" t="s">
        <v>1731</v>
      </c>
      <c r="G205" s="51" t="s">
        <v>33</v>
      </c>
      <c r="H205" s="52">
        <v>1988</v>
      </c>
      <c r="I205" s="38">
        <v>89.4</v>
      </c>
      <c r="J205" s="38">
        <v>80</v>
      </c>
      <c r="K205" s="38">
        <v>80</v>
      </c>
      <c r="L205" s="38">
        <v>80</v>
      </c>
      <c r="M205" s="38">
        <v>80</v>
      </c>
      <c r="N205" s="37">
        <v>80</v>
      </c>
      <c r="O205" s="37">
        <v>80</v>
      </c>
      <c r="P205" s="37">
        <v>80</v>
      </c>
      <c r="Q205" s="37">
        <v>80</v>
      </c>
      <c r="R205" s="37">
        <v>80</v>
      </c>
      <c r="S205" s="37">
        <v>80</v>
      </c>
      <c r="X205" s="5"/>
    </row>
    <row r="206" spans="1:24" s="207" customFormat="1" ht="13.2">
      <c r="A206" s="5">
        <f t="shared" si="3"/>
        <v>206</v>
      </c>
      <c r="B206" s="51" t="s">
        <v>620</v>
      </c>
      <c r="C206" s="51"/>
      <c r="D206" s="51" t="s">
        <v>621</v>
      </c>
      <c r="E206" s="51" t="s">
        <v>613</v>
      </c>
      <c r="F206" s="51" t="s">
        <v>1731</v>
      </c>
      <c r="G206" s="51" t="s">
        <v>33</v>
      </c>
      <c r="H206" s="52">
        <v>1988</v>
      </c>
      <c r="I206" s="38">
        <v>89.4</v>
      </c>
      <c r="J206" s="38">
        <v>80</v>
      </c>
      <c r="K206" s="38">
        <v>80</v>
      </c>
      <c r="L206" s="38">
        <v>80</v>
      </c>
      <c r="M206" s="38">
        <v>80</v>
      </c>
      <c r="N206" s="37">
        <v>80</v>
      </c>
      <c r="O206" s="37">
        <v>80</v>
      </c>
      <c r="P206" s="37">
        <v>80</v>
      </c>
      <c r="Q206" s="37">
        <v>80</v>
      </c>
      <c r="R206" s="37">
        <v>80</v>
      </c>
      <c r="S206" s="37">
        <v>80</v>
      </c>
      <c r="X206" s="5"/>
    </row>
    <row r="207" spans="1:24" s="207" customFormat="1" ht="13.2">
      <c r="A207" s="5">
        <f t="shared" si="3"/>
        <v>207</v>
      </c>
      <c r="B207" s="51" t="s">
        <v>624</v>
      </c>
      <c r="C207" s="51"/>
      <c r="D207" s="51" t="s">
        <v>625</v>
      </c>
      <c r="E207" s="51" t="s">
        <v>613</v>
      </c>
      <c r="F207" s="51" t="s">
        <v>1731</v>
      </c>
      <c r="G207" s="51" t="s">
        <v>33</v>
      </c>
      <c r="H207" s="52">
        <v>1988</v>
      </c>
      <c r="I207" s="38">
        <v>89.4</v>
      </c>
      <c r="J207" s="38">
        <v>81</v>
      </c>
      <c r="K207" s="38">
        <v>81</v>
      </c>
      <c r="L207" s="38">
        <v>81</v>
      </c>
      <c r="M207" s="38">
        <v>81</v>
      </c>
      <c r="N207" s="37">
        <v>81</v>
      </c>
      <c r="O207" s="37">
        <v>81</v>
      </c>
      <c r="P207" s="37">
        <v>81</v>
      </c>
      <c r="Q207" s="37">
        <v>81</v>
      </c>
      <c r="R207" s="37">
        <v>81</v>
      </c>
      <c r="S207" s="37">
        <v>81</v>
      </c>
      <c r="X207" s="5"/>
    </row>
    <row r="208" spans="1:24" s="207" customFormat="1" ht="13.2">
      <c r="A208" s="5">
        <f t="shared" si="3"/>
        <v>208</v>
      </c>
      <c r="B208" s="51" t="s">
        <v>629</v>
      </c>
      <c r="C208" s="51"/>
      <c r="D208" s="51" t="s">
        <v>630</v>
      </c>
      <c r="E208" s="51" t="s">
        <v>613</v>
      </c>
      <c r="F208" s="51" t="s">
        <v>1731</v>
      </c>
      <c r="G208" s="51" t="s">
        <v>33</v>
      </c>
      <c r="H208" s="52">
        <v>1988</v>
      </c>
      <c r="I208" s="38">
        <v>89.4</v>
      </c>
      <c r="J208" s="38">
        <v>80</v>
      </c>
      <c r="K208" s="38">
        <v>80</v>
      </c>
      <c r="L208" s="38">
        <v>80</v>
      </c>
      <c r="M208" s="38">
        <v>80</v>
      </c>
      <c r="N208" s="37">
        <v>80</v>
      </c>
      <c r="O208" s="37">
        <v>80</v>
      </c>
      <c r="P208" s="37">
        <v>80</v>
      </c>
      <c r="Q208" s="37">
        <v>80</v>
      </c>
      <c r="R208" s="37">
        <v>80</v>
      </c>
      <c r="S208" s="37">
        <v>80</v>
      </c>
      <c r="X208" s="5"/>
    </row>
    <row r="209" spans="1:20" s="5" customFormat="1" ht="13.2">
      <c r="A209" s="5">
        <f t="shared" si="3"/>
        <v>209</v>
      </c>
      <c r="B209" s="51" t="s">
        <v>633</v>
      </c>
      <c r="C209" s="51"/>
      <c r="D209" s="51" t="s">
        <v>634</v>
      </c>
      <c r="E209" s="51" t="s">
        <v>613</v>
      </c>
      <c r="F209" s="51" t="s">
        <v>1731</v>
      </c>
      <c r="G209" s="51" t="s">
        <v>33</v>
      </c>
      <c r="H209" s="52">
        <v>1988</v>
      </c>
      <c r="I209" s="38">
        <v>89.4</v>
      </c>
      <c r="J209" s="38">
        <v>82</v>
      </c>
      <c r="K209" s="38">
        <v>82</v>
      </c>
      <c r="L209" s="38">
        <v>82</v>
      </c>
      <c r="M209" s="38">
        <v>82</v>
      </c>
      <c r="N209" s="37">
        <v>82</v>
      </c>
      <c r="O209" s="37">
        <v>82</v>
      </c>
      <c r="P209" s="37">
        <v>82</v>
      </c>
      <c r="Q209" s="37">
        <v>82</v>
      </c>
      <c r="R209" s="37">
        <v>82</v>
      </c>
      <c r="S209" s="37">
        <v>82</v>
      </c>
      <c r="T209" s="207"/>
    </row>
    <row r="210" spans="1:20" s="5" customFormat="1" ht="13.2">
      <c r="A210" s="5">
        <f t="shared" si="3"/>
        <v>210</v>
      </c>
      <c r="B210" s="51" t="s">
        <v>637</v>
      </c>
      <c r="C210" s="51"/>
      <c r="D210" s="51" t="s">
        <v>638</v>
      </c>
      <c r="E210" s="51" t="s">
        <v>537</v>
      </c>
      <c r="F210" s="51" t="s">
        <v>1732</v>
      </c>
      <c r="G210" s="51" t="s">
        <v>31</v>
      </c>
      <c r="H210" s="52">
        <v>1956</v>
      </c>
      <c r="I210" s="38">
        <v>122</v>
      </c>
      <c r="J210" s="38">
        <v>122</v>
      </c>
      <c r="K210" s="38">
        <v>122</v>
      </c>
      <c r="L210" s="38">
        <v>122</v>
      </c>
      <c r="M210" s="38">
        <v>122</v>
      </c>
      <c r="N210" s="37">
        <v>122</v>
      </c>
      <c r="O210" s="37">
        <v>122</v>
      </c>
      <c r="P210" s="37">
        <v>122</v>
      </c>
      <c r="Q210" s="37">
        <v>122</v>
      </c>
      <c r="R210" s="37">
        <v>122</v>
      </c>
      <c r="S210" s="37">
        <v>122</v>
      </c>
      <c r="T210" s="207"/>
    </row>
    <row r="211" spans="1:20" s="5" customFormat="1" ht="13.2">
      <c r="A211" s="5">
        <f t="shared" si="3"/>
        <v>211</v>
      </c>
      <c r="B211" s="51" t="s">
        <v>641</v>
      </c>
      <c r="C211" s="51"/>
      <c r="D211" s="51" t="s">
        <v>642</v>
      </c>
      <c r="E211" s="51" t="s">
        <v>537</v>
      </c>
      <c r="F211" s="51" t="s">
        <v>1732</v>
      </c>
      <c r="G211" s="51" t="s">
        <v>31</v>
      </c>
      <c r="H211" s="52">
        <v>1958</v>
      </c>
      <c r="I211" s="38">
        <v>118</v>
      </c>
      <c r="J211" s="38">
        <v>118</v>
      </c>
      <c r="K211" s="38">
        <v>118</v>
      </c>
      <c r="L211" s="38">
        <v>118</v>
      </c>
      <c r="M211" s="38">
        <v>118</v>
      </c>
      <c r="N211" s="37">
        <v>118</v>
      </c>
      <c r="O211" s="37">
        <v>118</v>
      </c>
      <c r="P211" s="37">
        <v>118</v>
      </c>
      <c r="Q211" s="37">
        <v>118</v>
      </c>
      <c r="R211" s="37">
        <v>118</v>
      </c>
      <c r="S211" s="37">
        <v>118</v>
      </c>
      <c r="T211" s="207"/>
    </row>
    <row r="212" spans="1:20" s="5" customFormat="1" ht="13.2">
      <c r="A212" s="5">
        <f t="shared" si="3"/>
        <v>212</v>
      </c>
      <c r="B212" s="51" t="s">
        <v>3825</v>
      </c>
      <c r="C212" s="51"/>
      <c r="D212" s="51" t="s">
        <v>645</v>
      </c>
      <c r="E212" s="51" t="s">
        <v>537</v>
      </c>
      <c r="F212" s="51" t="s">
        <v>1732</v>
      </c>
      <c r="G212" s="51" t="s">
        <v>31</v>
      </c>
      <c r="H212" s="52">
        <v>1967</v>
      </c>
      <c r="I212" s="38">
        <v>568</v>
      </c>
      <c r="J212" s="38">
        <v>568</v>
      </c>
      <c r="K212" s="38">
        <v>568</v>
      </c>
      <c r="L212" s="38">
        <v>568</v>
      </c>
      <c r="M212" s="38">
        <v>568</v>
      </c>
      <c r="N212" s="37">
        <v>568</v>
      </c>
      <c r="O212" s="37">
        <v>568</v>
      </c>
      <c r="P212" s="37">
        <v>568</v>
      </c>
      <c r="Q212" s="37">
        <v>568</v>
      </c>
      <c r="R212" s="37">
        <v>568</v>
      </c>
      <c r="S212" s="37">
        <v>568</v>
      </c>
      <c r="T212" s="207"/>
    </row>
    <row r="213" spans="1:20" s="5" customFormat="1" ht="13.2">
      <c r="A213" s="5">
        <f t="shared" si="3"/>
        <v>213</v>
      </c>
      <c r="B213" s="51" t="s">
        <v>483</v>
      </c>
      <c r="C213" s="51"/>
      <c r="D213" s="51" t="s">
        <v>484</v>
      </c>
      <c r="E213" s="51" t="s">
        <v>203</v>
      </c>
      <c r="F213" s="51" t="s">
        <v>1730</v>
      </c>
      <c r="G213" s="51" t="s">
        <v>69</v>
      </c>
      <c r="H213" s="52">
        <v>2010</v>
      </c>
      <c r="I213" s="38">
        <v>189.55</v>
      </c>
      <c r="J213" s="38">
        <v>165</v>
      </c>
      <c r="K213" s="38">
        <v>165</v>
      </c>
      <c r="L213" s="38">
        <v>165</v>
      </c>
      <c r="M213" s="38">
        <v>165</v>
      </c>
      <c r="N213" s="37">
        <v>165</v>
      </c>
      <c r="O213" s="37">
        <v>165</v>
      </c>
      <c r="P213" s="37">
        <v>165</v>
      </c>
      <c r="Q213" s="37">
        <v>165</v>
      </c>
      <c r="R213" s="37">
        <v>165</v>
      </c>
      <c r="S213" s="37">
        <v>165</v>
      </c>
      <c r="T213" s="207"/>
    </row>
    <row r="214" spans="1:20" s="5" customFormat="1" ht="13.2">
      <c r="A214" s="5">
        <f t="shared" si="3"/>
        <v>214</v>
      </c>
      <c r="B214" s="51" t="s">
        <v>485</v>
      </c>
      <c r="C214" s="51"/>
      <c r="D214" s="51" t="s">
        <v>486</v>
      </c>
      <c r="E214" s="51" t="s">
        <v>203</v>
      </c>
      <c r="F214" s="51" t="s">
        <v>1730</v>
      </c>
      <c r="G214" s="51" t="s">
        <v>69</v>
      </c>
      <c r="H214" s="52">
        <v>2010</v>
      </c>
      <c r="I214" s="38">
        <v>189.55</v>
      </c>
      <c r="J214" s="38">
        <v>165</v>
      </c>
      <c r="K214" s="38">
        <v>165</v>
      </c>
      <c r="L214" s="38">
        <v>165</v>
      </c>
      <c r="M214" s="38">
        <v>165</v>
      </c>
      <c r="N214" s="37">
        <v>165</v>
      </c>
      <c r="O214" s="37">
        <v>165</v>
      </c>
      <c r="P214" s="37">
        <v>165</v>
      </c>
      <c r="Q214" s="37">
        <v>165</v>
      </c>
      <c r="R214" s="37">
        <v>165</v>
      </c>
      <c r="S214" s="37">
        <v>165</v>
      </c>
      <c r="T214" s="207"/>
    </row>
    <row r="215" spans="1:20" s="5" customFormat="1" ht="13.2">
      <c r="A215" s="5">
        <f t="shared" si="3"/>
        <v>215</v>
      </c>
      <c r="B215" s="51" t="s">
        <v>487</v>
      </c>
      <c r="C215" s="51"/>
      <c r="D215" s="51" t="s">
        <v>488</v>
      </c>
      <c r="E215" s="51" t="s">
        <v>203</v>
      </c>
      <c r="F215" s="51" t="s">
        <v>1730</v>
      </c>
      <c r="G215" s="51" t="s">
        <v>69</v>
      </c>
      <c r="H215" s="52">
        <v>1972</v>
      </c>
      <c r="I215" s="38">
        <v>351</v>
      </c>
      <c r="J215" s="38">
        <v>325</v>
      </c>
      <c r="K215" s="38">
        <v>325</v>
      </c>
      <c r="L215" s="38">
        <v>325</v>
      </c>
      <c r="M215" s="38">
        <v>325</v>
      </c>
      <c r="N215" s="37">
        <v>325</v>
      </c>
      <c r="O215" s="37">
        <v>325</v>
      </c>
      <c r="P215" s="37">
        <v>325</v>
      </c>
      <c r="Q215" s="37">
        <v>325</v>
      </c>
      <c r="R215" s="37">
        <v>325</v>
      </c>
      <c r="S215" s="37">
        <v>325</v>
      </c>
      <c r="T215" s="207"/>
    </row>
    <row r="216" spans="1:20" s="5" customFormat="1" ht="13.2">
      <c r="A216" s="5">
        <f t="shared" si="3"/>
        <v>216</v>
      </c>
      <c r="B216" s="51" t="s">
        <v>655</v>
      </c>
      <c r="C216" s="51"/>
      <c r="D216" s="51" t="s">
        <v>656</v>
      </c>
      <c r="E216" s="51" t="s">
        <v>36</v>
      </c>
      <c r="F216" s="51" t="s">
        <v>1732</v>
      </c>
      <c r="G216" s="51" t="s">
        <v>32</v>
      </c>
      <c r="H216" s="52">
        <v>1972</v>
      </c>
      <c r="I216" s="38">
        <v>445</v>
      </c>
      <c r="J216" s="38">
        <v>420</v>
      </c>
      <c r="K216" s="38">
        <v>420</v>
      </c>
      <c r="L216" s="38">
        <v>420</v>
      </c>
      <c r="M216" s="38">
        <v>420</v>
      </c>
      <c r="N216" s="37">
        <v>420</v>
      </c>
      <c r="O216" s="37">
        <v>420</v>
      </c>
      <c r="P216" s="37">
        <v>420</v>
      </c>
      <c r="Q216" s="37">
        <v>420</v>
      </c>
      <c r="R216" s="37">
        <v>420</v>
      </c>
      <c r="S216" s="37">
        <v>420</v>
      </c>
      <c r="T216" s="207"/>
    </row>
    <row r="217" spans="1:20" s="5" customFormat="1" ht="13.2">
      <c r="A217" s="5">
        <f t="shared" si="3"/>
        <v>217</v>
      </c>
      <c r="B217" s="51" t="s">
        <v>658</v>
      </c>
      <c r="C217" s="51"/>
      <c r="D217" s="51" t="s">
        <v>659</v>
      </c>
      <c r="E217" s="51" t="s">
        <v>36</v>
      </c>
      <c r="F217" s="51" t="s">
        <v>1732</v>
      </c>
      <c r="G217" s="51" t="s">
        <v>32</v>
      </c>
      <c r="H217" s="52">
        <v>1974</v>
      </c>
      <c r="I217" s="38">
        <v>435</v>
      </c>
      <c r="J217" s="38">
        <v>410</v>
      </c>
      <c r="K217" s="38">
        <v>410</v>
      </c>
      <c r="L217" s="38">
        <v>410</v>
      </c>
      <c r="M217" s="38">
        <v>410</v>
      </c>
      <c r="N217" s="37">
        <v>410</v>
      </c>
      <c r="O217" s="37">
        <v>410</v>
      </c>
      <c r="P217" s="37">
        <v>410</v>
      </c>
      <c r="Q217" s="37">
        <v>410</v>
      </c>
      <c r="R217" s="37">
        <v>410</v>
      </c>
      <c r="S217" s="37">
        <v>410</v>
      </c>
      <c r="T217" s="207"/>
    </row>
    <row r="218" spans="1:20" s="5" customFormat="1" ht="13.2">
      <c r="A218" s="5">
        <f t="shared" si="3"/>
        <v>218</v>
      </c>
      <c r="B218" s="51" t="s">
        <v>489</v>
      </c>
      <c r="C218" s="51"/>
      <c r="D218" s="51" t="s">
        <v>490</v>
      </c>
      <c r="E218" s="51" t="s">
        <v>42</v>
      </c>
      <c r="F218" s="51" t="s">
        <v>1730</v>
      </c>
      <c r="G218" s="51" t="s">
        <v>33</v>
      </c>
      <c r="H218" s="52">
        <v>2001</v>
      </c>
      <c r="I218" s="38">
        <v>195.2</v>
      </c>
      <c r="J218" s="38">
        <v>195.2</v>
      </c>
      <c r="K218" s="38">
        <v>195.2</v>
      </c>
      <c r="L218" s="38">
        <v>195.2</v>
      </c>
      <c r="M218" s="38">
        <v>195.2</v>
      </c>
      <c r="N218" s="37">
        <v>195.2</v>
      </c>
      <c r="O218" s="37">
        <v>195.2</v>
      </c>
      <c r="P218" s="37">
        <v>195.2</v>
      </c>
      <c r="Q218" s="37">
        <v>195.2</v>
      </c>
      <c r="R218" s="37">
        <v>195.2</v>
      </c>
      <c r="S218" s="37">
        <v>195.2</v>
      </c>
      <c r="T218" s="207"/>
    </row>
    <row r="219" spans="1:20" s="5" customFormat="1" ht="13.2">
      <c r="A219" s="5">
        <f t="shared" si="3"/>
        <v>219</v>
      </c>
      <c r="B219" s="51" t="s">
        <v>491</v>
      </c>
      <c r="C219" s="51"/>
      <c r="D219" s="51" t="s">
        <v>492</v>
      </c>
      <c r="E219" s="51" t="s">
        <v>42</v>
      </c>
      <c r="F219" s="51" t="s">
        <v>1730</v>
      </c>
      <c r="G219" s="51" t="s">
        <v>33</v>
      </c>
      <c r="H219" s="52">
        <v>2001</v>
      </c>
      <c r="I219" s="38">
        <v>189.1</v>
      </c>
      <c r="J219" s="38">
        <v>189.1</v>
      </c>
      <c r="K219" s="38">
        <v>189.1</v>
      </c>
      <c r="L219" s="38">
        <v>189.1</v>
      </c>
      <c r="M219" s="38">
        <v>189.1</v>
      </c>
      <c r="N219" s="37">
        <v>189.1</v>
      </c>
      <c r="O219" s="37">
        <v>189.1</v>
      </c>
      <c r="P219" s="37">
        <v>189.1</v>
      </c>
      <c r="Q219" s="37">
        <v>189.1</v>
      </c>
      <c r="R219" s="37">
        <v>189.1</v>
      </c>
      <c r="S219" s="37">
        <v>189.1</v>
      </c>
      <c r="T219" s="207"/>
    </row>
    <row r="220" spans="1:20" s="5" customFormat="1" ht="13.2">
      <c r="A220" s="5">
        <f t="shared" si="3"/>
        <v>220</v>
      </c>
      <c r="B220" s="51" t="s">
        <v>493</v>
      </c>
      <c r="C220" s="51"/>
      <c r="D220" s="51" t="s">
        <v>494</v>
      </c>
      <c r="E220" s="51" t="s">
        <v>42</v>
      </c>
      <c r="F220" s="51" t="s">
        <v>1730</v>
      </c>
      <c r="G220" s="51" t="s">
        <v>33</v>
      </c>
      <c r="H220" s="52">
        <v>2001</v>
      </c>
      <c r="I220" s="38">
        <v>195.2</v>
      </c>
      <c r="J220" s="38">
        <v>195.2</v>
      </c>
      <c r="K220" s="38">
        <v>195.2</v>
      </c>
      <c r="L220" s="38">
        <v>195.2</v>
      </c>
      <c r="M220" s="38">
        <v>195.2</v>
      </c>
      <c r="N220" s="37">
        <v>195.2</v>
      </c>
      <c r="O220" s="37">
        <v>195.2</v>
      </c>
      <c r="P220" s="37">
        <v>195.2</v>
      </c>
      <c r="Q220" s="37">
        <v>195.2</v>
      </c>
      <c r="R220" s="37">
        <v>195.2</v>
      </c>
      <c r="S220" s="37">
        <v>195.2</v>
      </c>
      <c r="T220" s="207"/>
    </row>
    <row r="221" spans="1:20" s="5" customFormat="1" ht="13.2">
      <c r="A221" s="5">
        <f t="shared" si="3"/>
        <v>221</v>
      </c>
      <c r="B221" s="51" t="s">
        <v>495</v>
      </c>
      <c r="C221" s="51"/>
      <c r="D221" s="51" t="s">
        <v>496</v>
      </c>
      <c r="E221" s="51" t="s">
        <v>42</v>
      </c>
      <c r="F221" s="51" t="s">
        <v>1730</v>
      </c>
      <c r="G221" s="51" t="s">
        <v>33</v>
      </c>
      <c r="H221" s="52">
        <v>2001</v>
      </c>
      <c r="I221" s="38">
        <v>189.1</v>
      </c>
      <c r="J221" s="38">
        <v>189.1</v>
      </c>
      <c r="K221" s="38">
        <v>189.1</v>
      </c>
      <c r="L221" s="38">
        <v>189.1</v>
      </c>
      <c r="M221" s="38">
        <v>189.1</v>
      </c>
      <c r="N221" s="37">
        <v>189.1</v>
      </c>
      <c r="O221" s="37">
        <v>189.1</v>
      </c>
      <c r="P221" s="37">
        <v>189.1</v>
      </c>
      <c r="Q221" s="37">
        <v>189.1</v>
      </c>
      <c r="R221" s="37">
        <v>189.1</v>
      </c>
      <c r="S221" s="37">
        <v>189.1</v>
      </c>
      <c r="T221" s="207"/>
    </row>
    <row r="222" spans="1:20" s="5" customFormat="1" ht="13.2">
      <c r="A222" s="5">
        <f t="shared" si="3"/>
        <v>222</v>
      </c>
      <c r="B222" s="51" t="s">
        <v>500</v>
      </c>
      <c r="C222" s="51"/>
      <c r="D222" s="51" t="s">
        <v>501</v>
      </c>
      <c r="E222" s="51" t="s">
        <v>42</v>
      </c>
      <c r="F222" s="51" t="s">
        <v>1730</v>
      </c>
      <c r="G222" s="51" t="s">
        <v>33</v>
      </c>
      <c r="H222" s="52">
        <v>2001</v>
      </c>
      <c r="I222" s="38">
        <v>224</v>
      </c>
      <c r="J222" s="38">
        <v>217</v>
      </c>
      <c r="K222" s="38">
        <v>217</v>
      </c>
      <c r="L222" s="38">
        <v>217</v>
      </c>
      <c r="M222" s="38">
        <v>217</v>
      </c>
      <c r="N222" s="37">
        <v>217</v>
      </c>
      <c r="O222" s="37">
        <v>217</v>
      </c>
      <c r="P222" s="37">
        <v>217</v>
      </c>
      <c r="Q222" s="37">
        <v>217</v>
      </c>
      <c r="R222" s="37">
        <v>217</v>
      </c>
      <c r="S222" s="37">
        <v>217</v>
      </c>
      <c r="T222" s="207"/>
    </row>
    <row r="223" spans="1:20" s="5" customFormat="1" ht="13.2">
      <c r="A223" s="5">
        <f t="shared" si="3"/>
        <v>223</v>
      </c>
      <c r="B223" s="51" t="s">
        <v>504</v>
      </c>
      <c r="C223" s="51"/>
      <c r="D223" s="51" t="s">
        <v>505</v>
      </c>
      <c r="E223" s="51" t="s">
        <v>42</v>
      </c>
      <c r="F223" s="51" t="s">
        <v>1730</v>
      </c>
      <c r="G223" s="51" t="s">
        <v>33</v>
      </c>
      <c r="H223" s="52">
        <v>2001</v>
      </c>
      <c r="I223" s="38">
        <v>224</v>
      </c>
      <c r="J223" s="38">
        <v>217</v>
      </c>
      <c r="K223" s="38">
        <v>217</v>
      </c>
      <c r="L223" s="38">
        <v>217</v>
      </c>
      <c r="M223" s="38">
        <v>217</v>
      </c>
      <c r="N223" s="37">
        <v>217</v>
      </c>
      <c r="O223" s="37">
        <v>217</v>
      </c>
      <c r="P223" s="37">
        <v>217</v>
      </c>
      <c r="Q223" s="37">
        <v>217</v>
      </c>
      <c r="R223" s="37">
        <v>217</v>
      </c>
      <c r="S223" s="37">
        <v>217</v>
      </c>
      <c r="T223" s="207"/>
    </row>
    <row r="224" spans="1:20" s="5" customFormat="1" ht="13.2">
      <c r="A224" s="5">
        <f t="shared" si="3"/>
        <v>224</v>
      </c>
      <c r="B224" s="51" t="s">
        <v>2113</v>
      </c>
      <c r="C224" s="51"/>
      <c r="D224" s="51" t="s">
        <v>2114</v>
      </c>
      <c r="E224" s="51" t="s">
        <v>570</v>
      </c>
      <c r="F224" s="51" t="s">
        <v>1731</v>
      </c>
      <c r="G224" s="51" t="s">
        <v>32</v>
      </c>
      <c r="H224" s="52">
        <v>2022</v>
      </c>
      <c r="I224" s="38">
        <v>60.5</v>
      </c>
      <c r="J224" s="38">
        <v>49.8</v>
      </c>
      <c r="K224" s="38">
        <v>49.8</v>
      </c>
      <c r="L224" s="38">
        <v>49.8</v>
      </c>
      <c r="M224" s="38">
        <v>49.8</v>
      </c>
      <c r="N224" s="37">
        <v>49.8</v>
      </c>
      <c r="O224" s="37">
        <v>49.8</v>
      </c>
      <c r="P224" s="37">
        <v>49.8</v>
      </c>
      <c r="Q224" s="37">
        <v>49.8</v>
      </c>
      <c r="R224" s="37">
        <v>49.8</v>
      </c>
      <c r="S224" s="37">
        <v>49.8</v>
      </c>
      <c r="T224" s="207"/>
    </row>
    <row r="225" spans="1:20" s="5" customFormat="1" ht="13.2">
      <c r="A225" s="5">
        <f t="shared" si="3"/>
        <v>225</v>
      </c>
      <c r="B225" s="51" t="s">
        <v>2115</v>
      </c>
      <c r="C225" s="51"/>
      <c r="D225" s="51" t="s">
        <v>2116</v>
      </c>
      <c r="E225" s="51" t="s">
        <v>570</v>
      </c>
      <c r="F225" s="51" t="s">
        <v>1731</v>
      </c>
      <c r="G225" s="51" t="s">
        <v>32</v>
      </c>
      <c r="H225" s="52">
        <v>2022</v>
      </c>
      <c r="I225" s="38">
        <v>60.5</v>
      </c>
      <c r="J225" s="38">
        <v>49.8</v>
      </c>
      <c r="K225" s="38">
        <v>49.8</v>
      </c>
      <c r="L225" s="38">
        <v>49.8</v>
      </c>
      <c r="M225" s="38">
        <v>49.8</v>
      </c>
      <c r="N225" s="37">
        <v>49.8</v>
      </c>
      <c r="O225" s="37">
        <v>49.8</v>
      </c>
      <c r="P225" s="37">
        <v>49.8</v>
      </c>
      <c r="Q225" s="37">
        <v>49.8</v>
      </c>
      <c r="R225" s="37">
        <v>49.8</v>
      </c>
      <c r="S225" s="37">
        <v>49.8</v>
      </c>
      <c r="T225" s="207"/>
    </row>
    <row r="226" spans="1:20" s="5" customFormat="1" ht="13.2">
      <c r="A226" s="5">
        <f t="shared" si="3"/>
        <v>226</v>
      </c>
      <c r="B226" s="51" t="s">
        <v>673</v>
      </c>
      <c r="C226" s="51"/>
      <c r="D226" s="51" t="s">
        <v>508</v>
      </c>
      <c r="E226" s="51" t="s">
        <v>509</v>
      </c>
      <c r="F226" s="51" t="s">
        <v>1730</v>
      </c>
      <c r="G226" s="51" t="s">
        <v>31</v>
      </c>
      <c r="H226" s="52">
        <v>2014</v>
      </c>
      <c r="I226" s="38">
        <v>232</v>
      </c>
      <c r="J226" s="38">
        <v>224</v>
      </c>
      <c r="K226" s="38">
        <v>224</v>
      </c>
      <c r="L226" s="38">
        <v>224</v>
      </c>
      <c r="M226" s="38">
        <v>224</v>
      </c>
      <c r="N226" s="37">
        <v>224</v>
      </c>
      <c r="O226" s="37">
        <v>224</v>
      </c>
      <c r="P226" s="37">
        <v>224</v>
      </c>
      <c r="Q226" s="37">
        <v>224</v>
      </c>
      <c r="R226" s="37">
        <v>224</v>
      </c>
      <c r="S226" s="37">
        <v>224</v>
      </c>
      <c r="T226" s="207"/>
    </row>
    <row r="227" spans="1:20" s="5" customFormat="1" ht="13.2">
      <c r="A227" s="5">
        <f t="shared" si="3"/>
        <v>227</v>
      </c>
      <c r="B227" s="51" t="s">
        <v>674</v>
      </c>
      <c r="C227" s="51"/>
      <c r="D227" s="51" t="s">
        <v>510</v>
      </c>
      <c r="E227" s="51" t="s">
        <v>509</v>
      </c>
      <c r="F227" s="51" t="s">
        <v>1730</v>
      </c>
      <c r="G227" s="51" t="s">
        <v>31</v>
      </c>
      <c r="H227" s="52">
        <v>2014</v>
      </c>
      <c r="I227" s="38">
        <v>232</v>
      </c>
      <c r="J227" s="38">
        <v>224</v>
      </c>
      <c r="K227" s="38">
        <v>224</v>
      </c>
      <c r="L227" s="38">
        <v>224</v>
      </c>
      <c r="M227" s="38">
        <v>224</v>
      </c>
      <c r="N227" s="37">
        <v>224</v>
      </c>
      <c r="O227" s="37">
        <v>224</v>
      </c>
      <c r="P227" s="37">
        <v>224</v>
      </c>
      <c r="Q227" s="37">
        <v>224</v>
      </c>
      <c r="R227" s="37">
        <v>224</v>
      </c>
      <c r="S227" s="37">
        <v>224</v>
      </c>
      <c r="T227" s="207"/>
    </row>
    <row r="228" spans="1:20" s="5" customFormat="1" ht="13.2">
      <c r="A228" s="5">
        <f t="shared" si="3"/>
        <v>228</v>
      </c>
      <c r="B228" s="51" t="s">
        <v>675</v>
      </c>
      <c r="C228" s="51"/>
      <c r="D228" s="51" t="s">
        <v>511</v>
      </c>
      <c r="E228" s="51" t="s">
        <v>509</v>
      </c>
      <c r="F228" s="51" t="s">
        <v>1730</v>
      </c>
      <c r="G228" s="51" t="s">
        <v>31</v>
      </c>
      <c r="H228" s="52">
        <v>2014</v>
      </c>
      <c r="I228" s="38">
        <v>353.1</v>
      </c>
      <c r="J228" s="38">
        <v>316</v>
      </c>
      <c r="K228" s="38">
        <v>316</v>
      </c>
      <c r="L228" s="38">
        <v>316</v>
      </c>
      <c r="M228" s="38">
        <v>316</v>
      </c>
      <c r="N228" s="37">
        <v>316</v>
      </c>
      <c r="O228" s="37">
        <v>316</v>
      </c>
      <c r="P228" s="37">
        <v>316</v>
      </c>
      <c r="Q228" s="37">
        <v>316</v>
      </c>
      <c r="R228" s="37">
        <v>316</v>
      </c>
      <c r="S228" s="37">
        <v>316</v>
      </c>
      <c r="T228" s="207"/>
    </row>
    <row r="229" spans="1:20" s="5" customFormat="1" ht="13.2">
      <c r="A229" s="5">
        <f t="shared" si="3"/>
        <v>229</v>
      </c>
      <c r="B229" s="51" t="s">
        <v>676</v>
      </c>
      <c r="C229" s="51" t="s">
        <v>4500</v>
      </c>
      <c r="D229" s="51" t="s">
        <v>512</v>
      </c>
      <c r="E229" s="51" t="s">
        <v>513</v>
      </c>
      <c r="F229" s="51" t="s">
        <v>1730</v>
      </c>
      <c r="G229" s="51" t="s">
        <v>31</v>
      </c>
      <c r="H229" s="52">
        <v>2014</v>
      </c>
      <c r="I229" s="38">
        <v>232</v>
      </c>
      <c r="J229" s="38">
        <v>222</v>
      </c>
      <c r="K229" s="38">
        <v>222</v>
      </c>
      <c r="L229" s="38">
        <v>222</v>
      </c>
      <c r="M229" s="38">
        <v>222</v>
      </c>
      <c r="N229" s="37">
        <v>222</v>
      </c>
      <c r="O229" s="37">
        <v>222</v>
      </c>
      <c r="P229" s="37">
        <v>222</v>
      </c>
      <c r="Q229" s="37">
        <v>222</v>
      </c>
      <c r="R229" s="37">
        <v>222</v>
      </c>
      <c r="S229" s="37">
        <v>222</v>
      </c>
      <c r="T229" s="207"/>
    </row>
    <row r="230" spans="1:20" s="5" customFormat="1" ht="13.2">
      <c r="A230" s="5">
        <f t="shared" si="3"/>
        <v>230</v>
      </c>
      <c r="B230" s="51" t="s">
        <v>677</v>
      </c>
      <c r="C230" s="51" t="s">
        <v>4500</v>
      </c>
      <c r="D230" s="51" t="s">
        <v>514</v>
      </c>
      <c r="E230" s="51" t="s">
        <v>513</v>
      </c>
      <c r="F230" s="51" t="s">
        <v>1730</v>
      </c>
      <c r="G230" s="51" t="s">
        <v>31</v>
      </c>
      <c r="H230" s="52">
        <v>2014</v>
      </c>
      <c r="I230" s="38">
        <v>232</v>
      </c>
      <c r="J230" s="38">
        <v>209</v>
      </c>
      <c r="K230" s="38">
        <v>209</v>
      </c>
      <c r="L230" s="38">
        <v>209</v>
      </c>
      <c r="M230" s="38">
        <v>209</v>
      </c>
      <c r="N230" s="37">
        <v>209</v>
      </c>
      <c r="O230" s="37">
        <v>209</v>
      </c>
      <c r="P230" s="37">
        <v>209</v>
      </c>
      <c r="Q230" s="37">
        <v>209</v>
      </c>
      <c r="R230" s="37">
        <v>209</v>
      </c>
      <c r="S230" s="37">
        <v>209</v>
      </c>
      <c r="T230" s="207"/>
    </row>
    <row r="231" spans="1:20" s="5" customFormat="1" ht="13.2">
      <c r="A231" s="5">
        <f t="shared" si="3"/>
        <v>231</v>
      </c>
      <c r="B231" s="51" t="s">
        <v>678</v>
      </c>
      <c r="C231" s="51" t="s">
        <v>4500</v>
      </c>
      <c r="D231" s="51" t="s">
        <v>515</v>
      </c>
      <c r="E231" s="51" t="s">
        <v>513</v>
      </c>
      <c r="F231" s="51" t="s">
        <v>1730</v>
      </c>
      <c r="G231" s="51" t="s">
        <v>31</v>
      </c>
      <c r="H231" s="52">
        <v>2014</v>
      </c>
      <c r="I231" s="38">
        <v>353.1</v>
      </c>
      <c r="J231" s="38">
        <v>325</v>
      </c>
      <c r="K231" s="38">
        <v>325</v>
      </c>
      <c r="L231" s="38">
        <v>325</v>
      </c>
      <c r="M231" s="38">
        <v>325</v>
      </c>
      <c r="N231" s="37">
        <v>325</v>
      </c>
      <c r="O231" s="37">
        <v>325</v>
      </c>
      <c r="P231" s="37">
        <v>325</v>
      </c>
      <c r="Q231" s="37">
        <v>325</v>
      </c>
      <c r="R231" s="37">
        <v>325</v>
      </c>
      <c r="S231" s="37">
        <v>325</v>
      </c>
      <c r="T231" s="207"/>
    </row>
    <row r="232" spans="1:20" s="5" customFormat="1" ht="13.2">
      <c r="A232" s="5">
        <f t="shared" si="3"/>
        <v>232</v>
      </c>
      <c r="B232" s="51" t="s">
        <v>679</v>
      </c>
      <c r="C232" s="51" t="s">
        <v>4501</v>
      </c>
      <c r="D232" s="51" t="s">
        <v>516</v>
      </c>
      <c r="E232" s="51" t="s">
        <v>513</v>
      </c>
      <c r="F232" s="51" t="s">
        <v>1730</v>
      </c>
      <c r="G232" s="51" t="s">
        <v>31</v>
      </c>
      <c r="H232" s="52">
        <v>2015</v>
      </c>
      <c r="I232" s="38">
        <v>232</v>
      </c>
      <c r="J232" s="38">
        <v>218.5</v>
      </c>
      <c r="K232" s="38">
        <v>218.5</v>
      </c>
      <c r="L232" s="38">
        <v>218.5</v>
      </c>
      <c r="M232" s="38">
        <v>218.5</v>
      </c>
      <c r="N232" s="37">
        <v>218.5</v>
      </c>
      <c r="O232" s="37">
        <v>218.5</v>
      </c>
      <c r="P232" s="37">
        <v>218.5</v>
      </c>
      <c r="Q232" s="37">
        <v>218.5</v>
      </c>
      <c r="R232" s="37">
        <v>218.5</v>
      </c>
      <c r="S232" s="37">
        <v>218.5</v>
      </c>
      <c r="T232" s="207"/>
    </row>
    <row r="233" spans="1:20" s="5" customFormat="1" ht="13.2">
      <c r="A233" s="5">
        <f t="shared" si="3"/>
        <v>233</v>
      </c>
      <c r="B233" s="51" t="s">
        <v>680</v>
      </c>
      <c r="C233" s="51" t="s">
        <v>4501</v>
      </c>
      <c r="D233" s="51" t="s">
        <v>518</v>
      </c>
      <c r="E233" s="51" t="s">
        <v>513</v>
      </c>
      <c r="F233" s="51" t="s">
        <v>1730</v>
      </c>
      <c r="G233" s="51" t="s">
        <v>31</v>
      </c>
      <c r="H233" s="52">
        <v>2015</v>
      </c>
      <c r="I233" s="38">
        <v>232</v>
      </c>
      <c r="J233" s="38">
        <v>218.5</v>
      </c>
      <c r="K233" s="38">
        <v>218.5</v>
      </c>
      <c r="L233" s="38">
        <v>218.5</v>
      </c>
      <c r="M233" s="38">
        <v>218.5</v>
      </c>
      <c r="N233" s="37">
        <v>218.5</v>
      </c>
      <c r="O233" s="37">
        <v>218.5</v>
      </c>
      <c r="P233" s="37">
        <v>218.5</v>
      </c>
      <c r="Q233" s="37">
        <v>218.5</v>
      </c>
      <c r="R233" s="37">
        <v>218.5</v>
      </c>
      <c r="S233" s="37">
        <v>218.5</v>
      </c>
      <c r="T233" s="207"/>
    </row>
    <row r="234" spans="1:20" s="5" customFormat="1" ht="13.2">
      <c r="A234" s="5">
        <f t="shared" si="3"/>
        <v>234</v>
      </c>
      <c r="B234" s="51" t="s">
        <v>681</v>
      </c>
      <c r="C234" s="51" t="s">
        <v>4501</v>
      </c>
      <c r="D234" s="51" t="s">
        <v>519</v>
      </c>
      <c r="E234" s="51" t="s">
        <v>513</v>
      </c>
      <c r="F234" s="51" t="s">
        <v>1730</v>
      </c>
      <c r="G234" s="51" t="s">
        <v>31</v>
      </c>
      <c r="H234" s="52">
        <v>2015</v>
      </c>
      <c r="I234" s="38">
        <v>353.1</v>
      </c>
      <c r="J234" s="38">
        <v>333.6</v>
      </c>
      <c r="K234" s="38">
        <v>333.6</v>
      </c>
      <c r="L234" s="38">
        <v>333.6</v>
      </c>
      <c r="M234" s="38">
        <v>333.6</v>
      </c>
      <c r="N234" s="37">
        <v>333.6</v>
      </c>
      <c r="O234" s="37">
        <v>333.6</v>
      </c>
      <c r="P234" s="37">
        <v>333.6</v>
      </c>
      <c r="Q234" s="37">
        <v>333.6</v>
      </c>
      <c r="R234" s="37">
        <v>333.6</v>
      </c>
      <c r="S234" s="37">
        <v>333.6</v>
      </c>
      <c r="T234" s="207"/>
    </row>
    <row r="235" spans="1:20" s="5" customFormat="1" ht="13.2">
      <c r="A235" s="5">
        <f t="shared" si="3"/>
        <v>235</v>
      </c>
      <c r="B235" s="51" t="s">
        <v>520</v>
      </c>
      <c r="C235" s="51"/>
      <c r="D235" s="51" t="s">
        <v>521</v>
      </c>
      <c r="E235" s="51" t="s">
        <v>432</v>
      </c>
      <c r="F235" s="51" t="s">
        <v>1730</v>
      </c>
      <c r="G235" s="51" t="s">
        <v>31</v>
      </c>
      <c r="H235" s="52">
        <v>1989</v>
      </c>
      <c r="I235" s="38">
        <v>90.88</v>
      </c>
      <c r="J235" s="38">
        <v>87</v>
      </c>
      <c r="K235" s="38">
        <v>87</v>
      </c>
      <c r="L235" s="38">
        <v>87</v>
      </c>
      <c r="M235" s="38">
        <v>87</v>
      </c>
      <c r="N235" s="37">
        <v>87</v>
      </c>
      <c r="O235" s="37">
        <v>87</v>
      </c>
      <c r="P235" s="37">
        <v>87</v>
      </c>
      <c r="Q235" s="37">
        <v>87</v>
      </c>
      <c r="R235" s="37">
        <v>87</v>
      </c>
      <c r="S235" s="37">
        <v>87</v>
      </c>
      <c r="T235" s="207"/>
    </row>
    <row r="236" spans="1:20" s="5" customFormat="1" ht="13.2">
      <c r="A236" s="5">
        <f t="shared" si="3"/>
        <v>236</v>
      </c>
      <c r="B236" s="51" t="s">
        <v>522</v>
      </c>
      <c r="C236" s="51"/>
      <c r="D236" s="51" t="s">
        <v>523</v>
      </c>
      <c r="E236" s="51" t="s">
        <v>432</v>
      </c>
      <c r="F236" s="51" t="s">
        <v>1730</v>
      </c>
      <c r="G236" s="51" t="s">
        <v>31</v>
      </c>
      <c r="H236" s="52">
        <v>1989</v>
      </c>
      <c r="I236" s="38">
        <v>90.88</v>
      </c>
      <c r="J236" s="38">
        <v>87</v>
      </c>
      <c r="K236" s="38">
        <v>87</v>
      </c>
      <c r="L236" s="38">
        <v>87</v>
      </c>
      <c r="M236" s="38">
        <v>87</v>
      </c>
      <c r="N236" s="37">
        <v>87</v>
      </c>
      <c r="O236" s="37">
        <v>87</v>
      </c>
      <c r="P236" s="37">
        <v>87</v>
      </c>
      <c r="Q236" s="37">
        <v>87</v>
      </c>
      <c r="R236" s="37">
        <v>87</v>
      </c>
      <c r="S236" s="37">
        <v>87</v>
      </c>
      <c r="T236" s="207"/>
    </row>
    <row r="237" spans="1:20" s="5" customFormat="1" ht="13.2">
      <c r="A237" s="5">
        <f t="shared" si="3"/>
        <v>237</v>
      </c>
      <c r="B237" s="51" t="s">
        <v>682</v>
      </c>
      <c r="C237" s="51"/>
      <c r="D237" s="51" t="s">
        <v>524</v>
      </c>
      <c r="E237" s="51" t="s">
        <v>432</v>
      </c>
      <c r="F237" s="51" t="s">
        <v>1730</v>
      </c>
      <c r="G237" s="51" t="s">
        <v>31</v>
      </c>
      <c r="H237" s="52">
        <v>1990</v>
      </c>
      <c r="I237" s="38">
        <v>90</v>
      </c>
      <c r="J237" s="38">
        <v>79</v>
      </c>
      <c r="K237" s="38">
        <v>79</v>
      </c>
      <c r="L237" s="38">
        <v>79</v>
      </c>
      <c r="M237" s="38">
        <v>79</v>
      </c>
      <c r="N237" s="37">
        <v>79</v>
      </c>
      <c r="O237" s="37">
        <v>79</v>
      </c>
      <c r="P237" s="37">
        <v>79</v>
      </c>
      <c r="Q237" s="37">
        <v>79</v>
      </c>
      <c r="R237" s="37">
        <v>79</v>
      </c>
      <c r="S237" s="37">
        <v>79</v>
      </c>
      <c r="T237" s="207"/>
    </row>
    <row r="238" spans="1:20" s="5" customFormat="1" ht="13.2">
      <c r="A238" s="5">
        <f t="shared" si="3"/>
        <v>238</v>
      </c>
      <c r="B238" s="51" t="s">
        <v>525</v>
      </c>
      <c r="C238" s="51"/>
      <c r="D238" s="51" t="s">
        <v>526</v>
      </c>
      <c r="E238" s="51" t="s">
        <v>257</v>
      </c>
      <c r="F238" s="51" t="s">
        <v>1730</v>
      </c>
      <c r="G238" s="51" t="s">
        <v>186</v>
      </c>
      <c r="H238" s="52">
        <v>2000</v>
      </c>
      <c r="I238" s="38">
        <v>215.05</v>
      </c>
      <c r="J238" s="38">
        <v>176</v>
      </c>
      <c r="K238" s="38">
        <v>176</v>
      </c>
      <c r="L238" s="38">
        <v>176</v>
      </c>
      <c r="M238" s="38">
        <v>176</v>
      </c>
      <c r="N238" s="37">
        <v>176</v>
      </c>
      <c r="O238" s="37">
        <v>176</v>
      </c>
      <c r="P238" s="37">
        <v>176</v>
      </c>
      <c r="Q238" s="37">
        <v>176</v>
      </c>
      <c r="R238" s="37">
        <v>176</v>
      </c>
      <c r="S238" s="37">
        <v>176</v>
      </c>
      <c r="T238" s="207"/>
    </row>
    <row r="239" spans="1:20" s="5" customFormat="1" ht="13.2">
      <c r="A239" s="5">
        <f t="shared" si="3"/>
        <v>239</v>
      </c>
      <c r="B239" s="51" t="s">
        <v>527</v>
      </c>
      <c r="C239" s="51"/>
      <c r="D239" s="51" t="s">
        <v>528</v>
      </c>
      <c r="E239" s="51" t="s">
        <v>257</v>
      </c>
      <c r="F239" s="51" t="s">
        <v>1730</v>
      </c>
      <c r="G239" s="51" t="s">
        <v>186</v>
      </c>
      <c r="H239" s="52">
        <v>2000</v>
      </c>
      <c r="I239" s="38">
        <v>215.05</v>
      </c>
      <c r="J239" s="38">
        <v>176</v>
      </c>
      <c r="K239" s="38">
        <v>176</v>
      </c>
      <c r="L239" s="38">
        <v>176</v>
      </c>
      <c r="M239" s="38">
        <v>176</v>
      </c>
      <c r="N239" s="37">
        <v>176</v>
      </c>
      <c r="O239" s="37">
        <v>176</v>
      </c>
      <c r="P239" s="37">
        <v>176</v>
      </c>
      <c r="Q239" s="37">
        <v>176</v>
      </c>
      <c r="R239" s="37">
        <v>176</v>
      </c>
      <c r="S239" s="37">
        <v>176</v>
      </c>
      <c r="T239" s="207"/>
    </row>
    <row r="240" spans="1:20" s="5" customFormat="1" ht="13.2">
      <c r="A240" s="5">
        <f t="shared" si="3"/>
        <v>240</v>
      </c>
      <c r="B240" s="51" t="s">
        <v>530</v>
      </c>
      <c r="C240" s="51"/>
      <c r="D240" s="51" t="s">
        <v>531</v>
      </c>
      <c r="E240" s="51" t="s">
        <v>257</v>
      </c>
      <c r="F240" s="51" t="s">
        <v>1730</v>
      </c>
      <c r="G240" s="51" t="s">
        <v>186</v>
      </c>
      <c r="H240" s="52">
        <v>2000</v>
      </c>
      <c r="I240" s="38">
        <v>195.5</v>
      </c>
      <c r="J240" s="38">
        <v>169</v>
      </c>
      <c r="K240" s="38">
        <v>169</v>
      </c>
      <c r="L240" s="38">
        <v>169</v>
      </c>
      <c r="M240" s="38">
        <v>169</v>
      </c>
      <c r="N240" s="37">
        <v>169</v>
      </c>
      <c r="O240" s="37">
        <v>169</v>
      </c>
      <c r="P240" s="37">
        <v>169</v>
      </c>
      <c r="Q240" s="37">
        <v>169</v>
      </c>
      <c r="R240" s="37">
        <v>169</v>
      </c>
      <c r="S240" s="37">
        <v>169</v>
      </c>
      <c r="T240" s="207"/>
    </row>
    <row r="241" spans="1:20" s="5" customFormat="1" ht="13.2">
      <c r="A241" s="5">
        <f t="shared" si="3"/>
        <v>241</v>
      </c>
      <c r="B241" s="51" t="s">
        <v>683</v>
      </c>
      <c r="C241" s="51"/>
      <c r="D241" s="51" t="s">
        <v>684</v>
      </c>
      <c r="E241" s="51" t="s">
        <v>685</v>
      </c>
      <c r="F241" s="51" t="s">
        <v>1733</v>
      </c>
      <c r="G241" s="51" t="s">
        <v>32</v>
      </c>
      <c r="H241" s="52">
        <v>2012</v>
      </c>
      <c r="I241" s="38">
        <v>50.64</v>
      </c>
      <c r="J241" s="38">
        <v>50.6</v>
      </c>
      <c r="K241" s="38">
        <v>50.6</v>
      </c>
      <c r="L241" s="38">
        <v>50.6</v>
      </c>
      <c r="M241" s="38">
        <v>50.6</v>
      </c>
      <c r="N241" s="37">
        <v>50.6</v>
      </c>
      <c r="O241" s="37">
        <v>50.6</v>
      </c>
      <c r="P241" s="37">
        <v>50.6</v>
      </c>
      <c r="Q241" s="37">
        <v>50.6</v>
      </c>
      <c r="R241" s="37">
        <v>50.6</v>
      </c>
      <c r="S241" s="37">
        <v>50.6</v>
      </c>
      <c r="T241" s="207"/>
    </row>
    <row r="242" spans="1:20" s="5" customFormat="1" ht="13.2">
      <c r="A242" s="5">
        <f t="shared" si="3"/>
        <v>242</v>
      </c>
      <c r="B242" s="51" t="s">
        <v>686</v>
      </c>
      <c r="C242" s="51"/>
      <c r="D242" s="51" t="s">
        <v>687</v>
      </c>
      <c r="E242" s="51" t="s">
        <v>685</v>
      </c>
      <c r="F242" s="51" t="s">
        <v>1733</v>
      </c>
      <c r="G242" s="51" t="s">
        <v>32</v>
      </c>
      <c r="H242" s="52">
        <v>2012</v>
      </c>
      <c r="I242" s="38">
        <v>50.64</v>
      </c>
      <c r="J242" s="38">
        <v>50.6</v>
      </c>
      <c r="K242" s="38">
        <v>50.6</v>
      </c>
      <c r="L242" s="38">
        <v>50.6</v>
      </c>
      <c r="M242" s="38">
        <v>50.6</v>
      </c>
      <c r="N242" s="37">
        <v>50.6</v>
      </c>
      <c r="O242" s="37">
        <v>50.6</v>
      </c>
      <c r="P242" s="37">
        <v>50.6</v>
      </c>
      <c r="Q242" s="37">
        <v>50.6</v>
      </c>
      <c r="R242" s="37">
        <v>50.6</v>
      </c>
      <c r="S242" s="37">
        <v>50.6</v>
      </c>
      <c r="T242" s="207"/>
    </row>
    <row r="243" spans="1:20" s="5" customFormat="1" ht="13.2">
      <c r="A243" s="5">
        <f t="shared" si="3"/>
        <v>243</v>
      </c>
      <c r="B243" s="51" t="s">
        <v>688</v>
      </c>
      <c r="C243" s="51"/>
      <c r="D243" s="51" t="s">
        <v>689</v>
      </c>
      <c r="E243" s="51" t="s">
        <v>685</v>
      </c>
      <c r="F243" s="51" t="s">
        <v>1733</v>
      </c>
      <c r="G243" s="51" t="s">
        <v>32</v>
      </c>
      <c r="H243" s="52">
        <v>2012</v>
      </c>
      <c r="I243" s="38">
        <v>50.64</v>
      </c>
      <c r="J243" s="38">
        <v>50.6</v>
      </c>
      <c r="K243" s="38">
        <v>50.6</v>
      </c>
      <c r="L243" s="38">
        <v>50.6</v>
      </c>
      <c r="M243" s="38">
        <v>50.6</v>
      </c>
      <c r="N243" s="37">
        <v>50.6</v>
      </c>
      <c r="O243" s="37">
        <v>50.6</v>
      </c>
      <c r="P243" s="37">
        <v>50.6</v>
      </c>
      <c r="Q243" s="37">
        <v>50.6</v>
      </c>
      <c r="R243" s="37">
        <v>50.6</v>
      </c>
      <c r="S243" s="37">
        <v>50.6</v>
      </c>
      <c r="T243" s="207"/>
    </row>
    <row r="244" spans="1:20" s="5" customFormat="1" ht="13.2">
      <c r="A244" s="5">
        <f t="shared" si="3"/>
        <v>244</v>
      </c>
      <c r="B244" s="51" t="s">
        <v>690</v>
      </c>
      <c r="C244" s="51"/>
      <c r="D244" s="51" t="s">
        <v>691</v>
      </c>
      <c r="E244" s="51" t="s">
        <v>685</v>
      </c>
      <c r="F244" s="51" t="s">
        <v>1733</v>
      </c>
      <c r="G244" s="51" t="s">
        <v>32</v>
      </c>
      <c r="H244" s="52">
        <v>2012</v>
      </c>
      <c r="I244" s="38">
        <v>50.64</v>
      </c>
      <c r="J244" s="38">
        <v>50.6</v>
      </c>
      <c r="K244" s="38">
        <v>50.6</v>
      </c>
      <c r="L244" s="38">
        <v>50.6</v>
      </c>
      <c r="M244" s="38">
        <v>50.6</v>
      </c>
      <c r="N244" s="37">
        <v>50.6</v>
      </c>
      <c r="O244" s="37">
        <v>50.6</v>
      </c>
      <c r="P244" s="37">
        <v>50.6</v>
      </c>
      <c r="Q244" s="37">
        <v>50.6</v>
      </c>
      <c r="R244" s="37">
        <v>50.6</v>
      </c>
      <c r="S244" s="37">
        <v>50.6</v>
      </c>
      <c r="T244" s="207"/>
    </row>
    <row r="245" spans="1:20" s="5" customFormat="1" ht="13.2">
      <c r="A245" s="5">
        <f t="shared" si="3"/>
        <v>245</v>
      </c>
      <c r="B245" s="51" t="s">
        <v>692</v>
      </c>
      <c r="C245" s="51"/>
      <c r="D245" s="51" t="s">
        <v>693</v>
      </c>
      <c r="E245" s="51" t="s">
        <v>694</v>
      </c>
      <c r="F245" s="51" t="s">
        <v>1731</v>
      </c>
      <c r="G245" s="51" t="s">
        <v>33</v>
      </c>
      <c r="H245" s="52">
        <v>1988</v>
      </c>
      <c r="I245" s="38">
        <v>89.4</v>
      </c>
      <c r="J245" s="38">
        <v>79</v>
      </c>
      <c r="K245" s="38">
        <v>79</v>
      </c>
      <c r="L245" s="38">
        <v>79</v>
      </c>
      <c r="M245" s="38">
        <v>79</v>
      </c>
      <c r="N245" s="37">
        <v>79</v>
      </c>
      <c r="O245" s="37">
        <v>79</v>
      </c>
      <c r="P245" s="37">
        <v>79</v>
      </c>
      <c r="Q245" s="37">
        <v>79</v>
      </c>
      <c r="R245" s="37">
        <v>79</v>
      </c>
      <c r="S245" s="37">
        <v>79</v>
      </c>
      <c r="T245" s="207"/>
    </row>
    <row r="246" spans="1:20" s="5" customFormat="1" ht="13.2">
      <c r="A246" s="5">
        <f t="shared" si="3"/>
        <v>246</v>
      </c>
      <c r="B246" s="51" t="s">
        <v>695</v>
      </c>
      <c r="C246" s="51"/>
      <c r="D246" s="51" t="s">
        <v>696</v>
      </c>
      <c r="E246" s="51" t="s">
        <v>694</v>
      </c>
      <c r="F246" s="51" t="s">
        <v>1731</v>
      </c>
      <c r="G246" s="51" t="s">
        <v>33</v>
      </c>
      <c r="H246" s="52">
        <v>1988</v>
      </c>
      <c r="I246" s="38">
        <v>89.4</v>
      </c>
      <c r="J246" s="38">
        <v>76</v>
      </c>
      <c r="K246" s="38">
        <v>76</v>
      </c>
      <c r="L246" s="38">
        <v>76</v>
      </c>
      <c r="M246" s="38">
        <v>76</v>
      </c>
      <c r="N246" s="37">
        <v>76</v>
      </c>
      <c r="O246" s="37">
        <v>76</v>
      </c>
      <c r="P246" s="37">
        <v>76</v>
      </c>
      <c r="Q246" s="37">
        <v>76</v>
      </c>
      <c r="R246" s="37">
        <v>76</v>
      </c>
      <c r="S246" s="37">
        <v>76</v>
      </c>
      <c r="T246" s="207"/>
    </row>
    <row r="247" spans="1:20" s="5" customFormat="1" ht="13.2">
      <c r="A247" s="5">
        <f t="shared" si="3"/>
        <v>247</v>
      </c>
      <c r="B247" s="51" t="s">
        <v>697</v>
      </c>
      <c r="C247" s="51"/>
      <c r="D247" s="51" t="s">
        <v>698</v>
      </c>
      <c r="E247" s="51" t="s">
        <v>694</v>
      </c>
      <c r="F247" s="51" t="s">
        <v>1731</v>
      </c>
      <c r="G247" s="51" t="s">
        <v>33</v>
      </c>
      <c r="H247" s="52">
        <v>1988</v>
      </c>
      <c r="I247" s="38">
        <v>89.4</v>
      </c>
      <c r="J247" s="38">
        <v>78</v>
      </c>
      <c r="K247" s="38">
        <v>78</v>
      </c>
      <c r="L247" s="38">
        <v>78</v>
      </c>
      <c r="M247" s="38">
        <v>78</v>
      </c>
      <c r="N247" s="37">
        <v>78</v>
      </c>
      <c r="O247" s="37">
        <v>78</v>
      </c>
      <c r="P247" s="37">
        <v>78</v>
      </c>
      <c r="Q247" s="37">
        <v>78</v>
      </c>
      <c r="R247" s="37">
        <v>78</v>
      </c>
      <c r="S247" s="37">
        <v>78</v>
      </c>
      <c r="T247" s="207"/>
    </row>
    <row r="248" spans="1:20" s="5" customFormat="1" ht="13.2">
      <c r="A248" s="5">
        <f t="shared" si="3"/>
        <v>248</v>
      </c>
      <c r="B248" s="51" t="s">
        <v>699</v>
      </c>
      <c r="C248" s="51"/>
      <c r="D248" s="51" t="s">
        <v>700</v>
      </c>
      <c r="E248" s="51" t="s">
        <v>694</v>
      </c>
      <c r="F248" s="51" t="s">
        <v>1731</v>
      </c>
      <c r="G248" s="51" t="s">
        <v>33</v>
      </c>
      <c r="H248" s="52">
        <v>1990</v>
      </c>
      <c r="I248" s="38">
        <v>89.4</v>
      </c>
      <c r="J248" s="38">
        <v>75</v>
      </c>
      <c r="K248" s="38">
        <v>75</v>
      </c>
      <c r="L248" s="38">
        <v>75</v>
      </c>
      <c r="M248" s="38">
        <v>75</v>
      </c>
      <c r="N248" s="37">
        <v>75</v>
      </c>
      <c r="O248" s="37">
        <v>75</v>
      </c>
      <c r="P248" s="37">
        <v>75</v>
      </c>
      <c r="Q248" s="37">
        <v>75</v>
      </c>
      <c r="R248" s="37">
        <v>75</v>
      </c>
      <c r="S248" s="37">
        <v>75</v>
      </c>
      <c r="T248" s="207"/>
    </row>
    <row r="249" spans="1:20" s="5" customFormat="1" ht="13.2">
      <c r="A249" s="5">
        <f t="shared" si="3"/>
        <v>249</v>
      </c>
      <c r="B249" s="51" t="s">
        <v>701</v>
      </c>
      <c r="C249" s="51"/>
      <c r="D249" s="51" t="s">
        <v>702</v>
      </c>
      <c r="E249" s="51" t="s">
        <v>694</v>
      </c>
      <c r="F249" s="51" t="s">
        <v>1731</v>
      </c>
      <c r="G249" s="51" t="s">
        <v>33</v>
      </c>
      <c r="H249" s="52">
        <v>1990</v>
      </c>
      <c r="I249" s="38">
        <v>89.4</v>
      </c>
      <c r="J249" s="38">
        <v>79</v>
      </c>
      <c r="K249" s="38">
        <v>79</v>
      </c>
      <c r="L249" s="38">
        <v>79</v>
      </c>
      <c r="M249" s="38">
        <v>79</v>
      </c>
      <c r="N249" s="37">
        <v>79</v>
      </c>
      <c r="O249" s="37">
        <v>79</v>
      </c>
      <c r="P249" s="37">
        <v>79</v>
      </c>
      <c r="Q249" s="37">
        <v>79</v>
      </c>
      <c r="R249" s="37">
        <v>79</v>
      </c>
      <c r="S249" s="37">
        <v>79</v>
      </c>
      <c r="T249" s="207"/>
    </row>
    <row r="250" spans="1:20" s="5" customFormat="1" ht="13.2">
      <c r="A250" s="5">
        <f t="shared" si="3"/>
        <v>250</v>
      </c>
      <c r="B250" s="51" t="s">
        <v>1912</v>
      </c>
      <c r="C250" s="51"/>
      <c r="D250" s="51" t="s">
        <v>2268</v>
      </c>
      <c r="E250" s="51" t="s">
        <v>257</v>
      </c>
      <c r="F250" s="51" t="s">
        <v>1731</v>
      </c>
      <c r="G250" s="51" t="s">
        <v>186</v>
      </c>
      <c r="H250" s="52">
        <v>2021</v>
      </c>
      <c r="I250" s="38">
        <v>60.5</v>
      </c>
      <c r="J250" s="38">
        <v>49.8</v>
      </c>
      <c r="K250" s="38">
        <v>49.8</v>
      </c>
      <c r="L250" s="38">
        <v>49.8</v>
      </c>
      <c r="M250" s="38">
        <v>49.8</v>
      </c>
      <c r="N250" s="37">
        <v>49.8</v>
      </c>
      <c r="O250" s="37">
        <v>49.8</v>
      </c>
      <c r="P250" s="37">
        <v>49.8</v>
      </c>
      <c r="Q250" s="37">
        <v>49.8</v>
      </c>
      <c r="R250" s="37">
        <v>49.8</v>
      </c>
      <c r="S250" s="37">
        <v>49.8</v>
      </c>
      <c r="T250" s="207"/>
    </row>
    <row r="251" spans="1:20" s="5" customFormat="1" ht="13.2">
      <c r="A251" s="5">
        <f t="shared" si="3"/>
        <v>251</v>
      </c>
      <c r="B251" s="51" t="s">
        <v>1913</v>
      </c>
      <c r="C251" s="51"/>
      <c r="D251" s="51" t="s">
        <v>2269</v>
      </c>
      <c r="E251" s="51" t="s">
        <v>257</v>
      </c>
      <c r="F251" s="51" t="s">
        <v>1731</v>
      </c>
      <c r="G251" s="51" t="s">
        <v>186</v>
      </c>
      <c r="H251" s="52">
        <v>2021</v>
      </c>
      <c r="I251" s="38">
        <v>60.5</v>
      </c>
      <c r="J251" s="38">
        <v>49.8</v>
      </c>
      <c r="K251" s="38">
        <v>49.8</v>
      </c>
      <c r="L251" s="38">
        <v>49.8</v>
      </c>
      <c r="M251" s="38">
        <v>49.8</v>
      </c>
      <c r="N251" s="37">
        <v>49.8</v>
      </c>
      <c r="O251" s="37">
        <v>49.8</v>
      </c>
      <c r="P251" s="37">
        <v>49.8</v>
      </c>
      <c r="Q251" s="37">
        <v>49.8</v>
      </c>
      <c r="R251" s="37">
        <v>49.8</v>
      </c>
      <c r="S251" s="37">
        <v>49.8</v>
      </c>
      <c r="T251" s="207"/>
    </row>
    <row r="252" spans="1:20" s="5" customFormat="1" ht="13.2">
      <c r="A252" s="5">
        <f t="shared" si="3"/>
        <v>252</v>
      </c>
      <c r="B252" s="51" t="s">
        <v>1914</v>
      </c>
      <c r="C252" s="51"/>
      <c r="D252" s="51" t="s">
        <v>2270</v>
      </c>
      <c r="E252" s="51" t="s">
        <v>257</v>
      </c>
      <c r="F252" s="51" t="s">
        <v>1731</v>
      </c>
      <c r="G252" s="51" t="s">
        <v>186</v>
      </c>
      <c r="H252" s="52">
        <v>2021</v>
      </c>
      <c r="I252" s="38">
        <v>60.5</v>
      </c>
      <c r="J252" s="38">
        <v>49.8</v>
      </c>
      <c r="K252" s="38">
        <v>49.8</v>
      </c>
      <c r="L252" s="38">
        <v>49.8</v>
      </c>
      <c r="M252" s="38">
        <v>49.8</v>
      </c>
      <c r="N252" s="37">
        <v>49.8</v>
      </c>
      <c r="O252" s="37">
        <v>49.8</v>
      </c>
      <c r="P252" s="37">
        <v>49.8</v>
      </c>
      <c r="Q252" s="37">
        <v>49.8</v>
      </c>
      <c r="R252" s="37">
        <v>49.8</v>
      </c>
      <c r="S252" s="37">
        <v>49.8</v>
      </c>
      <c r="T252" s="207"/>
    </row>
    <row r="253" spans="1:20" s="5" customFormat="1" ht="13.2">
      <c r="A253" s="5">
        <f t="shared" si="3"/>
        <v>253</v>
      </c>
      <c r="B253" s="51" t="s">
        <v>1915</v>
      </c>
      <c r="C253" s="51"/>
      <c r="D253" s="51" t="s">
        <v>2271</v>
      </c>
      <c r="E253" s="51" t="s">
        <v>257</v>
      </c>
      <c r="F253" s="51" t="s">
        <v>1731</v>
      </c>
      <c r="G253" s="51" t="s">
        <v>186</v>
      </c>
      <c r="H253" s="52">
        <v>2021</v>
      </c>
      <c r="I253" s="38">
        <v>60.5</v>
      </c>
      <c r="J253" s="38">
        <v>49.8</v>
      </c>
      <c r="K253" s="38">
        <v>49.8</v>
      </c>
      <c r="L253" s="38">
        <v>49.8</v>
      </c>
      <c r="M253" s="38">
        <v>49.8</v>
      </c>
      <c r="N253" s="37">
        <v>49.8</v>
      </c>
      <c r="O253" s="37">
        <v>49.8</v>
      </c>
      <c r="P253" s="37">
        <v>49.8</v>
      </c>
      <c r="Q253" s="37">
        <v>49.8</v>
      </c>
      <c r="R253" s="37">
        <v>49.8</v>
      </c>
      <c r="S253" s="37">
        <v>49.8</v>
      </c>
      <c r="T253" s="207"/>
    </row>
    <row r="254" spans="1:20" s="5" customFormat="1" ht="13.2">
      <c r="A254" s="5">
        <f t="shared" si="3"/>
        <v>254</v>
      </c>
      <c r="B254" s="51" t="s">
        <v>1916</v>
      </c>
      <c r="C254" s="51"/>
      <c r="D254" s="51" t="s">
        <v>2272</v>
      </c>
      <c r="E254" s="51" t="s">
        <v>257</v>
      </c>
      <c r="F254" s="51" t="s">
        <v>1731</v>
      </c>
      <c r="G254" s="51" t="s">
        <v>186</v>
      </c>
      <c r="H254" s="52">
        <v>2021</v>
      </c>
      <c r="I254" s="38">
        <v>60.5</v>
      </c>
      <c r="J254" s="38">
        <v>49.8</v>
      </c>
      <c r="K254" s="38">
        <v>49.8</v>
      </c>
      <c r="L254" s="38">
        <v>49.8</v>
      </c>
      <c r="M254" s="38">
        <v>49.8</v>
      </c>
      <c r="N254" s="37">
        <v>49.8</v>
      </c>
      <c r="O254" s="37">
        <v>49.8</v>
      </c>
      <c r="P254" s="37">
        <v>49.8</v>
      </c>
      <c r="Q254" s="37">
        <v>49.8</v>
      </c>
      <c r="R254" s="37">
        <v>49.8</v>
      </c>
      <c r="S254" s="37">
        <v>49.8</v>
      </c>
      <c r="T254" s="207"/>
    </row>
    <row r="255" spans="1:20" s="5" customFormat="1" ht="13.2">
      <c r="A255" s="5">
        <f t="shared" si="3"/>
        <v>255</v>
      </c>
      <c r="B255" s="51" t="s">
        <v>1917</v>
      </c>
      <c r="C255" s="51"/>
      <c r="D255" s="51" t="s">
        <v>2273</v>
      </c>
      <c r="E255" s="51" t="s">
        <v>257</v>
      </c>
      <c r="F255" s="51" t="s">
        <v>1731</v>
      </c>
      <c r="G255" s="51" t="s">
        <v>186</v>
      </c>
      <c r="H255" s="52">
        <v>2021</v>
      </c>
      <c r="I255" s="38">
        <v>60.5</v>
      </c>
      <c r="J255" s="38">
        <v>49.8</v>
      </c>
      <c r="K255" s="38">
        <v>49.8</v>
      </c>
      <c r="L255" s="38">
        <v>49.8</v>
      </c>
      <c r="M255" s="38">
        <v>49.8</v>
      </c>
      <c r="N255" s="37">
        <v>49.8</v>
      </c>
      <c r="O255" s="37">
        <v>49.8</v>
      </c>
      <c r="P255" s="37">
        <v>49.8</v>
      </c>
      <c r="Q255" s="37">
        <v>49.8</v>
      </c>
      <c r="R255" s="37">
        <v>49.8</v>
      </c>
      <c r="S255" s="37">
        <v>49.8</v>
      </c>
      <c r="T255" s="207"/>
    </row>
    <row r="256" spans="1:20" s="5" customFormat="1" ht="13.2">
      <c r="A256" s="5">
        <f t="shared" si="3"/>
        <v>256</v>
      </c>
      <c r="B256" s="51" t="s">
        <v>1918</v>
      </c>
      <c r="C256" s="51"/>
      <c r="D256" s="51" t="s">
        <v>2274</v>
      </c>
      <c r="E256" s="51" t="s">
        <v>257</v>
      </c>
      <c r="F256" s="51" t="s">
        <v>1731</v>
      </c>
      <c r="G256" s="51" t="s">
        <v>186</v>
      </c>
      <c r="H256" s="52">
        <v>2021</v>
      </c>
      <c r="I256" s="38">
        <v>60.5</v>
      </c>
      <c r="J256" s="38">
        <v>49.8</v>
      </c>
      <c r="K256" s="38">
        <v>49.8</v>
      </c>
      <c r="L256" s="38">
        <v>49.8</v>
      </c>
      <c r="M256" s="38">
        <v>49.8</v>
      </c>
      <c r="N256" s="37">
        <v>49.8</v>
      </c>
      <c r="O256" s="37">
        <v>49.8</v>
      </c>
      <c r="P256" s="37">
        <v>49.8</v>
      </c>
      <c r="Q256" s="37">
        <v>49.8</v>
      </c>
      <c r="R256" s="37">
        <v>49.8</v>
      </c>
      <c r="S256" s="37">
        <v>49.8</v>
      </c>
      <c r="T256" s="207"/>
    </row>
    <row r="257" spans="1:20" s="5" customFormat="1" ht="13.2">
      <c r="A257" s="5">
        <f t="shared" si="3"/>
        <v>257</v>
      </c>
      <c r="B257" s="51" t="s">
        <v>1919</v>
      </c>
      <c r="C257" s="51"/>
      <c r="D257" s="51" t="s">
        <v>2275</v>
      </c>
      <c r="E257" s="51" t="s">
        <v>257</v>
      </c>
      <c r="F257" s="51" t="s">
        <v>1731</v>
      </c>
      <c r="G257" s="51" t="s">
        <v>186</v>
      </c>
      <c r="H257" s="52">
        <v>2021</v>
      </c>
      <c r="I257" s="38">
        <v>60.5</v>
      </c>
      <c r="J257" s="38">
        <v>49.8</v>
      </c>
      <c r="K257" s="38">
        <v>49.8</v>
      </c>
      <c r="L257" s="38">
        <v>49.8</v>
      </c>
      <c r="M257" s="38">
        <v>49.8</v>
      </c>
      <c r="N257" s="37">
        <v>49.8</v>
      </c>
      <c r="O257" s="37">
        <v>49.8</v>
      </c>
      <c r="P257" s="37">
        <v>49.8</v>
      </c>
      <c r="Q257" s="37">
        <v>49.8</v>
      </c>
      <c r="R257" s="37">
        <v>49.8</v>
      </c>
      <c r="S257" s="37">
        <v>49.8</v>
      </c>
      <c r="T257" s="207"/>
    </row>
    <row r="258" spans="1:20" s="5" customFormat="1" ht="13.2">
      <c r="A258" s="5">
        <f t="shared" si="3"/>
        <v>258</v>
      </c>
      <c r="B258" s="51" t="s">
        <v>703</v>
      </c>
      <c r="C258" s="51"/>
      <c r="D258" s="51" t="s">
        <v>704</v>
      </c>
      <c r="E258" s="51" t="s">
        <v>628</v>
      </c>
      <c r="F258" s="51" t="s">
        <v>1731</v>
      </c>
      <c r="G258" s="51" t="s">
        <v>186</v>
      </c>
      <c r="H258" s="52">
        <v>2018</v>
      </c>
      <c r="I258" s="38">
        <v>65</v>
      </c>
      <c r="J258" s="38">
        <v>65</v>
      </c>
      <c r="K258" s="38">
        <v>65</v>
      </c>
      <c r="L258" s="38">
        <v>65</v>
      </c>
      <c r="M258" s="38">
        <v>65</v>
      </c>
      <c r="N258" s="37">
        <v>65</v>
      </c>
      <c r="O258" s="37">
        <v>65</v>
      </c>
      <c r="P258" s="37">
        <v>65</v>
      </c>
      <c r="Q258" s="37">
        <v>65</v>
      </c>
      <c r="R258" s="37">
        <v>65</v>
      </c>
      <c r="S258" s="37">
        <v>65</v>
      </c>
      <c r="T258" s="207"/>
    </row>
    <row r="259" spans="1:20" s="5" customFormat="1" ht="13.2">
      <c r="A259" s="5">
        <f t="shared" si="3"/>
        <v>259</v>
      </c>
      <c r="B259" s="51" t="s">
        <v>705</v>
      </c>
      <c r="C259" s="51"/>
      <c r="D259" s="51" t="s">
        <v>706</v>
      </c>
      <c r="E259" s="51" t="s">
        <v>628</v>
      </c>
      <c r="F259" s="51" t="s">
        <v>1731</v>
      </c>
      <c r="G259" s="51" t="s">
        <v>186</v>
      </c>
      <c r="H259" s="52">
        <v>2018</v>
      </c>
      <c r="I259" s="38">
        <v>65</v>
      </c>
      <c r="J259" s="38">
        <v>65</v>
      </c>
      <c r="K259" s="38">
        <v>65</v>
      </c>
      <c r="L259" s="38">
        <v>65</v>
      </c>
      <c r="M259" s="38">
        <v>65</v>
      </c>
      <c r="N259" s="37">
        <v>65</v>
      </c>
      <c r="O259" s="37">
        <v>65</v>
      </c>
      <c r="P259" s="37">
        <v>65</v>
      </c>
      <c r="Q259" s="37">
        <v>65</v>
      </c>
      <c r="R259" s="37">
        <v>65</v>
      </c>
      <c r="S259" s="37">
        <v>65</v>
      </c>
      <c r="T259" s="207"/>
    </row>
    <row r="260" spans="1:20" s="5" customFormat="1" ht="13.2">
      <c r="A260" s="5">
        <f t="shared" si="3"/>
        <v>260</v>
      </c>
      <c r="B260" s="51" t="s">
        <v>707</v>
      </c>
      <c r="C260" s="51"/>
      <c r="D260" s="51" t="s">
        <v>708</v>
      </c>
      <c r="E260" s="51" t="s">
        <v>628</v>
      </c>
      <c r="F260" s="51" t="s">
        <v>1731</v>
      </c>
      <c r="G260" s="51" t="s">
        <v>186</v>
      </c>
      <c r="H260" s="52">
        <v>2018</v>
      </c>
      <c r="I260" s="38">
        <v>65</v>
      </c>
      <c r="J260" s="38">
        <v>65</v>
      </c>
      <c r="K260" s="38">
        <v>65</v>
      </c>
      <c r="L260" s="38">
        <v>65</v>
      </c>
      <c r="M260" s="38">
        <v>65</v>
      </c>
      <c r="N260" s="37">
        <v>65</v>
      </c>
      <c r="O260" s="37">
        <v>65</v>
      </c>
      <c r="P260" s="37">
        <v>65</v>
      </c>
      <c r="Q260" s="37">
        <v>65</v>
      </c>
      <c r="R260" s="37">
        <v>65</v>
      </c>
      <c r="S260" s="37">
        <v>65</v>
      </c>
      <c r="T260" s="207"/>
    </row>
    <row r="261" spans="1:20" s="5" customFormat="1" ht="13.2">
      <c r="A261" s="5">
        <f t="shared" si="3"/>
        <v>261</v>
      </c>
      <c r="B261" s="51" t="s">
        <v>709</v>
      </c>
      <c r="C261" s="51"/>
      <c r="D261" s="51" t="s">
        <v>710</v>
      </c>
      <c r="E261" s="51" t="s">
        <v>628</v>
      </c>
      <c r="F261" s="51" t="s">
        <v>1731</v>
      </c>
      <c r="G261" s="51" t="s">
        <v>186</v>
      </c>
      <c r="H261" s="52">
        <v>2018</v>
      </c>
      <c r="I261" s="38">
        <v>65</v>
      </c>
      <c r="J261" s="38">
        <v>65</v>
      </c>
      <c r="K261" s="38">
        <v>65</v>
      </c>
      <c r="L261" s="38">
        <v>65</v>
      </c>
      <c r="M261" s="38">
        <v>65</v>
      </c>
      <c r="N261" s="37">
        <v>65</v>
      </c>
      <c r="O261" s="37">
        <v>65</v>
      </c>
      <c r="P261" s="37">
        <v>65</v>
      </c>
      <c r="Q261" s="37">
        <v>65</v>
      </c>
      <c r="R261" s="37">
        <v>65</v>
      </c>
      <c r="S261" s="37">
        <v>65</v>
      </c>
      <c r="T261" s="207"/>
    </row>
    <row r="262" spans="1:20" s="5" customFormat="1" ht="13.2">
      <c r="A262" s="5">
        <f t="shared" ref="A262:A325" si="4">A261+1</f>
        <v>262</v>
      </c>
      <c r="B262" s="51" t="s">
        <v>711</v>
      </c>
      <c r="C262" s="51"/>
      <c r="D262" s="51" t="s">
        <v>712</v>
      </c>
      <c r="E262" s="51" t="s">
        <v>628</v>
      </c>
      <c r="F262" s="51" t="s">
        <v>1731</v>
      </c>
      <c r="G262" s="51" t="s">
        <v>186</v>
      </c>
      <c r="H262" s="52">
        <v>2018</v>
      </c>
      <c r="I262" s="38">
        <v>65</v>
      </c>
      <c r="J262" s="38">
        <v>64</v>
      </c>
      <c r="K262" s="38">
        <v>64</v>
      </c>
      <c r="L262" s="38">
        <v>64</v>
      </c>
      <c r="M262" s="38">
        <v>64</v>
      </c>
      <c r="N262" s="37">
        <v>64</v>
      </c>
      <c r="O262" s="37">
        <v>64</v>
      </c>
      <c r="P262" s="37">
        <v>64</v>
      </c>
      <c r="Q262" s="37">
        <v>64</v>
      </c>
      <c r="R262" s="37">
        <v>64</v>
      </c>
      <c r="S262" s="37">
        <v>64</v>
      </c>
      <c r="T262" s="207"/>
    </row>
    <row r="263" spans="1:20" s="5" customFormat="1" ht="13.2">
      <c r="A263" s="5">
        <f t="shared" si="4"/>
        <v>263</v>
      </c>
      <c r="B263" s="51" t="s">
        <v>713</v>
      </c>
      <c r="C263" s="51"/>
      <c r="D263" s="51" t="s">
        <v>714</v>
      </c>
      <c r="E263" s="51" t="s">
        <v>628</v>
      </c>
      <c r="F263" s="51" t="s">
        <v>1731</v>
      </c>
      <c r="G263" s="51" t="s">
        <v>186</v>
      </c>
      <c r="H263" s="52">
        <v>2018</v>
      </c>
      <c r="I263" s="38">
        <v>65</v>
      </c>
      <c r="J263" s="38">
        <v>65</v>
      </c>
      <c r="K263" s="38">
        <v>65</v>
      </c>
      <c r="L263" s="38">
        <v>65</v>
      </c>
      <c r="M263" s="38">
        <v>65</v>
      </c>
      <c r="N263" s="37">
        <v>65</v>
      </c>
      <c r="O263" s="37">
        <v>65</v>
      </c>
      <c r="P263" s="37">
        <v>65</v>
      </c>
      <c r="Q263" s="37">
        <v>65</v>
      </c>
      <c r="R263" s="37">
        <v>65</v>
      </c>
      <c r="S263" s="37">
        <v>65</v>
      </c>
      <c r="T263" s="207"/>
    </row>
    <row r="264" spans="1:20" s="5" customFormat="1" ht="13.2">
      <c r="A264" s="5">
        <f t="shared" si="4"/>
        <v>264</v>
      </c>
      <c r="B264" s="51" t="s">
        <v>716</v>
      </c>
      <c r="C264" s="51"/>
      <c r="D264" s="51" t="s">
        <v>717</v>
      </c>
      <c r="E264" s="51" t="s">
        <v>476</v>
      </c>
      <c r="F264" s="51" t="s">
        <v>1732</v>
      </c>
      <c r="G264" s="51" t="s">
        <v>31</v>
      </c>
      <c r="H264" s="52">
        <v>1967</v>
      </c>
      <c r="I264" s="38">
        <v>25</v>
      </c>
      <c r="J264" s="38">
        <v>21.5</v>
      </c>
      <c r="K264" s="38">
        <v>21.5</v>
      </c>
      <c r="L264" s="38">
        <v>21.5</v>
      </c>
      <c r="M264" s="38">
        <v>21.5</v>
      </c>
      <c r="N264" s="37">
        <v>21.5</v>
      </c>
      <c r="O264" s="37">
        <v>21.5</v>
      </c>
      <c r="P264" s="37">
        <v>21.5</v>
      </c>
      <c r="Q264" s="37">
        <v>21.5</v>
      </c>
      <c r="R264" s="37">
        <v>21.5</v>
      </c>
      <c r="S264" s="37">
        <v>21.5</v>
      </c>
      <c r="T264" s="207"/>
    </row>
    <row r="265" spans="1:20" s="5" customFormat="1" ht="13.2">
      <c r="A265" s="5">
        <f t="shared" si="4"/>
        <v>265</v>
      </c>
      <c r="B265" s="51" t="s">
        <v>718</v>
      </c>
      <c r="C265" s="51"/>
      <c r="D265" s="51" t="s">
        <v>719</v>
      </c>
      <c r="E265" s="51" t="s">
        <v>476</v>
      </c>
      <c r="F265" s="51" t="s">
        <v>1732</v>
      </c>
      <c r="G265" s="51" t="s">
        <v>31</v>
      </c>
      <c r="H265" s="52">
        <v>1978</v>
      </c>
      <c r="I265" s="38">
        <v>43.2</v>
      </c>
      <c r="J265" s="38">
        <v>36</v>
      </c>
      <c r="K265" s="38">
        <v>36</v>
      </c>
      <c r="L265" s="38">
        <v>36</v>
      </c>
      <c r="M265" s="38">
        <v>36</v>
      </c>
      <c r="N265" s="37">
        <v>36</v>
      </c>
      <c r="O265" s="37">
        <v>36</v>
      </c>
      <c r="P265" s="37">
        <v>36</v>
      </c>
      <c r="Q265" s="37">
        <v>36</v>
      </c>
      <c r="R265" s="37">
        <v>36</v>
      </c>
      <c r="S265" s="37">
        <v>36</v>
      </c>
      <c r="T265" s="207"/>
    </row>
    <row r="266" spans="1:20" s="5" customFormat="1" ht="13.2">
      <c r="A266" s="5">
        <f t="shared" si="4"/>
        <v>266</v>
      </c>
      <c r="B266" s="51" t="s">
        <v>533</v>
      </c>
      <c r="C266" s="51"/>
      <c r="D266" s="51" t="s">
        <v>534</v>
      </c>
      <c r="E266" s="51" t="s">
        <v>42</v>
      </c>
      <c r="F266" s="51" t="s">
        <v>1730</v>
      </c>
      <c r="G266" s="51" t="s">
        <v>33</v>
      </c>
      <c r="H266" s="52">
        <v>2007</v>
      </c>
      <c r="I266" s="38">
        <v>90.6</v>
      </c>
      <c r="J266" s="38">
        <v>84</v>
      </c>
      <c r="K266" s="38">
        <v>84</v>
      </c>
      <c r="L266" s="38">
        <v>84</v>
      </c>
      <c r="M266" s="38">
        <v>84</v>
      </c>
      <c r="N266" s="37">
        <v>84</v>
      </c>
      <c r="O266" s="37">
        <v>84</v>
      </c>
      <c r="P266" s="37">
        <v>84</v>
      </c>
      <c r="Q266" s="37">
        <v>84</v>
      </c>
      <c r="R266" s="37">
        <v>84</v>
      </c>
      <c r="S266" s="37">
        <v>84</v>
      </c>
      <c r="T266" s="207"/>
    </row>
    <row r="267" spans="1:20" s="5" customFormat="1" ht="13.2">
      <c r="A267" s="5">
        <f t="shared" si="4"/>
        <v>267</v>
      </c>
      <c r="B267" s="51" t="s">
        <v>538</v>
      </c>
      <c r="C267" s="51"/>
      <c r="D267" s="51" t="s">
        <v>539</v>
      </c>
      <c r="E267" s="51" t="s">
        <v>42</v>
      </c>
      <c r="F267" s="51" t="s">
        <v>1730</v>
      </c>
      <c r="G267" s="51" t="s">
        <v>33</v>
      </c>
      <c r="H267" s="52">
        <v>2007</v>
      </c>
      <c r="I267" s="38">
        <v>90.6</v>
      </c>
      <c r="J267" s="38">
        <v>86</v>
      </c>
      <c r="K267" s="38">
        <v>86</v>
      </c>
      <c r="L267" s="38">
        <v>86</v>
      </c>
      <c r="M267" s="38">
        <v>86</v>
      </c>
      <c r="N267" s="37">
        <v>86</v>
      </c>
      <c r="O267" s="37">
        <v>86</v>
      </c>
      <c r="P267" s="37">
        <v>86</v>
      </c>
      <c r="Q267" s="37">
        <v>86</v>
      </c>
      <c r="R267" s="37">
        <v>86</v>
      </c>
      <c r="S267" s="37">
        <v>86</v>
      </c>
      <c r="T267" s="207"/>
    </row>
    <row r="268" spans="1:20" s="5" customFormat="1" ht="13.2">
      <c r="A268" s="5">
        <f t="shared" si="4"/>
        <v>268</v>
      </c>
      <c r="B268" s="51" t="s">
        <v>544</v>
      </c>
      <c r="C268" s="51"/>
      <c r="D268" s="51" t="s">
        <v>545</v>
      </c>
      <c r="E268" s="51" t="s">
        <v>42</v>
      </c>
      <c r="F268" s="51" t="s">
        <v>1730</v>
      </c>
      <c r="G268" s="51" t="s">
        <v>33</v>
      </c>
      <c r="H268" s="52">
        <v>2008</v>
      </c>
      <c r="I268" s="38">
        <v>90.6</v>
      </c>
      <c r="J268" s="38">
        <v>81</v>
      </c>
      <c r="K268" s="38">
        <v>81</v>
      </c>
      <c r="L268" s="38">
        <v>81</v>
      </c>
      <c r="M268" s="38">
        <v>81</v>
      </c>
      <c r="N268" s="37">
        <v>81</v>
      </c>
      <c r="O268" s="37">
        <v>81</v>
      </c>
      <c r="P268" s="37">
        <v>81</v>
      </c>
      <c r="Q268" s="37">
        <v>81</v>
      </c>
      <c r="R268" s="37">
        <v>81</v>
      </c>
      <c r="S268" s="37">
        <v>81</v>
      </c>
      <c r="T268" s="207"/>
    </row>
    <row r="269" spans="1:20" s="5" customFormat="1" ht="13.2">
      <c r="A269" s="5">
        <f t="shared" si="4"/>
        <v>269</v>
      </c>
      <c r="B269" s="51" t="s">
        <v>546</v>
      </c>
      <c r="C269" s="51"/>
      <c r="D269" s="51" t="s">
        <v>547</v>
      </c>
      <c r="E269" s="51" t="s">
        <v>42</v>
      </c>
      <c r="F269" s="51" t="s">
        <v>1730</v>
      </c>
      <c r="G269" s="51" t="s">
        <v>33</v>
      </c>
      <c r="H269" s="52">
        <v>2008</v>
      </c>
      <c r="I269" s="38">
        <v>90.6</v>
      </c>
      <c r="J269" s="38">
        <v>81</v>
      </c>
      <c r="K269" s="38">
        <v>81</v>
      </c>
      <c r="L269" s="38">
        <v>81</v>
      </c>
      <c r="M269" s="38">
        <v>81</v>
      </c>
      <c r="N269" s="37">
        <v>81</v>
      </c>
      <c r="O269" s="37">
        <v>81</v>
      </c>
      <c r="P269" s="37">
        <v>81</v>
      </c>
      <c r="Q269" s="37">
        <v>81</v>
      </c>
      <c r="R269" s="37">
        <v>81</v>
      </c>
      <c r="S269" s="37">
        <v>81</v>
      </c>
      <c r="T269" s="207"/>
    </row>
    <row r="270" spans="1:20" s="5" customFormat="1" ht="13.2">
      <c r="A270" s="5">
        <f t="shared" si="4"/>
        <v>270</v>
      </c>
      <c r="B270" s="51" t="s">
        <v>542</v>
      </c>
      <c r="C270" s="51"/>
      <c r="D270" s="51" t="s">
        <v>543</v>
      </c>
      <c r="E270" s="51" t="s">
        <v>42</v>
      </c>
      <c r="F270" s="51" t="s">
        <v>1730</v>
      </c>
      <c r="G270" s="51" t="s">
        <v>33</v>
      </c>
      <c r="H270" s="52">
        <v>2007</v>
      </c>
      <c r="I270" s="38">
        <v>98.1</v>
      </c>
      <c r="J270" s="38">
        <v>98</v>
      </c>
      <c r="K270" s="38">
        <v>98</v>
      </c>
      <c r="L270" s="38">
        <v>98</v>
      </c>
      <c r="M270" s="38">
        <v>98</v>
      </c>
      <c r="N270" s="37">
        <v>98</v>
      </c>
      <c r="O270" s="37">
        <v>98</v>
      </c>
      <c r="P270" s="37">
        <v>98</v>
      </c>
      <c r="Q270" s="37">
        <v>98</v>
      </c>
      <c r="R270" s="37">
        <v>98</v>
      </c>
      <c r="S270" s="37">
        <v>98</v>
      </c>
      <c r="T270" s="207"/>
    </row>
    <row r="271" spans="1:20" s="5" customFormat="1" ht="13.2">
      <c r="A271" s="5">
        <f t="shared" si="4"/>
        <v>271</v>
      </c>
      <c r="B271" s="51" t="s">
        <v>548</v>
      </c>
      <c r="C271" s="51"/>
      <c r="D271" s="51" t="s">
        <v>549</v>
      </c>
      <c r="E271" s="51" t="s">
        <v>42</v>
      </c>
      <c r="F271" s="51" t="s">
        <v>1730</v>
      </c>
      <c r="G271" s="51" t="s">
        <v>33</v>
      </c>
      <c r="H271" s="52">
        <v>2008</v>
      </c>
      <c r="I271" s="38">
        <v>98.1</v>
      </c>
      <c r="J271" s="38">
        <v>98</v>
      </c>
      <c r="K271" s="38">
        <v>98</v>
      </c>
      <c r="L271" s="38">
        <v>98</v>
      </c>
      <c r="M271" s="38">
        <v>98</v>
      </c>
      <c r="N271" s="37">
        <v>98</v>
      </c>
      <c r="O271" s="37">
        <v>98</v>
      </c>
      <c r="P271" s="37">
        <v>98</v>
      </c>
      <c r="Q271" s="37">
        <v>98</v>
      </c>
      <c r="R271" s="37">
        <v>98</v>
      </c>
      <c r="S271" s="37">
        <v>98</v>
      </c>
      <c r="T271" s="207"/>
    </row>
    <row r="272" spans="1:20" s="5" customFormat="1" ht="13.2">
      <c r="A272" s="5">
        <f t="shared" si="4"/>
        <v>272</v>
      </c>
      <c r="B272" s="51" t="s">
        <v>720</v>
      </c>
      <c r="C272" s="51"/>
      <c r="D272" s="51" t="s">
        <v>721</v>
      </c>
      <c r="E272" s="51" t="s">
        <v>722</v>
      </c>
      <c r="F272" s="51" t="s">
        <v>1731</v>
      </c>
      <c r="G272" s="51" t="s">
        <v>31</v>
      </c>
      <c r="H272" s="52">
        <v>1994</v>
      </c>
      <c r="I272" s="38">
        <v>116</v>
      </c>
      <c r="J272" s="38">
        <v>116</v>
      </c>
      <c r="K272" s="38">
        <v>116</v>
      </c>
      <c r="L272" s="38">
        <v>116</v>
      </c>
      <c r="M272" s="38">
        <v>116</v>
      </c>
      <c r="N272" s="37">
        <v>116</v>
      </c>
      <c r="O272" s="37">
        <v>116</v>
      </c>
      <c r="P272" s="37">
        <v>116</v>
      </c>
      <c r="Q272" s="37">
        <v>116</v>
      </c>
      <c r="R272" s="37">
        <v>116</v>
      </c>
      <c r="S272" s="37">
        <v>116</v>
      </c>
      <c r="T272" s="207"/>
    </row>
    <row r="273" spans="1:20" s="5" customFormat="1" ht="13.2">
      <c r="A273" s="5">
        <f t="shared" si="4"/>
        <v>273</v>
      </c>
      <c r="B273" s="51" t="s">
        <v>723</v>
      </c>
      <c r="C273" s="51"/>
      <c r="D273" s="51" t="s">
        <v>724</v>
      </c>
      <c r="E273" s="51" t="s">
        <v>722</v>
      </c>
      <c r="F273" s="51" t="s">
        <v>1731</v>
      </c>
      <c r="G273" s="51" t="s">
        <v>31</v>
      </c>
      <c r="H273" s="52">
        <v>1994</v>
      </c>
      <c r="I273" s="38">
        <v>116</v>
      </c>
      <c r="J273" s="38">
        <v>116</v>
      </c>
      <c r="K273" s="38">
        <v>116</v>
      </c>
      <c r="L273" s="38">
        <v>116</v>
      </c>
      <c r="M273" s="38">
        <v>116</v>
      </c>
      <c r="N273" s="37">
        <v>116</v>
      </c>
      <c r="O273" s="37">
        <v>116</v>
      </c>
      <c r="P273" s="37">
        <v>116</v>
      </c>
      <c r="Q273" s="37">
        <v>116</v>
      </c>
      <c r="R273" s="37">
        <v>116</v>
      </c>
      <c r="S273" s="37">
        <v>116</v>
      </c>
      <c r="T273" s="207"/>
    </row>
    <row r="274" spans="1:20" s="5" customFormat="1" ht="13.2">
      <c r="A274" s="5">
        <f t="shared" si="4"/>
        <v>274</v>
      </c>
      <c r="B274" s="51" t="s">
        <v>725</v>
      </c>
      <c r="C274" s="51"/>
      <c r="D274" s="51" t="s">
        <v>726</v>
      </c>
      <c r="E274" s="51" t="s">
        <v>722</v>
      </c>
      <c r="F274" s="51" t="s">
        <v>1732</v>
      </c>
      <c r="G274" s="51" t="s">
        <v>31</v>
      </c>
      <c r="H274" s="52">
        <v>1968</v>
      </c>
      <c r="I274" s="38">
        <v>75</v>
      </c>
      <c r="J274" s="38">
        <v>75</v>
      </c>
      <c r="K274" s="38">
        <v>75</v>
      </c>
      <c r="L274" s="38">
        <v>75</v>
      </c>
      <c r="M274" s="38">
        <v>75</v>
      </c>
      <c r="N274" s="37">
        <v>75</v>
      </c>
      <c r="O274" s="37">
        <v>75</v>
      </c>
      <c r="P274" s="37">
        <v>75</v>
      </c>
      <c r="Q274" s="37">
        <v>75</v>
      </c>
      <c r="R274" s="37">
        <v>75</v>
      </c>
      <c r="S274" s="37">
        <v>75</v>
      </c>
      <c r="T274" s="207"/>
    </row>
    <row r="275" spans="1:20" s="5" customFormat="1" ht="13.2">
      <c r="A275" s="5">
        <f t="shared" si="4"/>
        <v>275</v>
      </c>
      <c r="B275" s="51" t="s">
        <v>727</v>
      </c>
      <c r="C275" s="51"/>
      <c r="D275" s="51" t="s">
        <v>728</v>
      </c>
      <c r="E275" s="51" t="s">
        <v>722</v>
      </c>
      <c r="F275" s="51" t="s">
        <v>1732</v>
      </c>
      <c r="G275" s="51" t="s">
        <v>31</v>
      </c>
      <c r="H275" s="52">
        <v>1972</v>
      </c>
      <c r="I275" s="38">
        <v>120</v>
      </c>
      <c r="J275" s="38">
        <v>120</v>
      </c>
      <c r="K275" s="38">
        <v>120</v>
      </c>
      <c r="L275" s="38">
        <v>120</v>
      </c>
      <c r="M275" s="38">
        <v>120</v>
      </c>
      <c r="N275" s="37">
        <v>120</v>
      </c>
      <c r="O275" s="37">
        <v>120</v>
      </c>
      <c r="P275" s="37">
        <v>120</v>
      </c>
      <c r="Q275" s="37">
        <v>120</v>
      </c>
      <c r="R275" s="37">
        <v>120</v>
      </c>
      <c r="S275" s="37">
        <v>120</v>
      </c>
      <c r="T275" s="207"/>
    </row>
    <row r="276" spans="1:20" s="5" customFormat="1" ht="13.2">
      <c r="A276" s="5">
        <f t="shared" si="4"/>
        <v>276</v>
      </c>
      <c r="B276" s="51" t="s">
        <v>729</v>
      </c>
      <c r="C276" s="51"/>
      <c r="D276" s="51" t="s">
        <v>730</v>
      </c>
      <c r="E276" s="51" t="s">
        <v>722</v>
      </c>
      <c r="F276" s="51" t="s">
        <v>1732</v>
      </c>
      <c r="G276" s="51" t="s">
        <v>31</v>
      </c>
      <c r="H276" s="52">
        <v>1975</v>
      </c>
      <c r="I276" s="38">
        <v>216.01</v>
      </c>
      <c r="J276" s="38">
        <v>208</v>
      </c>
      <c r="K276" s="38">
        <v>208</v>
      </c>
      <c r="L276" s="38">
        <v>208</v>
      </c>
      <c r="M276" s="38">
        <v>208</v>
      </c>
      <c r="N276" s="37">
        <v>208</v>
      </c>
      <c r="O276" s="37">
        <v>208</v>
      </c>
      <c r="P276" s="37">
        <v>208</v>
      </c>
      <c r="Q276" s="37">
        <v>208</v>
      </c>
      <c r="R276" s="37">
        <v>208</v>
      </c>
      <c r="S276" s="37">
        <v>208</v>
      </c>
      <c r="T276" s="207"/>
    </row>
    <row r="277" spans="1:20" s="5" customFormat="1" ht="13.2">
      <c r="A277" s="5">
        <f t="shared" si="4"/>
        <v>277</v>
      </c>
      <c r="B277" s="51" t="s">
        <v>731</v>
      </c>
      <c r="C277" s="51"/>
      <c r="D277" s="51" t="s">
        <v>732</v>
      </c>
      <c r="E277" s="51" t="s">
        <v>733</v>
      </c>
      <c r="F277" s="51" t="s">
        <v>1731</v>
      </c>
      <c r="G277" s="51" t="s">
        <v>31</v>
      </c>
      <c r="H277" s="52">
        <v>2001</v>
      </c>
      <c r="I277" s="38">
        <v>95</v>
      </c>
      <c r="J277" s="38">
        <v>95</v>
      </c>
      <c r="K277" s="38">
        <v>95</v>
      </c>
      <c r="L277" s="38">
        <v>95</v>
      </c>
      <c r="M277" s="38">
        <v>95</v>
      </c>
      <c r="N277" s="37">
        <v>95</v>
      </c>
      <c r="O277" s="37">
        <v>95</v>
      </c>
      <c r="P277" s="37">
        <v>95</v>
      </c>
      <c r="Q277" s="37">
        <v>95</v>
      </c>
      <c r="R277" s="37">
        <v>95</v>
      </c>
      <c r="S277" s="37">
        <v>95</v>
      </c>
      <c r="T277" s="207"/>
    </row>
    <row r="278" spans="1:20" s="5" customFormat="1" ht="13.2">
      <c r="A278" s="5">
        <f t="shared" si="4"/>
        <v>278</v>
      </c>
      <c r="B278" s="51" t="s">
        <v>735</v>
      </c>
      <c r="C278" s="51"/>
      <c r="D278" s="51" t="s">
        <v>736</v>
      </c>
      <c r="E278" s="51" t="s">
        <v>733</v>
      </c>
      <c r="F278" s="51" t="s">
        <v>1732</v>
      </c>
      <c r="G278" s="51" t="s">
        <v>31</v>
      </c>
      <c r="H278" s="52">
        <v>1971</v>
      </c>
      <c r="I278" s="38">
        <v>113.64</v>
      </c>
      <c r="J278" s="38">
        <v>107</v>
      </c>
      <c r="K278" s="38">
        <v>107</v>
      </c>
      <c r="L278" s="38">
        <v>107</v>
      </c>
      <c r="M278" s="38">
        <v>107</v>
      </c>
      <c r="N278" s="37">
        <v>107</v>
      </c>
      <c r="O278" s="37">
        <v>107</v>
      </c>
      <c r="P278" s="37">
        <v>107</v>
      </c>
      <c r="Q278" s="37">
        <v>107</v>
      </c>
      <c r="R278" s="37">
        <v>107</v>
      </c>
      <c r="S278" s="37">
        <v>107</v>
      </c>
      <c r="T278" s="207"/>
    </row>
    <row r="279" spans="1:20" s="5" customFormat="1" ht="13.2">
      <c r="A279" s="5">
        <f t="shared" si="4"/>
        <v>279</v>
      </c>
      <c r="B279" s="51" t="s">
        <v>737</v>
      </c>
      <c r="C279" s="51"/>
      <c r="D279" s="51" t="s">
        <v>738</v>
      </c>
      <c r="E279" s="51" t="s">
        <v>733</v>
      </c>
      <c r="F279" s="51" t="s">
        <v>1732</v>
      </c>
      <c r="G279" s="51" t="s">
        <v>31</v>
      </c>
      <c r="H279" s="52">
        <v>1975</v>
      </c>
      <c r="I279" s="38">
        <v>156.6</v>
      </c>
      <c r="J279" s="38">
        <v>146</v>
      </c>
      <c r="K279" s="38">
        <v>146</v>
      </c>
      <c r="L279" s="38">
        <v>146</v>
      </c>
      <c r="M279" s="38">
        <v>146</v>
      </c>
      <c r="N279" s="37">
        <v>146</v>
      </c>
      <c r="O279" s="37">
        <v>146</v>
      </c>
      <c r="P279" s="37">
        <v>146</v>
      </c>
      <c r="Q279" s="37">
        <v>146</v>
      </c>
      <c r="R279" s="37">
        <v>146</v>
      </c>
      <c r="S279" s="37">
        <v>146</v>
      </c>
      <c r="T279" s="207"/>
    </row>
    <row r="280" spans="1:20" s="5" customFormat="1" ht="13.2">
      <c r="A280" s="5">
        <f t="shared" si="4"/>
        <v>280</v>
      </c>
      <c r="B280" s="51" t="s">
        <v>2506</v>
      </c>
      <c r="C280" s="51"/>
      <c r="D280" s="51" t="s">
        <v>2507</v>
      </c>
      <c r="E280" s="51" t="s">
        <v>231</v>
      </c>
      <c r="F280" s="51" t="s">
        <v>1731</v>
      </c>
      <c r="G280" s="51" t="s">
        <v>186</v>
      </c>
      <c r="H280" s="52">
        <v>2022</v>
      </c>
      <c r="I280" s="38">
        <v>60.5</v>
      </c>
      <c r="J280" s="38">
        <v>49.8</v>
      </c>
      <c r="K280" s="38">
        <v>49.8</v>
      </c>
      <c r="L280" s="38">
        <v>49.8</v>
      </c>
      <c r="M280" s="38">
        <v>49.8</v>
      </c>
      <c r="N280" s="37">
        <v>49.8</v>
      </c>
      <c r="O280" s="37">
        <v>49.8</v>
      </c>
      <c r="P280" s="37">
        <v>49.8</v>
      </c>
      <c r="Q280" s="37">
        <v>49.8</v>
      </c>
      <c r="R280" s="37">
        <v>49.8</v>
      </c>
      <c r="S280" s="37">
        <v>49.8</v>
      </c>
      <c r="T280" s="207"/>
    </row>
    <row r="281" spans="1:20" s="5" customFormat="1" ht="13.2">
      <c r="A281" s="5">
        <f t="shared" si="4"/>
        <v>281</v>
      </c>
      <c r="B281" s="51" t="s">
        <v>2508</v>
      </c>
      <c r="C281" s="51"/>
      <c r="D281" s="51" t="s">
        <v>2509</v>
      </c>
      <c r="E281" s="51" t="s">
        <v>231</v>
      </c>
      <c r="F281" s="51" t="s">
        <v>1731</v>
      </c>
      <c r="G281" s="51" t="s">
        <v>186</v>
      </c>
      <c r="H281" s="52">
        <v>2022</v>
      </c>
      <c r="I281" s="38">
        <v>60.5</v>
      </c>
      <c r="J281" s="38">
        <v>49.8</v>
      </c>
      <c r="K281" s="38">
        <v>49.8</v>
      </c>
      <c r="L281" s="38">
        <v>49.8</v>
      </c>
      <c r="M281" s="38">
        <v>49.8</v>
      </c>
      <c r="N281" s="37">
        <v>49.8</v>
      </c>
      <c r="O281" s="37">
        <v>49.8</v>
      </c>
      <c r="P281" s="37">
        <v>49.8</v>
      </c>
      <c r="Q281" s="37">
        <v>49.8</v>
      </c>
      <c r="R281" s="37">
        <v>49.8</v>
      </c>
      <c r="S281" s="37">
        <v>49.8</v>
      </c>
      <c r="T281" s="207"/>
    </row>
    <row r="282" spans="1:20" s="5" customFormat="1" ht="13.2">
      <c r="A282" s="5">
        <f t="shared" si="4"/>
        <v>282</v>
      </c>
      <c r="B282" s="51" t="s">
        <v>2510</v>
      </c>
      <c r="C282" s="51"/>
      <c r="D282" s="51" t="s">
        <v>2294</v>
      </c>
      <c r="E282" s="51" t="s">
        <v>231</v>
      </c>
      <c r="F282" s="51" t="s">
        <v>1731</v>
      </c>
      <c r="G282" s="51" t="s">
        <v>186</v>
      </c>
      <c r="H282" s="52">
        <v>2022</v>
      </c>
      <c r="I282" s="38">
        <v>60.5</v>
      </c>
      <c r="J282" s="38">
        <v>49.8</v>
      </c>
      <c r="K282" s="38">
        <v>49.8</v>
      </c>
      <c r="L282" s="38">
        <v>49.8</v>
      </c>
      <c r="M282" s="38">
        <v>49.8</v>
      </c>
      <c r="N282" s="37">
        <v>49.8</v>
      </c>
      <c r="O282" s="37">
        <v>49.8</v>
      </c>
      <c r="P282" s="37">
        <v>49.8</v>
      </c>
      <c r="Q282" s="37">
        <v>49.8</v>
      </c>
      <c r="R282" s="37">
        <v>49.8</v>
      </c>
      <c r="S282" s="37">
        <v>49.8</v>
      </c>
      <c r="T282" s="207"/>
    </row>
    <row r="283" spans="1:20" s="5" customFormat="1" ht="13.2">
      <c r="A283" s="5">
        <f t="shared" si="4"/>
        <v>283</v>
      </c>
      <c r="B283" s="51" t="s">
        <v>2511</v>
      </c>
      <c r="C283" s="51"/>
      <c r="D283" s="51" t="s">
        <v>2295</v>
      </c>
      <c r="E283" s="51" t="s">
        <v>231</v>
      </c>
      <c r="F283" s="51" t="s">
        <v>1731</v>
      </c>
      <c r="G283" s="51" t="s">
        <v>186</v>
      </c>
      <c r="H283" s="52">
        <v>2022</v>
      </c>
      <c r="I283" s="38">
        <v>60.5</v>
      </c>
      <c r="J283" s="38">
        <v>49.8</v>
      </c>
      <c r="K283" s="38">
        <v>49.8</v>
      </c>
      <c r="L283" s="38">
        <v>49.8</v>
      </c>
      <c r="M283" s="38">
        <v>49.8</v>
      </c>
      <c r="N283" s="37">
        <v>49.8</v>
      </c>
      <c r="O283" s="37">
        <v>49.8</v>
      </c>
      <c r="P283" s="37">
        <v>49.8</v>
      </c>
      <c r="Q283" s="37">
        <v>49.8</v>
      </c>
      <c r="R283" s="37">
        <v>49.8</v>
      </c>
      <c r="S283" s="37">
        <v>49.8</v>
      </c>
      <c r="T283" s="207"/>
    </row>
    <row r="284" spans="1:20" s="5" customFormat="1" ht="13.2">
      <c r="A284" s="5">
        <f t="shared" si="4"/>
        <v>284</v>
      </c>
      <c r="B284" s="51" t="s">
        <v>2512</v>
      </c>
      <c r="C284" s="51"/>
      <c r="D284" s="51" t="s">
        <v>2296</v>
      </c>
      <c r="E284" s="51" t="s">
        <v>231</v>
      </c>
      <c r="F284" s="51" t="s">
        <v>1731</v>
      </c>
      <c r="G284" s="51" t="s">
        <v>186</v>
      </c>
      <c r="H284" s="52">
        <v>2022</v>
      </c>
      <c r="I284" s="38">
        <v>60.5</v>
      </c>
      <c r="J284" s="38">
        <v>49.8</v>
      </c>
      <c r="K284" s="38">
        <v>49.8</v>
      </c>
      <c r="L284" s="38">
        <v>49.8</v>
      </c>
      <c r="M284" s="38">
        <v>49.8</v>
      </c>
      <c r="N284" s="37">
        <v>49.8</v>
      </c>
      <c r="O284" s="37">
        <v>49.8</v>
      </c>
      <c r="P284" s="37">
        <v>49.8</v>
      </c>
      <c r="Q284" s="37">
        <v>49.8</v>
      </c>
      <c r="R284" s="37">
        <v>49.8</v>
      </c>
      <c r="S284" s="37">
        <v>49.8</v>
      </c>
      <c r="T284" s="207"/>
    </row>
    <row r="285" spans="1:20" s="5" customFormat="1" ht="13.2">
      <c r="A285" s="5">
        <f t="shared" si="4"/>
        <v>285</v>
      </c>
      <c r="B285" s="51" t="s">
        <v>2513</v>
      </c>
      <c r="C285" s="51"/>
      <c r="D285" s="51" t="s">
        <v>2297</v>
      </c>
      <c r="E285" s="51" t="s">
        <v>231</v>
      </c>
      <c r="F285" s="51" t="s">
        <v>1731</v>
      </c>
      <c r="G285" s="51" t="s">
        <v>186</v>
      </c>
      <c r="H285" s="52">
        <v>2022</v>
      </c>
      <c r="I285" s="38">
        <v>60.5</v>
      </c>
      <c r="J285" s="38">
        <v>49.8</v>
      </c>
      <c r="K285" s="38">
        <v>49.8</v>
      </c>
      <c r="L285" s="38">
        <v>49.8</v>
      </c>
      <c r="M285" s="38">
        <v>49.8</v>
      </c>
      <c r="N285" s="37">
        <v>49.8</v>
      </c>
      <c r="O285" s="37">
        <v>49.8</v>
      </c>
      <c r="P285" s="37">
        <v>49.8</v>
      </c>
      <c r="Q285" s="37">
        <v>49.8</v>
      </c>
      <c r="R285" s="37">
        <v>49.8</v>
      </c>
      <c r="S285" s="37">
        <v>49.8</v>
      </c>
      <c r="T285" s="207"/>
    </row>
    <row r="286" spans="1:20" s="5" customFormat="1" ht="13.2">
      <c r="A286" s="5">
        <f t="shared" si="4"/>
        <v>286</v>
      </c>
      <c r="B286" s="51" t="s">
        <v>2514</v>
      </c>
      <c r="C286" s="51"/>
      <c r="D286" s="51" t="s">
        <v>2298</v>
      </c>
      <c r="E286" s="51" t="s">
        <v>231</v>
      </c>
      <c r="F286" s="51" t="s">
        <v>1731</v>
      </c>
      <c r="G286" s="51" t="s">
        <v>186</v>
      </c>
      <c r="H286" s="52">
        <v>2022</v>
      </c>
      <c r="I286" s="38">
        <v>60.5</v>
      </c>
      <c r="J286" s="38">
        <v>49.8</v>
      </c>
      <c r="K286" s="38">
        <v>49.8</v>
      </c>
      <c r="L286" s="38">
        <v>49.8</v>
      </c>
      <c r="M286" s="38">
        <v>49.8</v>
      </c>
      <c r="N286" s="37">
        <v>49.8</v>
      </c>
      <c r="O286" s="37">
        <v>49.8</v>
      </c>
      <c r="P286" s="37">
        <v>49.8</v>
      </c>
      <c r="Q286" s="37">
        <v>49.8</v>
      </c>
      <c r="R286" s="37">
        <v>49.8</v>
      </c>
      <c r="S286" s="37">
        <v>49.8</v>
      </c>
      <c r="T286" s="207"/>
    </row>
    <row r="287" spans="1:20" s="5" customFormat="1" ht="13.2">
      <c r="A287" s="5">
        <f t="shared" si="4"/>
        <v>287</v>
      </c>
      <c r="B287" s="51" t="s">
        <v>2515</v>
      </c>
      <c r="C287" s="51"/>
      <c r="D287" s="51" t="s">
        <v>2299</v>
      </c>
      <c r="E287" s="51" t="s">
        <v>231</v>
      </c>
      <c r="F287" s="51" t="s">
        <v>1731</v>
      </c>
      <c r="G287" s="51" t="s">
        <v>186</v>
      </c>
      <c r="H287" s="52">
        <v>2022</v>
      </c>
      <c r="I287" s="38">
        <v>60.5</v>
      </c>
      <c r="J287" s="38">
        <v>49.8</v>
      </c>
      <c r="K287" s="38">
        <v>49.8</v>
      </c>
      <c r="L287" s="38">
        <v>49.8</v>
      </c>
      <c r="M287" s="38">
        <v>49.8</v>
      </c>
      <c r="N287" s="37">
        <v>49.8</v>
      </c>
      <c r="O287" s="37">
        <v>49.8</v>
      </c>
      <c r="P287" s="37">
        <v>49.8</v>
      </c>
      <c r="Q287" s="37">
        <v>49.8</v>
      </c>
      <c r="R287" s="37">
        <v>49.8</v>
      </c>
      <c r="S287" s="37">
        <v>49.8</v>
      </c>
      <c r="T287" s="207"/>
    </row>
    <row r="288" spans="1:20" s="5" customFormat="1" ht="13.2">
      <c r="A288" s="5">
        <f t="shared" si="4"/>
        <v>288</v>
      </c>
      <c r="B288" s="51" t="s">
        <v>739</v>
      </c>
      <c r="C288" s="51"/>
      <c r="D288" s="51" t="s">
        <v>740</v>
      </c>
      <c r="E288" s="51" t="s">
        <v>48</v>
      </c>
      <c r="F288" s="51" t="s">
        <v>1733</v>
      </c>
      <c r="G288" s="51" t="s">
        <v>32</v>
      </c>
      <c r="H288" s="52">
        <v>2016</v>
      </c>
      <c r="I288" s="38">
        <v>56.3</v>
      </c>
      <c r="J288" s="38">
        <v>56.3</v>
      </c>
      <c r="K288" s="38">
        <v>56.3</v>
      </c>
      <c r="L288" s="38">
        <v>56.3</v>
      </c>
      <c r="M288" s="38">
        <v>56.3</v>
      </c>
      <c r="N288" s="37">
        <v>56.3</v>
      </c>
      <c r="O288" s="37">
        <v>56.3</v>
      </c>
      <c r="P288" s="37">
        <v>56.3</v>
      </c>
      <c r="Q288" s="37">
        <v>56.3</v>
      </c>
      <c r="R288" s="37">
        <v>56.3</v>
      </c>
      <c r="S288" s="37">
        <v>56.3</v>
      </c>
      <c r="T288" s="207"/>
    </row>
    <row r="289" spans="1:20" s="5" customFormat="1" ht="13.2">
      <c r="A289" s="5">
        <f t="shared" si="4"/>
        <v>289</v>
      </c>
      <c r="B289" s="51" t="s">
        <v>741</v>
      </c>
      <c r="C289" s="51"/>
      <c r="D289" s="51" t="s">
        <v>742</v>
      </c>
      <c r="E289" s="51" t="s">
        <v>48</v>
      </c>
      <c r="F289" s="51" t="s">
        <v>1733</v>
      </c>
      <c r="G289" s="51" t="s">
        <v>32</v>
      </c>
      <c r="H289" s="52">
        <v>2016</v>
      </c>
      <c r="I289" s="38">
        <v>56.3</v>
      </c>
      <c r="J289" s="38">
        <v>56.3</v>
      </c>
      <c r="K289" s="38">
        <v>56.3</v>
      </c>
      <c r="L289" s="38">
        <v>56.3</v>
      </c>
      <c r="M289" s="38">
        <v>56.3</v>
      </c>
      <c r="N289" s="37">
        <v>56.3</v>
      </c>
      <c r="O289" s="37">
        <v>56.3</v>
      </c>
      <c r="P289" s="37">
        <v>56.3</v>
      </c>
      <c r="Q289" s="37">
        <v>56.3</v>
      </c>
      <c r="R289" s="37">
        <v>56.3</v>
      </c>
      <c r="S289" s="37">
        <v>56.3</v>
      </c>
      <c r="T289" s="207"/>
    </row>
    <row r="290" spans="1:20" s="5" customFormat="1" ht="13.2">
      <c r="A290" s="5">
        <f t="shared" si="4"/>
        <v>290</v>
      </c>
      <c r="B290" s="51" t="s">
        <v>743</v>
      </c>
      <c r="C290" s="51"/>
      <c r="D290" s="51" t="s">
        <v>744</v>
      </c>
      <c r="E290" s="51" t="s">
        <v>48</v>
      </c>
      <c r="F290" s="51" t="s">
        <v>1733</v>
      </c>
      <c r="G290" s="51" t="s">
        <v>32</v>
      </c>
      <c r="H290" s="52">
        <v>2016</v>
      </c>
      <c r="I290" s="38">
        <v>56.3</v>
      </c>
      <c r="J290" s="38">
        <v>56.3</v>
      </c>
      <c r="K290" s="38">
        <v>56.3</v>
      </c>
      <c r="L290" s="38">
        <v>56.3</v>
      </c>
      <c r="M290" s="38">
        <v>56.3</v>
      </c>
      <c r="N290" s="37">
        <v>56.3</v>
      </c>
      <c r="O290" s="37">
        <v>56.3</v>
      </c>
      <c r="P290" s="37">
        <v>56.3</v>
      </c>
      <c r="Q290" s="37">
        <v>56.3</v>
      </c>
      <c r="R290" s="37">
        <v>56.3</v>
      </c>
      <c r="S290" s="37">
        <v>56.3</v>
      </c>
      <c r="T290" s="207"/>
    </row>
    <row r="291" spans="1:20" s="5" customFormat="1" ht="13.2">
      <c r="A291" s="5">
        <f t="shared" si="4"/>
        <v>291</v>
      </c>
      <c r="B291" s="51" t="s">
        <v>745</v>
      </c>
      <c r="C291" s="51"/>
      <c r="D291" s="51" t="s">
        <v>746</v>
      </c>
      <c r="E291" s="51" t="s">
        <v>48</v>
      </c>
      <c r="F291" s="51" t="s">
        <v>1733</v>
      </c>
      <c r="G291" s="51" t="s">
        <v>32</v>
      </c>
      <c r="H291" s="52">
        <v>2016</v>
      </c>
      <c r="I291" s="38">
        <v>56.3</v>
      </c>
      <c r="J291" s="38">
        <v>56.3</v>
      </c>
      <c r="K291" s="38">
        <v>56.3</v>
      </c>
      <c r="L291" s="38">
        <v>56.3</v>
      </c>
      <c r="M291" s="38">
        <v>56.3</v>
      </c>
      <c r="N291" s="37">
        <v>56.3</v>
      </c>
      <c r="O291" s="37">
        <v>56.3</v>
      </c>
      <c r="P291" s="37">
        <v>56.3</v>
      </c>
      <c r="Q291" s="37">
        <v>56.3</v>
      </c>
      <c r="R291" s="37">
        <v>56.3</v>
      </c>
      <c r="S291" s="37">
        <v>56.3</v>
      </c>
      <c r="T291" s="207"/>
    </row>
    <row r="292" spans="1:20" s="5" customFormat="1" ht="13.2">
      <c r="A292" s="5">
        <f t="shared" si="4"/>
        <v>292</v>
      </c>
      <c r="B292" s="51" t="s">
        <v>551</v>
      </c>
      <c r="C292" s="51"/>
      <c r="D292" s="51" t="s">
        <v>552</v>
      </c>
      <c r="E292" s="51" t="s">
        <v>369</v>
      </c>
      <c r="F292" s="51" t="s">
        <v>1730</v>
      </c>
      <c r="G292" s="51" t="s">
        <v>32</v>
      </c>
      <c r="H292" s="52">
        <v>2002</v>
      </c>
      <c r="I292" s="38">
        <v>203</v>
      </c>
      <c r="J292" s="38">
        <v>203</v>
      </c>
      <c r="K292" s="38">
        <v>203</v>
      </c>
      <c r="L292" s="38">
        <v>203</v>
      </c>
      <c r="M292" s="38">
        <v>203</v>
      </c>
      <c r="N292" s="37">
        <v>203</v>
      </c>
      <c r="O292" s="37">
        <v>203</v>
      </c>
      <c r="P292" s="37">
        <v>203</v>
      </c>
      <c r="Q292" s="37">
        <v>203</v>
      </c>
      <c r="R292" s="37">
        <v>203</v>
      </c>
      <c r="S292" s="37">
        <v>203</v>
      </c>
      <c r="T292" s="207"/>
    </row>
    <row r="293" spans="1:20" s="5" customFormat="1" ht="13.2">
      <c r="A293" s="5">
        <f t="shared" si="4"/>
        <v>293</v>
      </c>
      <c r="B293" s="51" t="s">
        <v>556</v>
      </c>
      <c r="C293" s="51"/>
      <c r="D293" s="51" t="s">
        <v>557</v>
      </c>
      <c r="E293" s="51" t="s">
        <v>369</v>
      </c>
      <c r="F293" s="51" t="s">
        <v>1730</v>
      </c>
      <c r="G293" s="51" t="s">
        <v>32</v>
      </c>
      <c r="H293" s="52">
        <v>2002</v>
      </c>
      <c r="I293" s="38">
        <v>193</v>
      </c>
      <c r="J293" s="38">
        <v>193</v>
      </c>
      <c r="K293" s="38">
        <v>193</v>
      </c>
      <c r="L293" s="38">
        <v>193</v>
      </c>
      <c r="M293" s="38">
        <v>193</v>
      </c>
      <c r="N293" s="37">
        <v>193</v>
      </c>
      <c r="O293" s="37">
        <v>193</v>
      </c>
      <c r="P293" s="37">
        <v>193</v>
      </c>
      <c r="Q293" s="37">
        <v>193</v>
      </c>
      <c r="R293" s="37">
        <v>193</v>
      </c>
      <c r="S293" s="37">
        <v>193</v>
      </c>
      <c r="T293" s="207"/>
    </row>
    <row r="294" spans="1:20" s="5" customFormat="1" ht="13.2">
      <c r="A294" s="5">
        <f t="shared" si="4"/>
        <v>294</v>
      </c>
      <c r="B294" s="51" t="s">
        <v>560</v>
      </c>
      <c r="C294" s="51" t="s">
        <v>4516</v>
      </c>
      <c r="D294" s="51" t="s">
        <v>561</v>
      </c>
      <c r="E294" s="51" t="s">
        <v>369</v>
      </c>
      <c r="F294" s="51" t="s">
        <v>1730</v>
      </c>
      <c r="G294" s="51" t="s">
        <v>32</v>
      </c>
      <c r="H294" s="52">
        <v>2002</v>
      </c>
      <c r="I294" s="38">
        <v>193</v>
      </c>
      <c r="J294" s="38">
        <v>193</v>
      </c>
      <c r="K294" s="38">
        <v>193</v>
      </c>
      <c r="L294" s="38">
        <v>193</v>
      </c>
      <c r="M294" s="38">
        <v>193</v>
      </c>
      <c r="N294" s="37">
        <v>193</v>
      </c>
      <c r="O294" s="37">
        <v>193</v>
      </c>
      <c r="P294" s="37">
        <v>193</v>
      </c>
      <c r="Q294" s="37">
        <v>193</v>
      </c>
      <c r="R294" s="37">
        <v>193</v>
      </c>
      <c r="S294" s="37">
        <v>193</v>
      </c>
      <c r="T294" s="207"/>
    </row>
    <row r="295" spans="1:20" s="5" customFormat="1" ht="13.2">
      <c r="A295" s="5">
        <f t="shared" si="4"/>
        <v>295</v>
      </c>
      <c r="B295" s="51" t="s">
        <v>564</v>
      </c>
      <c r="C295" s="51"/>
      <c r="D295" s="51" t="s">
        <v>565</v>
      </c>
      <c r="E295" s="51" t="s">
        <v>369</v>
      </c>
      <c r="F295" s="51" t="s">
        <v>1730</v>
      </c>
      <c r="G295" s="51" t="s">
        <v>32</v>
      </c>
      <c r="H295" s="52">
        <v>2002</v>
      </c>
      <c r="I295" s="38">
        <v>373.16</v>
      </c>
      <c r="J295" s="38">
        <v>319</v>
      </c>
      <c r="K295" s="38">
        <v>319</v>
      </c>
      <c r="L295" s="38">
        <v>319</v>
      </c>
      <c r="M295" s="38">
        <v>319</v>
      </c>
      <c r="N295" s="37">
        <v>319</v>
      </c>
      <c r="O295" s="37">
        <v>319</v>
      </c>
      <c r="P295" s="37">
        <v>319</v>
      </c>
      <c r="Q295" s="37">
        <v>319</v>
      </c>
      <c r="R295" s="37">
        <v>319</v>
      </c>
      <c r="S295" s="37">
        <v>319</v>
      </c>
      <c r="T295" s="207"/>
    </row>
    <row r="296" spans="1:20" s="5" customFormat="1" ht="13.2">
      <c r="A296" s="5">
        <f t="shared" si="4"/>
        <v>296</v>
      </c>
      <c r="B296" s="51" t="s">
        <v>568</v>
      </c>
      <c r="C296" s="51"/>
      <c r="D296" s="51" t="s">
        <v>569</v>
      </c>
      <c r="E296" s="51" t="s">
        <v>570</v>
      </c>
      <c r="F296" s="51" t="s">
        <v>1730</v>
      </c>
      <c r="G296" s="51" t="s">
        <v>32</v>
      </c>
      <c r="H296" s="52">
        <v>2003</v>
      </c>
      <c r="I296" s="38">
        <v>60.5</v>
      </c>
      <c r="J296" s="38">
        <v>50</v>
      </c>
      <c r="K296" s="38">
        <v>50</v>
      </c>
      <c r="L296" s="38">
        <v>50</v>
      </c>
      <c r="M296" s="38">
        <v>50</v>
      </c>
      <c r="N296" s="37">
        <v>50</v>
      </c>
      <c r="O296" s="37">
        <v>50</v>
      </c>
      <c r="P296" s="37">
        <v>50</v>
      </c>
      <c r="Q296" s="37">
        <v>50</v>
      </c>
      <c r="R296" s="37">
        <v>50</v>
      </c>
      <c r="S296" s="37">
        <v>50</v>
      </c>
      <c r="T296" s="207"/>
    </row>
    <row r="297" spans="1:20" s="5" customFormat="1" ht="13.2">
      <c r="A297" s="5">
        <f t="shared" si="4"/>
        <v>297</v>
      </c>
      <c r="B297" s="51" t="s">
        <v>573</v>
      </c>
      <c r="C297" s="51"/>
      <c r="D297" s="51" t="s">
        <v>574</v>
      </c>
      <c r="E297" s="51" t="s">
        <v>570</v>
      </c>
      <c r="F297" s="51" t="s">
        <v>1730</v>
      </c>
      <c r="G297" s="51" t="s">
        <v>32</v>
      </c>
      <c r="H297" s="52">
        <v>2003</v>
      </c>
      <c r="I297" s="38">
        <v>60.5</v>
      </c>
      <c r="J297" s="38">
        <v>51</v>
      </c>
      <c r="K297" s="38">
        <v>51</v>
      </c>
      <c r="L297" s="38">
        <v>51</v>
      </c>
      <c r="M297" s="38">
        <v>51</v>
      </c>
      <c r="N297" s="37">
        <v>51</v>
      </c>
      <c r="O297" s="37">
        <v>51</v>
      </c>
      <c r="P297" s="37">
        <v>51</v>
      </c>
      <c r="Q297" s="37">
        <v>51</v>
      </c>
      <c r="R297" s="37">
        <v>51</v>
      </c>
      <c r="S297" s="37">
        <v>51</v>
      </c>
      <c r="T297" s="207"/>
    </row>
    <row r="298" spans="1:20" s="5" customFormat="1" ht="13.2">
      <c r="A298" s="5">
        <f t="shared" si="4"/>
        <v>298</v>
      </c>
      <c r="B298" s="51" t="s">
        <v>577</v>
      </c>
      <c r="C298" s="51"/>
      <c r="D298" s="51" t="s">
        <v>578</v>
      </c>
      <c r="E298" s="51" t="s">
        <v>570</v>
      </c>
      <c r="F298" s="51" t="s">
        <v>1730</v>
      </c>
      <c r="G298" s="51" t="s">
        <v>32</v>
      </c>
      <c r="H298" s="52">
        <v>2003</v>
      </c>
      <c r="I298" s="38">
        <v>60.5</v>
      </c>
      <c r="J298" s="38">
        <v>50</v>
      </c>
      <c r="K298" s="38">
        <v>50</v>
      </c>
      <c r="L298" s="38">
        <v>50</v>
      </c>
      <c r="M298" s="38">
        <v>50</v>
      </c>
      <c r="N298" s="37">
        <v>50</v>
      </c>
      <c r="O298" s="37">
        <v>50</v>
      </c>
      <c r="P298" s="37">
        <v>50</v>
      </c>
      <c r="Q298" s="37">
        <v>50</v>
      </c>
      <c r="R298" s="37">
        <v>50</v>
      </c>
      <c r="S298" s="37">
        <v>50</v>
      </c>
      <c r="T298" s="207"/>
    </row>
    <row r="299" spans="1:20" s="5" customFormat="1" ht="13.2">
      <c r="A299" s="5">
        <f t="shared" si="4"/>
        <v>299</v>
      </c>
      <c r="B299" s="51" t="s">
        <v>579</v>
      </c>
      <c r="C299" s="51"/>
      <c r="D299" s="51" t="s">
        <v>580</v>
      </c>
      <c r="E299" s="51" t="s">
        <v>570</v>
      </c>
      <c r="F299" s="51" t="s">
        <v>1730</v>
      </c>
      <c r="G299" s="51" t="s">
        <v>32</v>
      </c>
      <c r="H299" s="52">
        <v>2003</v>
      </c>
      <c r="I299" s="38">
        <v>41.98</v>
      </c>
      <c r="J299" s="38">
        <v>40</v>
      </c>
      <c r="K299" s="38">
        <v>40</v>
      </c>
      <c r="L299" s="38">
        <v>40</v>
      </c>
      <c r="M299" s="38">
        <v>40</v>
      </c>
      <c r="N299" s="37">
        <v>40</v>
      </c>
      <c r="O299" s="37">
        <v>40</v>
      </c>
      <c r="P299" s="37">
        <v>40</v>
      </c>
      <c r="Q299" s="37">
        <v>40</v>
      </c>
      <c r="R299" s="37">
        <v>40</v>
      </c>
      <c r="S299" s="37">
        <v>40</v>
      </c>
      <c r="T299" s="207"/>
    </row>
    <row r="300" spans="1:20" s="5" customFormat="1" ht="13.2">
      <c r="A300" s="5">
        <f t="shared" si="4"/>
        <v>300</v>
      </c>
      <c r="B300" s="51" t="s">
        <v>747</v>
      </c>
      <c r="C300" s="51"/>
      <c r="D300" s="51" t="s">
        <v>748</v>
      </c>
      <c r="E300" s="51" t="s">
        <v>257</v>
      </c>
      <c r="F300" s="51" t="s">
        <v>1731</v>
      </c>
      <c r="G300" s="51" t="s">
        <v>186</v>
      </c>
      <c r="H300" s="52">
        <v>1995</v>
      </c>
      <c r="I300" s="38">
        <v>88.23</v>
      </c>
      <c r="J300" s="38">
        <v>87</v>
      </c>
      <c r="K300" s="38">
        <v>87</v>
      </c>
      <c r="L300" s="38">
        <v>87</v>
      </c>
      <c r="M300" s="38">
        <v>87</v>
      </c>
      <c r="N300" s="37">
        <v>87</v>
      </c>
      <c r="O300" s="37">
        <v>87</v>
      </c>
      <c r="P300" s="37">
        <v>87</v>
      </c>
      <c r="Q300" s="37">
        <v>87</v>
      </c>
      <c r="R300" s="37">
        <v>87</v>
      </c>
      <c r="S300" s="37">
        <v>87</v>
      </c>
      <c r="T300" s="207"/>
    </row>
    <row r="301" spans="1:20" s="5" customFormat="1" ht="13.2">
      <c r="A301" s="5">
        <f t="shared" si="4"/>
        <v>301</v>
      </c>
      <c r="B301" s="51" t="s">
        <v>749</v>
      </c>
      <c r="C301" s="51"/>
      <c r="D301" s="51" t="s">
        <v>750</v>
      </c>
      <c r="E301" s="51" t="s">
        <v>257</v>
      </c>
      <c r="F301" s="51" t="s">
        <v>1731</v>
      </c>
      <c r="G301" s="51" t="s">
        <v>186</v>
      </c>
      <c r="H301" s="52">
        <v>1995</v>
      </c>
      <c r="I301" s="38">
        <v>88.23</v>
      </c>
      <c r="J301" s="38">
        <v>87</v>
      </c>
      <c r="K301" s="38">
        <v>87</v>
      </c>
      <c r="L301" s="38">
        <v>87</v>
      </c>
      <c r="M301" s="38">
        <v>87</v>
      </c>
      <c r="N301" s="37">
        <v>87</v>
      </c>
      <c r="O301" s="37">
        <v>87</v>
      </c>
      <c r="P301" s="37">
        <v>87</v>
      </c>
      <c r="Q301" s="37">
        <v>87</v>
      </c>
      <c r="R301" s="37">
        <v>87</v>
      </c>
      <c r="S301" s="37">
        <v>87</v>
      </c>
      <c r="T301" s="207"/>
    </row>
    <row r="302" spans="1:20" s="5" customFormat="1" ht="13.2">
      <c r="A302" s="5">
        <f t="shared" si="4"/>
        <v>302</v>
      </c>
      <c r="B302" s="51" t="s">
        <v>751</v>
      </c>
      <c r="C302" s="51"/>
      <c r="D302" s="51" t="s">
        <v>752</v>
      </c>
      <c r="E302" s="51" t="s">
        <v>315</v>
      </c>
      <c r="F302" s="51" t="s">
        <v>1731</v>
      </c>
      <c r="G302" s="51" t="s">
        <v>32</v>
      </c>
      <c r="H302" s="52">
        <v>2001</v>
      </c>
      <c r="I302" s="38">
        <v>60.5</v>
      </c>
      <c r="J302" s="38">
        <v>48</v>
      </c>
      <c r="K302" s="38">
        <v>48</v>
      </c>
      <c r="L302" s="38">
        <v>48</v>
      </c>
      <c r="M302" s="38">
        <v>48</v>
      </c>
      <c r="N302" s="37">
        <v>48</v>
      </c>
      <c r="O302" s="37">
        <v>48</v>
      </c>
      <c r="P302" s="37">
        <v>48</v>
      </c>
      <c r="Q302" s="37">
        <v>48</v>
      </c>
      <c r="R302" s="37">
        <v>48</v>
      </c>
      <c r="S302" s="37">
        <v>48</v>
      </c>
      <c r="T302" s="207"/>
    </row>
    <row r="303" spans="1:20" s="5" customFormat="1" ht="13.2">
      <c r="A303" s="5">
        <f t="shared" si="4"/>
        <v>303</v>
      </c>
      <c r="B303" s="51" t="s">
        <v>753</v>
      </c>
      <c r="C303" s="51"/>
      <c r="D303" s="51" t="s">
        <v>754</v>
      </c>
      <c r="E303" s="51" t="s">
        <v>315</v>
      </c>
      <c r="F303" s="51" t="s">
        <v>1731</v>
      </c>
      <c r="G303" s="51" t="s">
        <v>32</v>
      </c>
      <c r="H303" s="52">
        <v>2001</v>
      </c>
      <c r="I303" s="38">
        <v>60.5</v>
      </c>
      <c r="J303" s="38">
        <v>48</v>
      </c>
      <c r="K303" s="38">
        <v>48</v>
      </c>
      <c r="L303" s="38">
        <v>48</v>
      </c>
      <c r="M303" s="38">
        <v>48</v>
      </c>
      <c r="N303" s="37">
        <v>48</v>
      </c>
      <c r="O303" s="37">
        <v>48</v>
      </c>
      <c r="P303" s="37">
        <v>48</v>
      </c>
      <c r="Q303" s="37">
        <v>48</v>
      </c>
      <c r="R303" s="37">
        <v>48</v>
      </c>
      <c r="S303" s="37">
        <v>48</v>
      </c>
      <c r="T303" s="207"/>
    </row>
    <row r="304" spans="1:20" s="5" customFormat="1" ht="13.2">
      <c r="A304" s="5">
        <f t="shared" si="4"/>
        <v>304</v>
      </c>
      <c r="B304" s="51" t="s">
        <v>755</v>
      </c>
      <c r="C304" s="51"/>
      <c r="D304" s="51" t="s">
        <v>756</v>
      </c>
      <c r="E304" s="51" t="s">
        <v>315</v>
      </c>
      <c r="F304" s="51" t="s">
        <v>1731</v>
      </c>
      <c r="G304" s="51" t="s">
        <v>32</v>
      </c>
      <c r="H304" s="52">
        <v>2001</v>
      </c>
      <c r="I304" s="38">
        <v>60.5</v>
      </c>
      <c r="J304" s="38">
        <v>48</v>
      </c>
      <c r="K304" s="38">
        <v>48</v>
      </c>
      <c r="L304" s="38">
        <v>48</v>
      </c>
      <c r="M304" s="38">
        <v>48</v>
      </c>
      <c r="N304" s="37">
        <v>48</v>
      </c>
      <c r="O304" s="37">
        <v>48</v>
      </c>
      <c r="P304" s="37">
        <v>48</v>
      </c>
      <c r="Q304" s="37">
        <v>48</v>
      </c>
      <c r="R304" s="37">
        <v>48</v>
      </c>
      <c r="S304" s="37">
        <v>48</v>
      </c>
      <c r="T304" s="207"/>
    </row>
    <row r="305" spans="1:20" s="5" customFormat="1" ht="13.2">
      <c r="A305" s="5">
        <f t="shared" si="4"/>
        <v>305</v>
      </c>
      <c r="B305" s="51" t="s">
        <v>757</v>
      </c>
      <c r="C305" s="51"/>
      <c r="D305" s="51" t="s">
        <v>758</v>
      </c>
      <c r="E305" s="51" t="s">
        <v>315</v>
      </c>
      <c r="F305" s="51" t="s">
        <v>1731</v>
      </c>
      <c r="G305" s="51" t="s">
        <v>32</v>
      </c>
      <c r="H305" s="52">
        <v>2001</v>
      </c>
      <c r="I305" s="38">
        <v>60.5</v>
      </c>
      <c r="J305" s="38">
        <v>48</v>
      </c>
      <c r="K305" s="38">
        <v>48</v>
      </c>
      <c r="L305" s="38">
        <v>48</v>
      </c>
      <c r="M305" s="38">
        <v>48</v>
      </c>
      <c r="N305" s="37">
        <v>48</v>
      </c>
      <c r="O305" s="37">
        <v>48</v>
      </c>
      <c r="P305" s="37">
        <v>48</v>
      </c>
      <c r="Q305" s="37">
        <v>48</v>
      </c>
      <c r="R305" s="37">
        <v>48</v>
      </c>
      <c r="S305" s="37">
        <v>48</v>
      </c>
      <c r="T305" s="207"/>
    </row>
    <row r="306" spans="1:20" s="5" customFormat="1" ht="13.2">
      <c r="A306" s="5">
        <f t="shared" si="4"/>
        <v>306</v>
      </c>
      <c r="B306" s="51" t="s">
        <v>581</v>
      </c>
      <c r="C306" s="51"/>
      <c r="D306" s="51" t="s">
        <v>582</v>
      </c>
      <c r="E306" s="51" t="s">
        <v>315</v>
      </c>
      <c r="F306" s="51" t="s">
        <v>1730</v>
      </c>
      <c r="G306" s="51" t="s">
        <v>32</v>
      </c>
      <c r="H306" s="52">
        <v>2004</v>
      </c>
      <c r="I306" s="38">
        <v>198.9</v>
      </c>
      <c r="J306" s="38">
        <v>175</v>
      </c>
      <c r="K306" s="38">
        <v>175</v>
      </c>
      <c r="L306" s="38">
        <v>175</v>
      </c>
      <c r="M306" s="38">
        <v>175</v>
      </c>
      <c r="N306" s="37">
        <v>175</v>
      </c>
      <c r="O306" s="37">
        <v>175</v>
      </c>
      <c r="P306" s="37">
        <v>175</v>
      </c>
      <c r="Q306" s="37">
        <v>175</v>
      </c>
      <c r="R306" s="37">
        <v>175</v>
      </c>
      <c r="S306" s="37">
        <v>175</v>
      </c>
      <c r="T306" s="207"/>
    </row>
    <row r="307" spans="1:20" s="5" customFormat="1" ht="13.2">
      <c r="A307" s="5">
        <f t="shared" si="4"/>
        <v>307</v>
      </c>
      <c r="B307" s="51" t="s">
        <v>759</v>
      </c>
      <c r="C307" s="51"/>
      <c r="D307" s="51" t="s">
        <v>760</v>
      </c>
      <c r="E307" s="51" t="s">
        <v>315</v>
      </c>
      <c r="F307" s="51" t="s">
        <v>1731</v>
      </c>
      <c r="G307" s="51" t="s">
        <v>32</v>
      </c>
      <c r="H307" s="52">
        <v>2010</v>
      </c>
      <c r="I307" s="38">
        <v>60.5</v>
      </c>
      <c r="J307" s="38">
        <v>48</v>
      </c>
      <c r="K307" s="38">
        <v>48</v>
      </c>
      <c r="L307" s="38">
        <v>48</v>
      </c>
      <c r="M307" s="38">
        <v>48</v>
      </c>
      <c r="N307" s="37">
        <v>48</v>
      </c>
      <c r="O307" s="37">
        <v>48</v>
      </c>
      <c r="P307" s="37">
        <v>48</v>
      </c>
      <c r="Q307" s="37">
        <v>48</v>
      </c>
      <c r="R307" s="37">
        <v>48</v>
      </c>
      <c r="S307" s="37">
        <v>48</v>
      </c>
      <c r="T307" s="207"/>
    </row>
    <row r="308" spans="1:20" s="5" customFormat="1" ht="13.2">
      <c r="A308" s="5">
        <f t="shared" si="4"/>
        <v>308</v>
      </c>
      <c r="B308" s="51" t="s">
        <v>761</v>
      </c>
      <c r="C308" s="51"/>
      <c r="D308" s="51" t="s">
        <v>762</v>
      </c>
      <c r="E308" s="51" t="s">
        <v>315</v>
      </c>
      <c r="F308" s="51" t="s">
        <v>1731</v>
      </c>
      <c r="G308" s="51" t="s">
        <v>32</v>
      </c>
      <c r="H308" s="52">
        <v>2010</v>
      </c>
      <c r="I308" s="38">
        <v>60.5</v>
      </c>
      <c r="J308" s="38">
        <v>48</v>
      </c>
      <c r="K308" s="38">
        <v>48</v>
      </c>
      <c r="L308" s="38">
        <v>48</v>
      </c>
      <c r="M308" s="38">
        <v>48</v>
      </c>
      <c r="N308" s="37">
        <v>48</v>
      </c>
      <c r="O308" s="37">
        <v>48</v>
      </c>
      <c r="P308" s="37">
        <v>48</v>
      </c>
      <c r="Q308" s="37">
        <v>48</v>
      </c>
      <c r="R308" s="37">
        <v>48</v>
      </c>
      <c r="S308" s="37">
        <v>48</v>
      </c>
      <c r="T308" s="207"/>
    </row>
    <row r="309" spans="1:20" s="5" customFormat="1" ht="13.2">
      <c r="A309" s="5">
        <f t="shared" si="4"/>
        <v>309</v>
      </c>
      <c r="B309" s="51" t="s">
        <v>584</v>
      </c>
      <c r="C309" s="51"/>
      <c r="D309" s="51" t="s">
        <v>585</v>
      </c>
      <c r="E309" s="51" t="s">
        <v>315</v>
      </c>
      <c r="F309" s="51" t="s">
        <v>1730</v>
      </c>
      <c r="G309" s="51" t="s">
        <v>32</v>
      </c>
      <c r="H309" s="52">
        <v>2004</v>
      </c>
      <c r="I309" s="38">
        <v>191</v>
      </c>
      <c r="J309" s="38">
        <v>150</v>
      </c>
      <c r="K309" s="38">
        <v>150</v>
      </c>
      <c r="L309" s="38">
        <v>150</v>
      </c>
      <c r="M309" s="38">
        <v>150</v>
      </c>
      <c r="N309" s="37">
        <v>150</v>
      </c>
      <c r="O309" s="37">
        <v>150</v>
      </c>
      <c r="P309" s="37">
        <v>150</v>
      </c>
      <c r="Q309" s="37">
        <v>150</v>
      </c>
      <c r="R309" s="37">
        <v>150</v>
      </c>
      <c r="S309" s="37">
        <v>150</v>
      </c>
      <c r="T309" s="207"/>
    </row>
    <row r="310" spans="1:20" s="5" customFormat="1" ht="13.2">
      <c r="A310" s="5">
        <f t="shared" si="4"/>
        <v>310</v>
      </c>
      <c r="B310" s="51" t="s">
        <v>763</v>
      </c>
      <c r="C310" s="51"/>
      <c r="D310" s="51" t="s">
        <v>764</v>
      </c>
      <c r="E310" s="51" t="s">
        <v>34</v>
      </c>
      <c r="F310" s="51" t="s">
        <v>1731</v>
      </c>
      <c r="G310" s="51" t="s">
        <v>69</v>
      </c>
      <c r="H310" s="52">
        <v>2004</v>
      </c>
      <c r="I310" s="38">
        <v>60.5</v>
      </c>
      <c r="J310" s="38">
        <v>46</v>
      </c>
      <c r="K310" s="38">
        <v>46</v>
      </c>
      <c r="L310" s="38">
        <v>46</v>
      </c>
      <c r="M310" s="38">
        <v>46</v>
      </c>
      <c r="N310" s="37">
        <v>46</v>
      </c>
      <c r="O310" s="37">
        <v>46</v>
      </c>
      <c r="P310" s="37">
        <v>46</v>
      </c>
      <c r="Q310" s="37">
        <v>46</v>
      </c>
      <c r="R310" s="37">
        <v>46</v>
      </c>
      <c r="S310" s="37">
        <v>46</v>
      </c>
      <c r="T310" s="207"/>
    </row>
    <row r="311" spans="1:20" s="5" customFormat="1" ht="13.2">
      <c r="A311" s="5">
        <f t="shared" si="4"/>
        <v>311</v>
      </c>
      <c r="B311" s="51" t="s">
        <v>588</v>
      </c>
      <c r="C311" s="51"/>
      <c r="D311" s="51" t="s">
        <v>589</v>
      </c>
      <c r="E311" s="51" t="s">
        <v>34</v>
      </c>
      <c r="F311" s="51" t="s">
        <v>1730</v>
      </c>
      <c r="G311" s="51" t="s">
        <v>69</v>
      </c>
      <c r="H311" s="52">
        <v>1996</v>
      </c>
      <c r="I311" s="38">
        <v>50</v>
      </c>
      <c r="J311" s="38">
        <v>49</v>
      </c>
      <c r="K311" s="38">
        <v>49</v>
      </c>
      <c r="L311" s="38">
        <v>49</v>
      </c>
      <c r="M311" s="38">
        <v>49</v>
      </c>
      <c r="N311" s="37">
        <v>49</v>
      </c>
      <c r="O311" s="37">
        <v>49</v>
      </c>
      <c r="P311" s="37">
        <v>49</v>
      </c>
      <c r="Q311" s="37">
        <v>49</v>
      </c>
      <c r="R311" s="37">
        <v>49</v>
      </c>
      <c r="S311" s="37">
        <v>49</v>
      </c>
      <c r="T311" s="207"/>
    </row>
    <row r="312" spans="1:20" s="5" customFormat="1" ht="13.2">
      <c r="A312" s="5">
        <f t="shared" si="4"/>
        <v>312</v>
      </c>
      <c r="B312" s="51" t="s">
        <v>586</v>
      </c>
      <c r="C312" s="51"/>
      <c r="D312" s="51" t="s">
        <v>587</v>
      </c>
      <c r="E312" s="51" t="s">
        <v>34</v>
      </c>
      <c r="F312" s="51" t="s">
        <v>1730</v>
      </c>
      <c r="G312" s="51" t="s">
        <v>69</v>
      </c>
      <c r="H312" s="52">
        <v>1962</v>
      </c>
      <c r="I312" s="38">
        <v>25</v>
      </c>
      <c r="J312" s="38">
        <v>21</v>
      </c>
      <c r="K312" s="38">
        <v>21</v>
      </c>
      <c r="L312" s="38">
        <v>21</v>
      </c>
      <c r="M312" s="38">
        <v>21</v>
      </c>
      <c r="N312" s="37">
        <v>21</v>
      </c>
      <c r="O312" s="37">
        <v>21</v>
      </c>
      <c r="P312" s="37">
        <v>21</v>
      </c>
      <c r="Q312" s="37">
        <v>21</v>
      </c>
      <c r="R312" s="37">
        <v>21</v>
      </c>
      <c r="S312" s="37">
        <v>21</v>
      </c>
      <c r="T312" s="207"/>
    </row>
    <row r="313" spans="1:20" s="5" customFormat="1" ht="13.2">
      <c r="A313" s="5">
        <f t="shared" si="4"/>
        <v>313</v>
      </c>
      <c r="B313" s="51" t="s">
        <v>765</v>
      </c>
      <c r="C313" s="51"/>
      <c r="D313" s="51" t="s">
        <v>766</v>
      </c>
      <c r="E313" s="51" t="s">
        <v>212</v>
      </c>
      <c r="F313" s="51" t="s">
        <v>1732</v>
      </c>
      <c r="G313" s="51" t="s">
        <v>32</v>
      </c>
      <c r="H313" s="52">
        <v>1965</v>
      </c>
      <c r="I313" s="38">
        <v>136</v>
      </c>
      <c r="J313" s="38">
        <v>130</v>
      </c>
      <c r="K313" s="38">
        <v>130</v>
      </c>
      <c r="L313" s="38">
        <v>130</v>
      </c>
      <c r="M313" s="38">
        <v>130</v>
      </c>
      <c r="N313" s="37">
        <v>130</v>
      </c>
      <c r="O313" s="37">
        <v>130</v>
      </c>
      <c r="P313" s="37">
        <v>130</v>
      </c>
      <c r="Q313" s="37">
        <v>130</v>
      </c>
      <c r="R313" s="37">
        <v>130</v>
      </c>
      <c r="S313" s="37">
        <v>130</v>
      </c>
      <c r="T313" s="207"/>
    </row>
    <row r="314" spans="1:20" s="5" customFormat="1" ht="13.2">
      <c r="A314" s="5">
        <f t="shared" si="4"/>
        <v>314</v>
      </c>
      <c r="B314" s="51" t="s">
        <v>767</v>
      </c>
      <c r="C314" s="51"/>
      <c r="D314" s="51" t="s">
        <v>768</v>
      </c>
      <c r="E314" s="51" t="s">
        <v>212</v>
      </c>
      <c r="F314" s="51" t="s">
        <v>1732</v>
      </c>
      <c r="G314" s="51" t="s">
        <v>32</v>
      </c>
      <c r="H314" s="52">
        <v>1968</v>
      </c>
      <c r="I314" s="38">
        <v>136</v>
      </c>
      <c r="J314" s="38">
        <v>135</v>
      </c>
      <c r="K314" s="38">
        <v>135</v>
      </c>
      <c r="L314" s="38">
        <v>135</v>
      </c>
      <c r="M314" s="38">
        <v>135</v>
      </c>
      <c r="N314" s="37">
        <v>135</v>
      </c>
      <c r="O314" s="37">
        <v>135</v>
      </c>
      <c r="P314" s="37">
        <v>135</v>
      </c>
      <c r="Q314" s="37">
        <v>135</v>
      </c>
      <c r="R314" s="37">
        <v>135</v>
      </c>
      <c r="S314" s="37">
        <v>135</v>
      </c>
      <c r="T314" s="207"/>
    </row>
    <row r="315" spans="1:20" s="5" customFormat="1" ht="13.2">
      <c r="A315" s="5">
        <f t="shared" si="4"/>
        <v>315</v>
      </c>
      <c r="B315" s="51" t="s">
        <v>769</v>
      </c>
      <c r="C315" s="51"/>
      <c r="D315" s="51" t="s">
        <v>770</v>
      </c>
      <c r="E315" s="51" t="s">
        <v>212</v>
      </c>
      <c r="F315" s="51" t="s">
        <v>1732</v>
      </c>
      <c r="G315" s="51" t="s">
        <v>32</v>
      </c>
      <c r="H315" s="52">
        <v>1972</v>
      </c>
      <c r="I315" s="38">
        <v>351</v>
      </c>
      <c r="J315" s="38">
        <v>340</v>
      </c>
      <c r="K315" s="38">
        <v>340</v>
      </c>
      <c r="L315" s="38">
        <v>340</v>
      </c>
      <c r="M315" s="38">
        <v>340</v>
      </c>
      <c r="N315" s="37">
        <v>340</v>
      </c>
      <c r="O315" s="37">
        <v>340</v>
      </c>
      <c r="P315" s="37">
        <v>340</v>
      </c>
      <c r="Q315" s="37">
        <v>340</v>
      </c>
      <c r="R315" s="37">
        <v>340</v>
      </c>
      <c r="S315" s="37">
        <v>340</v>
      </c>
      <c r="T315" s="207"/>
    </row>
    <row r="316" spans="1:20" s="5" customFormat="1" ht="13.2">
      <c r="A316" s="5">
        <f t="shared" si="4"/>
        <v>316</v>
      </c>
      <c r="B316" s="51" t="s">
        <v>771</v>
      </c>
      <c r="C316" s="51"/>
      <c r="D316" s="51" t="s">
        <v>772</v>
      </c>
      <c r="E316" s="51" t="s">
        <v>773</v>
      </c>
      <c r="F316" s="51" t="s">
        <v>1733</v>
      </c>
      <c r="G316" s="51" t="s">
        <v>32</v>
      </c>
      <c r="H316" s="52">
        <v>2016</v>
      </c>
      <c r="I316" s="38">
        <v>26.7</v>
      </c>
      <c r="J316" s="38">
        <v>26.7</v>
      </c>
      <c r="K316" s="38">
        <v>26.7</v>
      </c>
      <c r="L316" s="38">
        <v>26.7</v>
      </c>
      <c r="M316" s="38">
        <v>26.7</v>
      </c>
      <c r="N316" s="37">
        <v>26.7</v>
      </c>
      <c r="O316" s="37">
        <v>26.7</v>
      </c>
      <c r="P316" s="37">
        <v>26.7</v>
      </c>
      <c r="Q316" s="37">
        <v>26.7</v>
      </c>
      <c r="R316" s="37">
        <v>26.7</v>
      </c>
      <c r="S316" s="37">
        <v>26.7</v>
      </c>
      <c r="T316" s="207"/>
    </row>
    <row r="317" spans="1:20" s="5" customFormat="1" ht="13.2">
      <c r="A317" s="5">
        <f t="shared" si="4"/>
        <v>317</v>
      </c>
      <c r="B317" s="51" t="s">
        <v>774</v>
      </c>
      <c r="C317" s="51"/>
      <c r="D317" s="51" t="s">
        <v>775</v>
      </c>
      <c r="E317" s="51" t="s">
        <v>773</v>
      </c>
      <c r="F317" s="51" t="s">
        <v>1733</v>
      </c>
      <c r="G317" s="51" t="s">
        <v>32</v>
      </c>
      <c r="H317" s="52">
        <v>2016</v>
      </c>
      <c r="I317" s="38">
        <v>26.7</v>
      </c>
      <c r="J317" s="38">
        <v>26.7</v>
      </c>
      <c r="K317" s="38">
        <v>26.7</v>
      </c>
      <c r="L317" s="38">
        <v>26.7</v>
      </c>
      <c r="M317" s="38">
        <v>26.7</v>
      </c>
      <c r="N317" s="37">
        <v>26.7</v>
      </c>
      <c r="O317" s="37">
        <v>26.7</v>
      </c>
      <c r="P317" s="37">
        <v>26.7</v>
      </c>
      <c r="Q317" s="37">
        <v>26.7</v>
      </c>
      <c r="R317" s="37">
        <v>26.7</v>
      </c>
      <c r="S317" s="37">
        <v>26.7</v>
      </c>
      <c r="T317" s="207"/>
    </row>
    <row r="318" spans="1:20" s="5" customFormat="1" ht="13.2">
      <c r="A318" s="5">
        <f t="shared" si="4"/>
        <v>318</v>
      </c>
      <c r="B318" s="51" t="s">
        <v>776</v>
      </c>
      <c r="C318" s="51"/>
      <c r="D318" s="51" t="s">
        <v>777</v>
      </c>
      <c r="E318" s="51" t="s">
        <v>778</v>
      </c>
      <c r="F318" s="51" t="s">
        <v>1732</v>
      </c>
      <c r="G318" s="51" t="s">
        <v>31</v>
      </c>
      <c r="H318" s="52">
        <v>1958</v>
      </c>
      <c r="I318" s="38">
        <v>177</v>
      </c>
      <c r="J318" s="38">
        <v>167</v>
      </c>
      <c r="K318" s="38">
        <v>167</v>
      </c>
      <c r="L318" s="38">
        <v>167</v>
      </c>
      <c r="M318" s="38">
        <v>167</v>
      </c>
      <c r="N318" s="37">
        <v>167</v>
      </c>
      <c r="O318" s="37">
        <v>167</v>
      </c>
      <c r="P318" s="37">
        <v>167</v>
      </c>
      <c r="Q318" s="37">
        <v>167</v>
      </c>
      <c r="R318" s="37">
        <v>167</v>
      </c>
      <c r="S318" s="37">
        <v>167</v>
      </c>
      <c r="T318" s="207"/>
    </row>
    <row r="319" spans="1:20" s="5" customFormat="1" ht="13.2">
      <c r="A319" s="5">
        <f t="shared" si="4"/>
        <v>319</v>
      </c>
      <c r="B319" s="51" t="s">
        <v>779</v>
      </c>
      <c r="C319" s="51"/>
      <c r="D319" s="51" t="s">
        <v>780</v>
      </c>
      <c r="E319" s="51" t="s">
        <v>778</v>
      </c>
      <c r="F319" s="51" t="s">
        <v>1732</v>
      </c>
      <c r="G319" s="51" t="s">
        <v>31</v>
      </c>
      <c r="H319" s="52">
        <v>1965</v>
      </c>
      <c r="I319" s="38">
        <v>502</v>
      </c>
      <c r="J319" s="38">
        <v>502</v>
      </c>
      <c r="K319" s="38">
        <v>502</v>
      </c>
      <c r="L319" s="38">
        <v>502</v>
      </c>
      <c r="M319" s="38">
        <v>502</v>
      </c>
      <c r="N319" s="37">
        <v>502</v>
      </c>
      <c r="O319" s="37">
        <v>502</v>
      </c>
      <c r="P319" s="37">
        <v>502</v>
      </c>
      <c r="Q319" s="37">
        <v>502</v>
      </c>
      <c r="R319" s="37">
        <v>502</v>
      </c>
      <c r="S319" s="37">
        <v>502</v>
      </c>
      <c r="T319" s="207"/>
    </row>
    <row r="320" spans="1:20" s="5" customFormat="1" ht="13.2">
      <c r="A320" s="5">
        <f t="shared" si="4"/>
        <v>320</v>
      </c>
      <c r="B320" s="51" t="s">
        <v>781</v>
      </c>
      <c r="C320" s="51"/>
      <c r="D320" s="51" t="s">
        <v>782</v>
      </c>
      <c r="E320" s="51" t="s">
        <v>257</v>
      </c>
      <c r="F320" s="51" t="s">
        <v>1731</v>
      </c>
      <c r="G320" s="51" t="s">
        <v>186</v>
      </c>
      <c r="H320" s="52">
        <v>1967</v>
      </c>
      <c r="I320" s="38">
        <v>16.32</v>
      </c>
      <c r="J320" s="38">
        <v>16</v>
      </c>
      <c r="K320" s="38">
        <v>16</v>
      </c>
      <c r="L320" s="38">
        <v>16</v>
      </c>
      <c r="M320" s="38">
        <v>16</v>
      </c>
      <c r="N320" s="37">
        <v>16</v>
      </c>
      <c r="O320" s="37">
        <v>16</v>
      </c>
      <c r="P320" s="37">
        <v>16</v>
      </c>
      <c r="Q320" s="37">
        <v>16</v>
      </c>
      <c r="R320" s="37">
        <v>16</v>
      </c>
      <c r="S320" s="37">
        <v>16</v>
      </c>
      <c r="T320" s="207"/>
    </row>
    <row r="321" spans="1:24" s="207" customFormat="1" ht="13.2">
      <c r="A321" s="5">
        <f t="shared" si="4"/>
        <v>321</v>
      </c>
      <c r="B321" s="51" t="s">
        <v>591</v>
      </c>
      <c r="C321" s="51"/>
      <c r="D321" s="51" t="s">
        <v>592</v>
      </c>
      <c r="E321" s="51" t="s">
        <v>257</v>
      </c>
      <c r="F321" s="51" t="s">
        <v>1730</v>
      </c>
      <c r="G321" s="51" t="s">
        <v>186</v>
      </c>
      <c r="H321" s="52">
        <v>1972</v>
      </c>
      <c r="I321" s="38">
        <v>69</v>
      </c>
      <c r="J321" s="38">
        <v>69</v>
      </c>
      <c r="K321" s="38">
        <v>69</v>
      </c>
      <c r="L321" s="38">
        <v>69</v>
      </c>
      <c r="M321" s="38">
        <v>69</v>
      </c>
      <c r="N321" s="37">
        <v>69</v>
      </c>
      <c r="O321" s="37">
        <v>69</v>
      </c>
      <c r="P321" s="37">
        <v>69</v>
      </c>
      <c r="Q321" s="37">
        <v>69</v>
      </c>
      <c r="R321" s="37">
        <v>69</v>
      </c>
      <c r="S321" s="37">
        <v>69</v>
      </c>
      <c r="X321" s="5"/>
    </row>
    <row r="322" spans="1:24" s="207" customFormat="1" ht="13.2">
      <c r="A322" s="5">
        <f t="shared" si="4"/>
        <v>322</v>
      </c>
      <c r="B322" s="51" t="s">
        <v>594</v>
      </c>
      <c r="C322" s="51"/>
      <c r="D322" s="51" t="s">
        <v>595</v>
      </c>
      <c r="E322" s="51" t="s">
        <v>257</v>
      </c>
      <c r="F322" s="51" t="s">
        <v>1730</v>
      </c>
      <c r="G322" s="51" t="s">
        <v>186</v>
      </c>
      <c r="H322" s="52">
        <v>1972</v>
      </c>
      <c r="I322" s="38">
        <v>69</v>
      </c>
      <c r="J322" s="38">
        <v>69</v>
      </c>
      <c r="K322" s="38">
        <v>69</v>
      </c>
      <c r="L322" s="38">
        <v>69</v>
      </c>
      <c r="M322" s="38">
        <v>69</v>
      </c>
      <c r="N322" s="37">
        <v>69</v>
      </c>
      <c r="O322" s="37">
        <v>69</v>
      </c>
      <c r="P322" s="37">
        <v>69</v>
      </c>
      <c r="Q322" s="37">
        <v>69</v>
      </c>
      <c r="R322" s="37">
        <v>69</v>
      </c>
      <c r="S322" s="37">
        <v>69</v>
      </c>
      <c r="X322" s="5"/>
    </row>
    <row r="323" spans="1:24" s="207" customFormat="1" ht="13.2">
      <c r="A323" s="5">
        <f t="shared" si="4"/>
        <v>323</v>
      </c>
      <c r="B323" s="51" t="s">
        <v>597</v>
      </c>
      <c r="C323" s="51"/>
      <c r="D323" s="51" t="s">
        <v>598</v>
      </c>
      <c r="E323" s="51" t="s">
        <v>257</v>
      </c>
      <c r="F323" s="51" t="s">
        <v>1730</v>
      </c>
      <c r="G323" s="51" t="s">
        <v>186</v>
      </c>
      <c r="H323" s="52">
        <v>1972</v>
      </c>
      <c r="I323" s="38">
        <v>69</v>
      </c>
      <c r="J323" s="38">
        <v>69</v>
      </c>
      <c r="K323" s="38">
        <v>69</v>
      </c>
      <c r="L323" s="38">
        <v>69</v>
      </c>
      <c r="M323" s="38">
        <v>69</v>
      </c>
      <c r="N323" s="37">
        <v>69</v>
      </c>
      <c r="O323" s="37">
        <v>69</v>
      </c>
      <c r="P323" s="37">
        <v>69</v>
      </c>
      <c r="Q323" s="37">
        <v>69</v>
      </c>
      <c r="R323" s="37">
        <v>69</v>
      </c>
      <c r="S323" s="37">
        <v>69</v>
      </c>
      <c r="X323" s="5"/>
    </row>
    <row r="324" spans="1:24" s="207" customFormat="1" ht="13.2">
      <c r="A324" s="5">
        <f t="shared" si="4"/>
        <v>324</v>
      </c>
      <c r="B324" s="51" t="s">
        <v>600</v>
      </c>
      <c r="C324" s="51"/>
      <c r="D324" s="51" t="s">
        <v>601</v>
      </c>
      <c r="E324" s="51" t="s">
        <v>257</v>
      </c>
      <c r="F324" s="51" t="s">
        <v>1730</v>
      </c>
      <c r="G324" s="51" t="s">
        <v>186</v>
      </c>
      <c r="H324" s="52">
        <v>1972</v>
      </c>
      <c r="I324" s="38">
        <v>69</v>
      </c>
      <c r="J324" s="38">
        <v>69</v>
      </c>
      <c r="K324" s="38">
        <v>69</v>
      </c>
      <c r="L324" s="38">
        <v>69</v>
      </c>
      <c r="M324" s="38">
        <v>69</v>
      </c>
      <c r="N324" s="37">
        <v>69</v>
      </c>
      <c r="O324" s="37">
        <v>69</v>
      </c>
      <c r="P324" s="37">
        <v>69</v>
      </c>
      <c r="Q324" s="37">
        <v>69</v>
      </c>
      <c r="R324" s="37">
        <v>69</v>
      </c>
      <c r="S324" s="37">
        <v>69</v>
      </c>
      <c r="X324" s="5"/>
    </row>
    <row r="325" spans="1:24" s="207" customFormat="1" ht="13.2">
      <c r="A325" s="5">
        <f t="shared" si="4"/>
        <v>325</v>
      </c>
      <c r="B325" s="51" t="s">
        <v>606</v>
      </c>
      <c r="C325" s="51"/>
      <c r="D325" s="51" t="s">
        <v>607</v>
      </c>
      <c r="E325" s="51" t="s">
        <v>257</v>
      </c>
      <c r="F325" s="51" t="s">
        <v>1730</v>
      </c>
      <c r="G325" s="51" t="s">
        <v>186</v>
      </c>
      <c r="H325" s="52">
        <v>1972</v>
      </c>
      <c r="I325" s="38">
        <v>69</v>
      </c>
      <c r="J325" s="38">
        <v>69</v>
      </c>
      <c r="K325" s="38">
        <v>69</v>
      </c>
      <c r="L325" s="38">
        <v>69</v>
      </c>
      <c r="M325" s="38">
        <v>69</v>
      </c>
      <c r="N325" s="37">
        <v>69</v>
      </c>
      <c r="O325" s="37">
        <v>69</v>
      </c>
      <c r="P325" s="37">
        <v>69</v>
      </c>
      <c r="Q325" s="37">
        <v>69</v>
      </c>
      <c r="R325" s="37">
        <v>69</v>
      </c>
      <c r="S325" s="37">
        <v>69</v>
      </c>
      <c r="X325" s="5"/>
    </row>
    <row r="326" spans="1:24" s="207" customFormat="1" ht="13.2">
      <c r="A326" s="5">
        <f t="shared" ref="A326:A389" si="5">A325+1</f>
        <v>326</v>
      </c>
      <c r="B326" s="51" t="s">
        <v>609</v>
      </c>
      <c r="C326" s="51"/>
      <c r="D326" s="51" t="s">
        <v>610</v>
      </c>
      <c r="E326" s="51" t="s">
        <v>257</v>
      </c>
      <c r="F326" s="51" t="s">
        <v>1730</v>
      </c>
      <c r="G326" s="51" t="s">
        <v>186</v>
      </c>
      <c r="H326" s="52">
        <v>1972</v>
      </c>
      <c r="I326" s="38">
        <v>69</v>
      </c>
      <c r="J326" s="38">
        <v>69</v>
      </c>
      <c r="K326" s="38">
        <v>69</v>
      </c>
      <c r="L326" s="38">
        <v>69</v>
      </c>
      <c r="M326" s="38">
        <v>69</v>
      </c>
      <c r="N326" s="37">
        <v>69</v>
      </c>
      <c r="O326" s="37">
        <v>69</v>
      </c>
      <c r="P326" s="37">
        <v>69</v>
      </c>
      <c r="Q326" s="37">
        <v>69</v>
      </c>
      <c r="R326" s="37">
        <v>69</v>
      </c>
      <c r="S326" s="37">
        <v>69</v>
      </c>
      <c r="X326" s="5"/>
    </row>
    <row r="327" spans="1:24" s="207" customFormat="1" ht="13.2">
      <c r="A327" s="5">
        <f t="shared" si="5"/>
        <v>327</v>
      </c>
      <c r="B327" s="51" t="s">
        <v>614</v>
      </c>
      <c r="C327" s="51"/>
      <c r="D327" s="51" t="s">
        <v>615</v>
      </c>
      <c r="E327" s="51" t="s">
        <v>257</v>
      </c>
      <c r="F327" s="51" t="s">
        <v>1730</v>
      </c>
      <c r="G327" s="51" t="s">
        <v>186</v>
      </c>
      <c r="H327" s="52">
        <v>1974</v>
      </c>
      <c r="I327" s="38">
        <v>69</v>
      </c>
      <c r="J327" s="38">
        <v>69</v>
      </c>
      <c r="K327" s="38">
        <v>69</v>
      </c>
      <c r="L327" s="38">
        <v>69</v>
      </c>
      <c r="M327" s="38">
        <v>69</v>
      </c>
      <c r="N327" s="37">
        <v>69</v>
      </c>
      <c r="O327" s="37">
        <v>69</v>
      </c>
      <c r="P327" s="37">
        <v>69</v>
      </c>
      <c r="Q327" s="37">
        <v>69</v>
      </c>
      <c r="R327" s="37">
        <v>69</v>
      </c>
      <c r="S327" s="37">
        <v>69</v>
      </c>
      <c r="X327" s="5"/>
    </row>
    <row r="328" spans="1:24" s="207" customFormat="1" ht="13.2">
      <c r="A328" s="5">
        <f t="shared" si="5"/>
        <v>328</v>
      </c>
      <c r="B328" s="51" t="s">
        <v>618</v>
      </c>
      <c r="C328" s="51"/>
      <c r="D328" s="51" t="s">
        <v>619</v>
      </c>
      <c r="E328" s="51" t="s">
        <v>257</v>
      </c>
      <c r="F328" s="51" t="s">
        <v>1730</v>
      </c>
      <c r="G328" s="51" t="s">
        <v>186</v>
      </c>
      <c r="H328" s="52">
        <v>1974</v>
      </c>
      <c r="I328" s="38">
        <v>69</v>
      </c>
      <c r="J328" s="38">
        <v>69</v>
      </c>
      <c r="K328" s="38">
        <v>69</v>
      </c>
      <c r="L328" s="38">
        <v>69</v>
      </c>
      <c r="M328" s="38">
        <v>69</v>
      </c>
      <c r="N328" s="37">
        <v>69</v>
      </c>
      <c r="O328" s="37">
        <v>69</v>
      </c>
      <c r="P328" s="37">
        <v>69</v>
      </c>
      <c r="Q328" s="37">
        <v>69</v>
      </c>
      <c r="R328" s="37">
        <v>69</v>
      </c>
      <c r="S328" s="37">
        <v>69</v>
      </c>
      <c r="X328" s="5"/>
    </row>
    <row r="329" spans="1:24" s="207" customFormat="1" ht="13.2">
      <c r="A329" s="5">
        <f t="shared" si="5"/>
        <v>329</v>
      </c>
      <c r="B329" s="51" t="s">
        <v>791</v>
      </c>
      <c r="C329" s="51"/>
      <c r="D329" s="51" t="s">
        <v>783</v>
      </c>
      <c r="E329" s="51" t="s">
        <v>257</v>
      </c>
      <c r="F329" s="51" t="s">
        <v>1731</v>
      </c>
      <c r="G329" s="51" t="s">
        <v>186</v>
      </c>
      <c r="H329" s="52">
        <v>1975</v>
      </c>
      <c r="I329" s="38">
        <v>85</v>
      </c>
      <c r="J329" s="38">
        <v>65</v>
      </c>
      <c r="K329" s="38">
        <v>65</v>
      </c>
      <c r="L329" s="38">
        <v>65</v>
      </c>
      <c r="M329" s="38">
        <v>65</v>
      </c>
      <c r="N329" s="37">
        <v>65</v>
      </c>
      <c r="O329" s="37">
        <v>65</v>
      </c>
      <c r="P329" s="37">
        <v>65</v>
      </c>
      <c r="Q329" s="37">
        <v>65</v>
      </c>
      <c r="R329" s="37">
        <v>65</v>
      </c>
      <c r="S329" s="37">
        <v>65</v>
      </c>
      <c r="X329" s="5"/>
    </row>
    <row r="330" spans="1:24" s="207" customFormat="1" ht="13.2">
      <c r="A330" s="5">
        <f t="shared" si="5"/>
        <v>330</v>
      </c>
      <c r="B330" s="51" t="s">
        <v>794</v>
      </c>
      <c r="C330" s="51"/>
      <c r="D330" s="51" t="s">
        <v>784</v>
      </c>
      <c r="E330" s="51" t="s">
        <v>257</v>
      </c>
      <c r="F330" s="51" t="s">
        <v>1731</v>
      </c>
      <c r="G330" s="51" t="s">
        <v>186</v>
      </c>
      <c r="H330" s="52">
        <v>1975</v>
      </c>
      <c r="I330" s="38">
        <v>85</v>
      </c>
      <c r="J330" s="38">
        <v>65</v>
      </c>
      <c r="K330" s="38">
        <v>65</v>
      </c>
      <c r="L330" s="38">
        <v>65</v>
      </c>
      <c r="M330" s="38">
        <v>65</v>
      </c>
      <c r="N330" s="37">
        <v>65</v>
      </c>
      <c r="O330" s="37">
        <v>65</v>
      </c>
      <c r="P330" s="37">
        <v>65</v>
      </c>
      <c r="Q330" s="37">
        <v>65</v>
      </c>
      <c r="R330" s="37">
        <v>65</v>
      </c>
      <c r="S330" s="37">
        <v>65</v>
      </c>
      <c r="X330" s="5"/>
    </row>
    <row r="331" spans="1:24" s="207" customFormat="1" ht="13.2">
      <c r="A331" s="5">
        <f t="shared" si="5"/>
        <v>331</v>
      </c>
      <c r="B331" s="51" t="s">
        <v>797</v>
      </c>
      <c r="C331" s="51"/>
      <c r="D331" s="51" t="s">
        <v>785</v>
      </c>
      <c r="E331" s="51" t="s">
        <v>257</v>
      </c>
      <c r="F331" s="51" t="s">
        <v>1731</v>
      </c>
      <c r="G331" s="51" t="s">
        <v>186</v>
      </c>
      <c r="H331" s="52">
        <v>1975</v>
      </c>
      <c r="I331" s="38">
        <v>85</v>
      </c>
      <c r="J331" s="38">
        <v>65</v>
      </c>
      <c r="K331" s="38">
        <v>65</v>
      </c>
      <c r="L331" s="38">
        <v>65</v>
      </c>
      <c r="M331" s="38">
        <v>65</v>
      </c>
      <c r="N331" s="37">
        <v>65</v>
      </c>
      <c r="O331" s="37">
        <v>65</v>
      </c>
      <c r="P331" s="37">
        <v>65</v>
      </c>
      <c r="Q331" s="37">
        <v>65</v>
      </c>
      <c r="R331" s="37">
        <v>65</v>
      </c>
      <c r="S331" s="37">
        <v>65</v>
      </c>
      <c r="X331" s="5"/>
    </row>
    <row r="332" spans="1:24" s="207" customFormat="1" ht="13.2">
      <c r="A332" s="5">
        <f t="shared" si="5"/>
        <v>332</v>
      </c>
      <c r="B332" s="51" t="s">
        <v>800</v>
      </c>
      <c r="C332" s="51"/>
      <c r="D332" s="51" t="s">
        <v>786</v>
      </c>
      <c r="E332" s="51" t="s">
        <v>257</v>
      </c>
      <c r="F332" s="51" t="s">
        <v>1731</v>
      </c>
      <c r="G332" s="51" t="s">
        <v>186</v>
      </c>
      <c r="H332" s="52">
        <v>1975</v>
      </c>
      <c r="I332" s="38">
        <v>85</v>
      </c>
      <c r="J332" s="38">
        <v>65</v>
      </c>
      <c r="K332" s="38">
        <v>65</v>
      </c>
      <c r="L332" s="38">
        <v>65</v>
      </c>
      <c r="M332" s="38">
        <v>65</v>
      </c>
      <c r="N332" s="37">
        <v>65</v>
      </c>
      <c r="O332" s="37">
        <v>65</v>
      </c>
      <c r="P332" s="37">
        <v>65</v>
      </c>
      <c r="Q332" s="37">
        <v>65</v>
      </c>
      <c r="R332" s="37">
        <v>65</v>
      </c>
      <c r="S332" s="37">
        <v>65</v>
      </c>
      <c r="X332" s="5"/>
    </row>
    <row r="333" spans="1:24" s="207" customFormat="1" ht="13.2">
      <c r="A333" s="5">
        <f t="shared" si="5"/>
        <v>333</v>
      </c>
      <c r="B333" s="51" t="s">
        <v>803</v>
      </c>
      <c r="C333" s="51"/>
      <c r="D333" s="51" t="s">
        <v>787</v>
      </c>
      <c r="E333" s="51" t="s">
        <v>257</v>
      </c>
      <c r="F333" s="51" t="s">
        <v>1731</v>
      </c>
      <c r="G333" s="51" t="s">
        <v>186</v>
      </c>
      <c r="H333" s="52">
        <v>1975</v>
      </c>
      <c r="I333" s="38">
        <v>85</v>
      </c>
      <c r="J333" s="38">
        <v>65</v>
      </c>
      <c r="K333" s="38">
        <v>65</v>
      </c>
      <c r="L333" s="38">
        <v>65</v>
      </c>
      <c r="M333" s="38">
        <v>65</v>
      </c>
      <c r="N333" s="37">
        <v>65</v>
      </c>
      <c r="O333" s="37">
        <v>65</v>
      </c>
      <c r="P333" s="37">
        <v>65</v>
      </c>
      <c r="Q333" s="37">
        <v>65</v>
      </c>
      <c r="R333" s="37">
        <v>65</v>
      </c>
      <c r="S333" s="37">
        <v>65</v>
      </c>
      <c r="X333" s="5"/>
    </row>
    <row r="334" spans="1:24" s="207" customFormat="1" ht="13.2">
      <c r="A334" s="5">
        <f t="shared" si="5"/>
        <v>334</v>
      </c>
      <c r="B334" s="51" t="s">
        <v>806</v>
      </c>
      <c r="C334" s="51"/>
      <c r="D334" s="51" t="s">
        <v>788</v>
      </c>
      <c r="E334" s="51" t="s">
        <v>257</v>
      </c>
      <c r="F334" s="51" t="s">
        <v>1731</v>
      </c>
      <c r="G334" s="51" t="s">
        <v>186</v>
      </c>
      <c r="H334" s="52">
        <v>1975</v>
      </c>
      <c r="I334" s="38">
        <v>85</v>
      </c>
      <c r="J334" s="38">
        <v>65</v>
      </c>
      <c r="K334" s="38">
        <v>65</v>
      </c>
      <c r="L334" s="38">
        <v>65</v>
      </c>
      <c r="M334" s="38">
        <v>65</v>
      </c>
      <c r="N334" s="37">
        <v>65</v>
      </c>
      <c r="O334" s="37">
        <v>65</v>
      </c>
      <c r="P334" s="37">
        <v>65</v>
      </c>
      <c r="Q334" s="37">
        <v>65</v>
      </c>
      <c r="R334" s="37">
        <v>65</v>
      </c>
      <c r="S334" s="37">
        <v>65</v>
      </c>
      <c r="X334" s="5"/>
    </row>
    <row r="335" spans="1:24" s="207" customFormat="1" ht="13.2">
      <c r="A335" s="5">
        <f t="shared" si="5"/>
        <v>335</v>
      </c>
      <c r="B335" s="51" t="s">
        <v>603</v>
      </c>
      <c r="C335" s="51"/>
      <c r="D335" s="51" t="s">
        <v>604</v>
      </c>
      <c r="E335" s="51" t="s">
        <v>257</v>
      </c>
      <c r="F335" s="51" t="s">
        <v>1730</v>
      </c>
      <c r="G335" s="51" t="s">
        <v>186</v>
      </c>
      <c r="H335" s="52">
        <v>1974</v>
      </c>
      <c r="I335" s="38">
        <v>113.1</v>
      </c>
      <c r="J335" s="38">
        <v>110</v>
      </c>
      <c r="K335" s="38">
        <v>110</v>
      </c>
      <c r="L335" s="38">
        <v>110</v>
      </c>
      <c r="M335" s="38">
        <v>110</v>
      </c>
      <c r="N335" s="37">
        <v>110</v>
      </c>
      <c r="O335" s="37">
        <v>110</v>
      </c>
      <c r="P335" s="37">
        <v>110</v>
      </c>
      <c r="Q335" s="37">
        <v>110</v>
      </c>
      <c r="R335" s="37">
        <v>110</v>
      </c>
      <c r="S335" s="37">
        <v>110</v>
      </c>
      <c r="X335" s="5"/>
    </row>
    <row r="336" spans="1:24" s="207" customFormat="1" ht="13.2">
      <c r="A336" s="5">
        <f t="shared" si="5"/>
        <v>336</v>
      </c>
      <c r="B336" s="51" t="s">
        <v>622</v>
      </c>
      <c r="C336" s="51"/>
      <c r="D336" s="51" t="s">
        <v>623</v>
      </c>
      <c r="E336" s="51" t="s">
        <v>257</v>
      </c>
      <c r="F336" s="51" t="s">
        <v>1730</v>
      </c>
      <c r="G336" s="51" t="s">
        <v>186</v>
      </c>
      <c r="H336" s="52">
        <v>1974</v>
      </c>
      <c r="I336" s="38">
        <v>113.1</v>
      </c>
      <c r="J336" s="38">
        <v>110</v>
      </c>
      <c r="K336" s="38">
        <v>110</v>
      </c>
      <c r="L336" s="38">
        <v>110</v>
      </c>
      <c r="M336" s="38">
        <v>110</v>
      </c>
      <c r="N336" s="37">
        <v>110</v>
      </c>
      <c r="O336" s="37">
        <v>110</v>
      </c>
      <c r="P336" s="37">
        <v>110</v>
      </c>
      <c r="Q336" s="37">
        <v>110</v>
      </c>
      <c r="R336" s="37">
        <v>110</v>
      </c>
      <c r="S336" s="37">
        <v>110</v>
      </c>
      <c r="X336" s="5"/>
    </row>
    <row r="337" spans="1:20" s="5" customFormat="1" ht="13.2">
      <c r="A337" s="5">
        <f t="shared" si="5"/>
        <v>337</v>
      </c>
      <c r="B337" s="51" t="s">
        <v>626</v>
      </c>
      <c r="C337" s="51"/>
      <c r="D337" s="51" t="s">
        <v>627</v>
      </c>
      <c r="E337" s="51" t="s">
        <v>628</v>
      </c>
      <c r="F337" s="51" t="s">
        <v>1730</v>
      </c>
      <c r="G337" s="51" t="s">
        <v>186</v>
      </c>
      <c r="H337" s="52">
        <v>2000</v>
      </c>
      <c r="I337" s="38">
        <v>129.06</v>
      </c>
      <c r="J337" s="38">
        <v>102.4</v>
      </c>
      <c r="K337" s="38">
        <v>102.4</v>
      </c>
      <c r="L337" s="38">
        <v>102.4</v>
      </c>
      <c r="M337" s="38">
        <v>102.4</v>
      </c>
      <c r="N337" s="37">
        <v>102.4</v>
      </c>
      <c r="O337" s="37">
        <v>102.4</v>
      </c>
      <c r="P337" s="37">
        <v>102.4</v>
      </c>
      <c r="Q337" s="37">
        <v>102.4</v>
      </c>
      <c r="R337" s="37">
        <v>102.4</v>
      </c>
      <c r="S337" s="37">
        <v>102.4</v>
      </c>
      <c r="T337" s="207"/>
    </row>
    <row r="338" spans="1:20" s="5" customFormat="1" ht="13.2">
      <c r="A338" s="5">
        <f t="shared" si="5"/>
        <v>338</v>
      </c>
      <c r="B338" s="51" t="s">
        <v>631</v>
      </c>
      <c r="C338" s="51"/>
      <c r="D338" s="51" t="s">
        <v>632</v>
      </c>
      <c r="E338" s="51" t="s">
        <v>628</v>
      </c>
      <c r="F338" s="51" t="s">
        <v>1730</v>
      </c>
      <c r="G338" s="51" t="s">
        <v>186</v>
      </c>
      <c r="H338" s="52">
        <v>2000</v>
      </c>
      <c r="I338" s="38">
        <v>129.06</v>
      </c>
      <c r="J338" s="38">
        <v>102.4</v>
      </c>
      <c r="K338" s="38">
        <v>102.4</v>
      </c>
      <c r="L338" s="38">
        <v>102.4</v>
      </c>
      <c r="M338" s="38">
        <v>102.4</v>
      </c>
      <c r="N338" s="37">
        <v>102.4</v>
      </c>
      <c r="O338" s="37">
        <v>102.4</v>
      </c>
      <c r="P338" s="37">
        <v>102.4</v>
      </c>
      <c r="Q338" s="37">
        <v>102.4</v>
      </c>
      <c r="R338" s="37">
        <v>102.4</v>
      </c>
      <c r="S338" s="37">
        <v>102.4</v>
      </c>
      <c r="T338" s="207"/>
    </row>
    <row r="339" spans="1:20" s="5" customFormat="1" ht="13.2">
      <c r="A339" s="5">
        <f t="shared" si="5"/>
        <v>339</v>
      </c>
      <c r="B339" s="51" t="s">
        <v>635</v>
      </c>
      <c r="C339" s="51"/>
      <c r="D339" s="51" t="s">
        <v>636</v>
      </c>
      <c r="E339" s="51" t="s">
        <v>628</v>
      </c>
      <c r="F339" s="51" t="s">
        <v>1730</v>
      </c>
      <c r="G339" s="51" t="s">
        <v>186</v>
      </c>
      <c r="H339" s="52">
        <v>2000</v>
      </c>
      <c r="I339" s="38">
        <v>129.06</v>
      </c>
      <c r="J339" s="38">
        <v>102.4</v>
      </c>
      <c r="K339" s="38">
        <v>102.4</v>
      </c>
      <c r="L339" s="38">
        <v>102.4</v>
      </c>
      <c r="M339" s="38">
        <v>102.4</v>
      </c>
      <c r="N339" s="37">
        <v>102.4</v>
      </c>
      <c r="O339" s="37">
        <v>102.4</v>
      </c>
      <c r="P339" s="37">
        <v>102.4</v>
      </c>
      <c r="Q339" s="37">
        <v>102.4</v>
      </c>
      <c r="R339" s="37">
        <v>102.4</v>
      </c>
      <c r="S339" s="37">
        <v>102.4</v>
      </c>
      <c r="T339" s="207"/>
    </row>
    <row r="340" spans="1:20" s="5" customFormat="1" ht="13.2">
      <c r="A340" s="5">
        <f t="shared" si="5"/>
        <v>340</v>
      </c>
      <c r="B340" s="51" t="s">
        <v>639</v>
      </c>
      <c r="C340" s="51"/>
      <c r="D340" s="51" t="s">
        <v>640</v>
      </c>
      <c r="E340" s="51" t="s">
        <v>628</v>
      </c>
      <c r="F340" s="51" t="s">
        <v>1730</v>
      </c>
      <c r="G340" s="51" t="s">
        <v>186</v>
      </c>
      <c r="H340" s="52">
        <v>2000</v>
      </c>
      <c r="I340" s="38">
        <v>143.65</v>
      </c>
      <c r="J340" s="38">
        <v>131.5</v>
      </c>
      <c r="K340" s="38">
        <v>131.5</v>
      </c>
      <c r="L340" s="38">
        <v>131.5</v>
      </c>
      <c r="M340" s="38">
        <v>131.5</v>
      </c>
      <c r="N340" s="37">
        <v>131.5</v>
      </c>
      <c r="O340" s="37">
        <v>131.5</v>
      </c>
      <c r="P340" s="37">
        <v>131.5</v>
      </c>
      <c r="Q340" s="37">
        <v>131.5</v>
      </c>
      <c r="R340" s="37">
        <v>131.5</v>
      </c>
      <c r="S340" s="37">
        <v>131.5</v>
      </c>
      <c r="T340" s="207"/>
    </row>
    <row r="341" spans="1:20" s="5" customFormat="1" ht="13.2">
      <c r="A341" s="5">
        <f t="shared" si="5"/>
        <v>341</v>
      </c>
      <c r="B341" s="51" t="s">
        <v>1902</v>
      </c>
      <c r="C341" s="51" t="s">
        <v>4511</v>
      </c>
      <c r="D341" s="51" t="s">
        <v>2516</v>
      </c>
      <c r="E341" s="51" t="s">
        <v>260</v>
      </c>
      <c r="F341" s="51" t="s">
        <v>1731</v>
      </c>
      <c r="G341" s="51" t="s">
        <v>32</v>
      </c>
      <c r="H341" s="52">
        <v>1985</v>
      </c>
      <c r="I341" s="38">
        <v>94</v>
      </c>
      <c r="J341" s="38">
        <v>77.900000000000006</v>
      </c>
      <c r="K341" s="38">
        <v>77.900000000000006</v>
      </c>
      <c r="L341" s="38">
        <v>77.900000000000006</v>
      </c>
      <c r="M341" s="38">
        <v>77.900000000000006</v>
      </c>
      <c r="N341" s="37">
        <v>77.900000000000006</v>
      </c>
      <c r="O341" s="37">
        <v>77.900000000000006</v>
      </c>
      <c r="P341" s="37">
        <v>77.900000000000006</v>
      </c>
      <c r="Q341" s="37">
        <v>77.900000000000006</v>
      </c>
      <c r="R341" s="37">
        <v>77.900000000000006</v>
      </c>
      <c r="S341" s="37">
        <v>77.900000000000006</v>
      </c>
      <c r="T341" s="207"/>
    </row>
    <row r="342" spans="1:20" s="5" customFormat="1" ht="13.2">
      <c r="A342" s="5">
        <f t="shared" si="5"/>
        <v>342</v>
      </c>
      <c r="B342" s="51" t="s">
        <v>1846</v>
      </c>
      <c r="C342" s="51"/>
      <c r="D342" s="51" t="s">
        <v>813</v>
      </c>
      <c r="E342" s="51" t="s">
        <v>814</v>
      </c>
      <c r="F342" s="51" t="s">
        <v>1732</v>
      </c>
      <c r="G342" s="51" t="s">
        <v>31</v>
      </c>
      <c r="H342" s="52">
        <v>1965</v>
      </c>
      <c r="I342" s="38">
        <v>239</v>
      </c>
      <c r="J342" s="38">
        <v>235</v>
      </c>
      <c r="K342" s="38">
        <v>235</v>
      </c>
      <c r="L342" s="38">
        <v>235</v>
      </c>
      <c r="M342" s="38">
        <v>235</v>
      </c>
      <c r="N342" s="37">
        <v>235</v>
      </c>
      <c r="O342" s="37">
        <v>235</v>
      </c>
      <c r="P342" s="37">
        <v>235</v>
      </c>
      <c r="Q342" s="37">
        <v>235</v>
      </c>
      <c r="R342" s="37">
        <v>235</v>
      </c>
      <c r="S342" s="37">
        <v>235</v>
      </c>
      <c r="T342" s="207"/>
    </row>
    <row r="343" spans="1:20" s="5" customFormat="1" ht="13.2">
      <c r="A343" s="5">
        <f t="shared" si="5"/>
        <v>343</v>
      </c>
      <c r="B343" s="51" t="s">
        <v>1920</v>
      </c>
      <c r="C343" s="51"/>
      <c r="D343" s="51" t="s">
        <v>1921</v>
      </c>
      <c r="E343" s="51" t="s">
        <v>628</v>
      </c>
      <c r="F343" s="51" t="s">
        <v>1731</v>
      </c>
      <c r="G343" s="51" t="s">
        <v>186</v>
      </c>
      <c r="H343" s="52">
        <v>2021</v>
      </c>
      <c r="I343" s="38">
        <v>60.5</v>
      </c>
      <c r="J343" s="38">
        <v>49.8</v>
      </c>
      <c r="K343" s="38">
        <v>49.8</v>
      </c>
      <c r="L343" s="38">
        <v>49.8</v>
      </c>
      <c r="M343" s="38">
        <v>49.8</v>
      </c>
      <c r="N343" s="37">
        <v>49.8</v>
      </c>
      <c r="O343" s="37">
        <v>49.8</v>
      </c>
      <c r="P343" s="37">
        <v>49.8</v>
      </c>
      <c r="Q343" s="37">
        <v>49.8</v>
      </c>
      <c r="R343" s="37">
        <v>49.8</v>
      </c>
      <c r="S343" s="37">
        <v>49.8</v>
      </c>
      <c r="T343" s="207"/>
    </row>
    <row r="344" spans="1:20" s="5" customFormat="1" ht="13.2">
      <c r="A344" s="5">
        <f t="shared" si="5"/>
        <v>344</v>
      </c>
      <c r="B344" s="51" t="s">
        <v>1922</v>
      </c>
      <c r="C344" s="51"/>
      <c r="D344" s="51" t="s">
        <v>1923</v>
      </c>
      <c r="E344" s="51" t="s">
        <v>628</v>
      </c>
      <c r="F344" s="51" t="s">
        <v>1731</v>
      </c>
      <c r="G344" s="51" t="s">
        <v>186</v>
      </c>
      <c r="H344" s="52">
        <v>2021</v>
      </c>
      <c r="I344" s="38">
        <v>60.5</v>
      </c>
      <c r="J344" s="38">
        <v>49.8</v>
      </c>
      <c r="K344" s="38">
        <v>49.8</v>
      </c>
      <c r="L344" s="38">
        <v>49.8</v>
      </c>
      <c r="M344" s="38">
        <v>49.8</v>
      </c>
      <c r="N344" s="37">
        <v>49.8</v>
      </c>
      <c r="O344" s="37">
        <v>49.8</v>
      </c>
      <c r="P344" s="37">
        <v>49.8</v>
      </c>
      <c r="Q344" s="37">
        <v>49.8</v>
      </c>
      <c r="R344" s="37">
        <v>49.8</v>
      </c>
      <c r="S344" s="37">
        <v>49.8</v>
      </c>
      <c r="T344" s="207"/>
    </row>
    <row r="345" spans="1:20" s="5" customFormat="1" ht="13.2">
      <c r="A345" s="5">
        <f t="shared" si="5"/>
        <v>345</v>
      </c>
      <c r="B345" s="51" t="s">
        <v>1924</v>
      </c>
      <c r="C345" s="51"/>
      <c r="D345" s="51" t="s">
        <v>1925</v>
      </c>
      <c r="E345" s="51" t="s">
        <v>628</v>
      </c>
      <c r="F345" s="51" t="s">
        <v>1731</v>
      </c>
      <c r="G345" s="51" t="s">
        <v>186</v>
      </c>
      <c r="H345" s="52">
        <v>2021</v>
      </c>
      <c r="I345" s="38">
        <v>60.5</v>
      </c>
      <c r="J345" s="38">
        <v>49.8</v>
      </c>
      <c r="K345" s="38">
        <v>49.8</v>
      </c>
      <c r="L345" s="38">
        <v>49.8</v>
      </c>
      <c r="M345" s="38">
        <v>49.8</v>
      </c>
      <c r="N345" s="37">
        <v>49.8</v>
      </c>
      <c r="O345" s="37">
        <v>49.8</v>
      </c>
      <c r="P345" s="37">
        <v>49.8</v>
      </c>
      <c r="Q345" s="37">
        <v>49.8</v>
      </c>
      <c r="R345" s="37">
        <v>49.8</v>
      </c>
      <c r="S345" s="37">
        <v>49.8</v>
      </c>
      <c r="T345" s="207"/>
    </row>
    <row r="346" spans="1:20" s="5" customFormat="1" ht="13.2">
      <c r="A346" s="5">
        <f t="shared" si="5"/>
        <v>346</v>
      </c>
      <c r="B346" s="51" t="s">
        <v>1926</v>
      </c>
      <c r="C346" s="51"/>
      <c r="D346" s="51" t="s">
        <v>1927</v>
      </c>
      <c r="E346" s="51" t="s">
        <v>628</v>
      </c>
      <c r="F346" s="51" t="s">
        <v>1731</v>
      </c>
      <c r="G346" s="51" t="s">
        <v>186</v>
      </c>
      <c r="H346" s="52">
        <v>2021</v>
      </c>
      <c r="I346" s="38">
        <v>60.5</v>
      </c>
      <c r="J346" s="38">
        <v>49.8</v>
      </c>
      <c r="K346" s="38">
        <v>49.8</v>
      </c>
      <c r="L346" s="38">
        <v>49.8</v>
      </c>
      <c r="M346" s="38">
        <v>49.8</v>
      </c>
      <c r="N346" s="37">
        <v>49.8</v>
      </c>
      <c r="O346" s="37">
        <v>49.8</v>
      </c>
      <c r="P346" s="37">
        <v>49.8</v>
      </c>
      <c r="Q346" s="37">
        <v>49.8</v>
      </c>
      <c r="R346" s="37">
        <v>49.8</v>
      </c>
      <c r="S346" s="37">
        <v>49.8</v>
      </c>
      <c r="T346" s="207"/>
    </row>
    <row r="347" spans="1:20" s="5" customFormat="1" ht="13.2">
      <c r="A347" s="5">
        <f t="shared" si="5"/>
        <v>347</v>
      </c>
      <c r="B347" s="51" t="s">
        <v>1928</v>
      </c>
      <c r="C347" s="51"/>
      <c r="D347" s="51" t="s">
        <v>1929</v>
      </c>
      <c r="E347" s="51" t="s">
        <v>628</v>
      </c>
      <c r="F347" s="51" t="s">
        <v>1731</v>
      </c>
      <c r="G347" s="51" t="s">
        <v>186</v>
      </c>
      <c r="H347" s="52">
        <v>2021</v>
      </c>
      <c r="I347" s="38">
        <v>60.5</v>
      </c>
      <c r="J347" s="38">
        <v>49.8</v>
      </c>
      <c r="K347" s="38">
        <v>49.8</v>
      </c>
      <c r="L347" s="38">
        <v>49.8</v>
      </c>
      <c r="M347" s="38">
        <v>49.8</v>
      </c>
      <c r="N347" s="37">
        <v>49.8</v>
      </c>
      <c r="O347" s="37">
        <v>49.8</v>
      </c>
      <c r="P347" s="37">
        <v>49.8</v>
      </c>
      <c r="Q347" s="37">
        <v>49.8</v>
      </c>
      <c r="R347" s="37">
        <v>49.8</v>
      </c>
      <c r="S347" s="37">
        <v>49.8</v>
      </c>
      <c r="T347" s="207"/>
    </row>
    <row r="348" spans="1:20" s="5" customFormat="1" ht="13.2">
      <c r="A348" s="5">
        <f t="shared" si="5"/>
        <v>348</v>
      </c>
      <c r="B348" s="51" t="s">
        <v>1930</v>
      </c>
      <c r="C348" s="51"/>
      <c r="D348" s="51" t="s">
        <v>1931</v>
      </c>
      <c r="E348" s="51" t="s">
        <v>628</v>
      </c>
      <c r="F348" s="51" t="s">
        <v>1731</v>
      </c>
      <c r="G348" s="51" t="s">
        <v>186</v>
      </c>
      <c r="H348" s="52">
        <v>2021</v>
      </c>
      <c r="I348" s="38">
        <v>60.5</v>
      </c>
      <c r="J348" s="38">
        <v>49.8</v>
      </c>
      <c r="K348" s="38">
        <v>49.8</v>
      </c>
      <c r="L348" s="38">
        <v>49.8</v>
      </c>
      <c r="M348" s="38">
        <v>49.8</v>
      </c>
      <c r="N348" s="37">
        <v>49.8</v>
      </c>
      <c r="O348" s="37">
        <v>49.8</v>
      </c>
      <c r="P348" s="37">
        <v>49.8</v>
      </c>
      <c r="Q348" s="37">
        <v>49.8</v>
      </c>
      <c r="R348" s="37">
        <v>49.8</v>
      </c>
      <c r="S348" s="37">
        <v>49.8</v>
      </c>
      <c r="T348" s="207"/>
    </row>
    <row r="349" spans="1:20" s="5" customFormat="1" ht="13.2">
      <c r="A349" s="5">
        <f t="shared" si="5"/>
        <v>349</v>
      </c>
      <c r="B349" s="51" t="s">
        <v>1932</v>
      </c>
      <c r="C349" s="51"/>
      <c r="D349" s="51" t="s">
        <v>1933</v>
      </c>
      <c r="E349" s="51" t="s">
        <v>628</v>
      </c>
      <c r="F349" s="51" t="s">
        <v>1731</v>
      </c>
      <c r="G349" s="51" t="s">
        <v>186</v>
      </c>
      <c r="H349" s="52">
        <v>2021</v>
      </c>
      <c r="I349" s="38">
        <v>60.5</v>
      </c>
      <c r="J349" s="38">
        <v>49.8</v>
      </c>
      <c r="K349" s="38">
        <v>49.8</v>
      </c>
      <c r="L349" s="38">
        <v>49.8</v>
      </c>
      <c r="M349" s="38">
        <v>49.8</v>
      </c>
      <c r="N349" s="37">
        <v>49.8</v>
      </c>
      <c r="O349" s="37">
        <v>49.8</v>
      </c>
      <c r="P349" s="37">
        <v>49.8</v>
      </c>
      <c r="Q349" s="37">
        <v>49.8</v>
      </c>
      <c r="R349" s="37">
        <v>49.8</v>
      </c>
      <c r="S349" s="37">
        <v>49.8</v>
      </c>
      <c r="T349" s="207"/>
    </row>
    <row r="350" spans="1:20" s="5" customFormat="1" ht="13.2">
      <c r="A350" s="5">
        <f t="shared" si="5"/>
        <v>350</v>
      </c>
      <c r="B350" s="51" t="s">
        <v>1934</v>
      </c>
      <c r="C350" s="51"/>
      <c r="D350" s="51" t="s">
        <v>1935</v>
      </c>
      <c r="E350" s="51" t="s">
        <v>628</v>
      </c>
      <c r="F350" s="51" t="s">
        <v>1731</v>
      </c>
      <c r="G350" s="51" t="s">
        <v>186</v>
      </c>
      <c r="H350" s="52">
        <v>2021</v>
      </c>
      <c r="I350" s="38">
        <v>60.5</v>
      </c>
      <c r="J350" s="38">
        <v>49.8</v>
      </c>
      <c r="K350" s="38">
        <v>49.8</v>
      </c>
      <c r="L350" s="38">
        <v>49.8</v>
      </c>
      <c r="M350" s="38">
        <v>49.8</v>
      </c>
      <c r="N350" s="37">
        <v>49.8</v>
      </c>
      <c r="O350" s="37">
        <v>49.8</v>
      </c>
      <c r="P350" s="37">
        <v>49.8</v>
      </c>
      <c r="Q350" s="37">
        <v>49.8</v>
      </c>
      <c r="R350" s="37">
        <v>49.8</v>
      </c>
      <c r="S350" s="37">
        <v>49.8</v>
      </c>
      <c r="T350" s="207"/>
    </row>
    <row r="351" spans="1:20" s="5" customFormat="1" ht="13.2">
      <c r="A351" s="5">
        <f t="shared" si="5"/>
        <v>351</v>
      </c>
      <c r="B351" s="51" t="s">
        <v>1936</v>
      </c>
      <c r="C351" s="51"/>
      <c r="D351" s="51" t="s">
        <v>1937</v>
      </c>
      <c r="E351" s="51" t="s">
        <v>628</v>
      </c>
      <c r="F351" s="51" t="s">
        <v>1731</v>
      </c>
      <c r="G351" s="51" t="s">
        <v>186</v>
      </c>
      <c r="H351" s="52">
        <v>2021</v>
      </c>
      <c r="I351" s="38">
        <v>60.5</v>
      </c>
      <c r="J351" s="38">
        <v>49.8</v>
      </c>
      <c r="K351" s="38">
        <v>49.8</v>
      </c>
      <c r="L351" s="38">
        <v>49.8</v>
      </c>
      <c r="M351" s="38">
        <v>49.8</v>
      </c>
      <c r="N351" s="37">
        <v>49.8</v>
      </c>
      <c r="O351" s="37">
        <v>49.8</v>
      </c>
      <c r="P351" s="37">
        <v>49.8</v>
      </c>
      <c r="Q351" s="37">
        <v>49.8</v>
      </c>
      <c r="R351" s="37">
        <v>49.8</v>
      </c>
      <c r="S351" s="37">
        <v>49.8</v>
      </c>
      <c r="T351" s="207"/>
    </row>
    <row r="352" spans="1:20" s="5" customFormat="1" ht="13.2">
      <c r="A352" s="5">
        <f t="shared" si="5"/>
        <v>352</v>
      </c>
      <c r="B352" s="51" t="s">
        <v>1938</v>
      </c>
      <c r="C352" s="51"/>
      <c r="D352" s="51" t="s">
        <v>1939</v>
      </c>
      <c r="E352" s="51" t="s">
        <v>628</v>
      </c>
      <c r="F352" s="51" t="s">
        <v>1731</v>
      </c>
      <c r="G352" s="51" t="s">
        <v>186</v>
      </c>
      <c r="H352" s="52">
        <v>2021</v>
      </c>
      <c r="I352" s="38">
        <v>60.5</v>
      </c>
      <c r="J352" s="38">
        <v>49.8</v>
      </c>
      <c r="K352" s="38">
        <v>49.8</v>
      </c>
      <c r="L352" s="38">
        <v>49.8</v>
      </c>
      <c r="M352" s="38">
        <v>49.8</v>
      </c>
      <c r="N352" s="37">
        <v>49.8</v>
      </c>
      <c r="O352" s="37">
        <v>49.8</v>
      </c>
      <c r="P352" s="37">
        <v>49.8</v>
      </c>
      <c r="Q352" s="37">
        <v>49.8</v>
      </c>
      <c r="R352" s="37">
        <v>49.8</v>
      </c>
      <c r="S352" s="37">
        <v>49.8</v>
      </c>
      <c r="T352" s="207"/>
    </row>
    <row r="353" spans="1:20" s="5" customFormat="1" ht="13.2">
      <c r="A353" s="5">
        <f t="shared" si="5"/>
        <v>353</v>
      </c>
      <c r="B353" s="51" t="s">
        <v>789</v>
      </c>
      <c r="C353" s="51"/>
      <c r="D353" s="51" t="s">
        <v>790</v>
      </c>
      <c r="E353" s="51" t="s">
        <v>36</v>
      </c>
      <c r="F353" s="51" t="s">
        <v>1731</v>
      </c>
      <c r="G353" s="51" t="s">
        <v>32</v>
      </c>
      <c r="H353" s="52">
        <v>2009</v>
      </c>
      <c r="I353" s="38">
        <v>64.5</v>
      </c>
      <c r="J353" s="38">
        <v>48</v>
      </c>
      <c r="K353" s="38">
        <v>48</v>
      </c>
      <c r="L353" s="38">
        <v>48</v>
      </c>
      <c r="M353" s="38">
        <v>48</v>
      </c>
      <c r="N353" s="37">
        <v>48</v>
      </c>
      <c r="O353" s="37">
        <v>48</v>
      </c>
      <c r="P353" s="37">
        <v>48</v>
      </c>
      <c r="Q353" s="37">
        <v>48</v>
      </c>
      <c r="R353" s="37">
        <v>48</v>
      </c>
      <c r="S353" s="37">
        <v>48</v>
      </c>
      <c r="T353" s="207"/>
    </row>
    <row r="354" spans="1:20" s="5" customFormat="1" ht="13.2">
      <c r="A354" s="5">
        <f t="shared" si="5"/>
        <v>354</v>
      </c>
      <c r="B354" s="51" t="s">
        <v>792</v>
      </c>
      <c r="C354" s="51"/>
      <c r="D354" s="51" t="s">
        <v>793</v>
      </c>
      <c r="E354" s="51" t="s">
        <v>36</v>
      </c>
      <c r="F354" s="51" t="s">
        <v>1731</v>
      </c>
      <c r="G354" s="51" t="s">
        <v>32</v>
      </c>
      <c r="H354" s="52">
        <v>2009</v>
      </c>
      <c r="I354" s="38">
        <v>64.5</v>
      </c>
      <c r="J354" s="38">
        <v>48</v>
      </c>
      <c r="K354" s="38">
        <v>48</v>
      </c>
      <c r="L354" s="38">
        <v>48</v>
      </c>
      <c r="M354" s="38">
        <v>48</v>
      </c>
      <c r="N354" s="37">
        <v>48</v>
      </c>
      <c r="O354" s="37">
        <v>48</v>
      </c>
      <c r="P354" s="37">
        <v>48</v>
      </c>
      <c r="Q354" s="37">
        <v>48</v>
      </c>
      <c r="R354" s="37">
        <v>48</v>
      </c>
      <c r="S354" s="37">
        <v>48</v>
      </c>
      <c r="T354" s="207"/>
    </row>
    <row r="355" spans="1:20" s="5" customFormat="1" ht="13.2">
      <c r="A355" s="5">
        <f t="shared" si="5"/>
        <v>355</v>
      </c>
      <c r="B355" s="51" t="s">
        <v>795</v>
      </c>
      <c r="C355" s="51"/>
      <c r="D355" s="51" t="s">
        <v>796</v>
      </c>
      <c r="E355" s="51" t="s">
        <v>36</v>
      </c>
      <c r="F355" s="51" t="s">
        <v>1731</v>
      </c>
      <c r="G355" s="51" t="s">
        <v>32</v>
      </c>
      <c r="H355" s="52">
        <v>2009</v>
      </c>
      <c r="I355" s="38">
        <v>64.5</v>
      </c>
      <c r="J355" s="38">
        <v>48</v>
      </c>
      <c r="K355" s="38">
        <v>48</v>
      </c>
      <c r="L355" s="38">
        <v>48</v>
      </c>
      <c r="M355" s="38">
        <v>48</v>
      </c>
      <c r="N355" s="37">
        <v>48</v>
      </c>
      <c r="O355" s="37">
        <v>48</v>
      </c>
      <c r="P355" s="37">
        <v>48</v>
      </c>
      <c r="Q355" s="37">
        <v>48</v>
      </c>
      <c r="R355" s="37">
        <v>48</v>
      </c>
      <c r="S355" s="37">
        <v>48</v>
      </c>
      <c r="T355" s="207"/>
    </row>
    <row r="356" spans="1:20" s="5" customFormat="1" ht="13.2">
      <c r="A356" s="5">
        <f t="shared" si="5"/>
        <v>356</v>
      </c>
      <c r="B356" s="51" t="s">
        <v>798</v>
      </c>
      <c r="C356" s="51"/>
      <c r="D356" s="51" t="s">
        <v>799</v>
      </c>
      <c r="E356" s="51" t="s">
        <v>36</v>
      </c>
      <c r="F356" s="51" t="s">
        <v>1731</v>
      </c>
      <c r="G356" s="51" t="s">
        <v>32</v>
      </c>
      <c r="H356" s="52">
        <v>2009</v>
      </c>
      <c r="I356" s="38">
        <v>64.5</v>
      </c>
      <c r="J356" s="38">
        <v>47</v>
      </c>
      <c r="K356" s="38">
        <v>47</v>
      </c>
      <c r="L356" s="38">
        <v>47</v>
      </c>
      <c r="M356" s="38">
        <v>47</v>
      </c>
      <c r="N356" s="37">
        <v>47</v>
      </c>
      <c r="O356" s="37">
        <v>47</v>
      </c>
      <c r="P356" s="37">
        <v>47</v>
      </c>
      <c r="Q356" s="37">
        <v>47</v>
      </c>
      <c r="R356" s="37">
        <v>47</v>
      </c>
      <c r="S356" s="37">
        <v>47</v>
      </c>
      <c r="T356" s="207"/>
    </row>
    <row r="357" spans="1:20" s="5" customFormat="1" ht="13.2">
      <c r="A357" s="5">
        <f t="shared" si="5"/>
        <v>357</v>
      </c>
      <c r="B357" s="51" t="s">
        <v>815</v>
      </c>
      <c r="C357" s="51"/>
      <c r="D357" s="51" t="s">
        <v>816</v>
      </c>
      <c r="E357" s="51" t="s">
        <v>36</v>
      </c>
      <c r="F357" s="51" t="s">
        <v>1732</v>
      </c>
      <c r="G357" s="51" t="s">
        <v>32</v>
      </c>
      <c r="H357" s="52">
        <v>1966</v>
      </c>
      <c r="I357" s="38">
        <v>225</v>
      </c>
      <c r="J357" s="38">
        <v>217</v>
      </c>
      <c r="K357" s="38">
        <v>217</v>
      </c>
      <c r="L357" s="38">
        <v>217</v>
      </c>
      <c r="M357" s="38">
        <v>217</v>
      </c>
      <c r="N357" s="37">
        <v>217</v>
      </c>
      <c r="O357" s="37">
        <v>217</v>
      </c>
      <c r="P357" s="37">
        <v>217</v>
      </c>
      <c r="Q357" s="37">
        <v>217</v>
      </c>
      <c r="R357" s="37">
        <v>217</v>
      </c>
      <c r="S357" s="37">
        <v>217</v>
      </c>
      <c r="T357" s="207"/>
    </row>
    <row r="358" spans="1:20" s="5" customFormat="1" ht="13.2">
      <c r="A358" s="5">
        <f t="shared" si="5"/>
        <v>358</v>
      </c>
      <c r="B358" s="51" t="s">
        <v>817</v>
      </c>
      <c r="C358" s="51"/>
      <c r="D358" s="51" t="s">
        <v>818</v>
      </c>
      <c r="E358" s="51" t="s">
        <v>36</v>
      </c>
      <c r="F358" s="51" t="s">
        <v>1732</v>
      </c>
      <c r="G358" s="51" t="s">
        <v>32</v>
      </c>
      <c r="H358" s="52">
        <v>1968</v>
      </c>
      <c r="I358" s="38">
        <v>240</v>
      </c>
      <c r="J358" s="38">
        <v>230</v>
      </c>
      <c r="K358" s="38">
        <v>230</v>
      </c>
      <c r="L358" s="38">
        <v>230</v>
      </c>
      <c r="M358" s="38">
        <v>230</v>
      </c>
      <c r="N358" s="37">
        <v>230</v>
      </c>
      <c r="O358" s="37">
        <v>230</v>
      </c>
      <c r="P358" s="37">
        <v>230</v>
      </c>
      <c r="Q358" s="37">
        <v>230</v>
      </c>
      <c r="R358" s="37">
        <v>230</v>
      </c>
      <c r="S358" s="37">
        <v>230</v>
      </c>
      <c r="T358" s="207"/>
    </row>
    <row r="359" spans="1:20" s="5" customFormat="1" ht="13.2">
      <c r="A359" s="5">
        <f t="shared" si="5"/>
        <v>359</v>
      </c>
      <c r="B359" s="51" t="s">
        <v>819</v>
      </c>
      <c r="C359" s="51"/>
      <c r="D359" s="51" t="s">
        <v>820</v>
      </c>
      <c r="E359" s="51" t="s">
        <v>36</v>
      </c>
      <c r="F359" s="51" t="s">
        <v>1732</v>
      </c>
      <c r="G359" s="51" t="s">
        <v>32</v>
      </c>
      <c r="H359" s="52">
        <v>1970</v>
      </c>
      <c r="I359" s="38">
        <v>420</v>
      </c>
      <c r="J359" s="38">
        <v>412</v>
      </c>
      <c r="K359" s="38">
        <v>412</v>
      </c>
      <c r="L359" s="38">
        <v>412</v>
      </c>
      <c r="M359" s="38">
        <v>412</v>
      </c>
      <c r="N359" s="37">
        <v>412</v>
      </c>
      <c r="O359" s="37">
        <v>412</v>
      </c>
      <c r="P359" s="37">
        <v>412</v>
      </c>
      <c r="Q359" s="37">
        <v>412</v>
      </c>
      <c r="R359" s="37">
        <v>412</v>
      </c>
      <c r="S359" s="37">
        <v>412</v>
      </c>
      <c r="T359" s="207"/>
    </row>
    <row r="360" spans="1:20" s="5" customFormat="1" ht="13.2">
      <c r="A360" s="5">
        <f t="shared" si="5"/>
        <v>360</v>
      </c>
      <c r="B360" s="51" t="s">
        <v>1659</v>
      </c>
      <c r="C360" s="51"/>
      <c r="D360" s="51" t="s">
        <v>1660</v>
      </c>
      <c r="E360" s="51" t="s">
        <v>570</v>
      </c>
      <c r="F360" s="51" t="s">
        <v>1731</v>
      </c>
      <c r="G360" s="51" t="s">
        <v>32</v>
      </c>
      <c r="H360" s="52">
        <v>2020</v>
      </c>
      <c r="I360" s="38">
        <v>60.5</v>
      </c>
      <c r="J360" s="38">
        <v>49.8</v>
      </c>
      <c r="K360" s="38">
        <v>49.8</v>
      </c>
      <c r="L360" s="38">
        <v>49.8</v>
      </c>
      <c r="M360" s="38">
        <v>49.8</v>
      </c>
      <c r="N360" s="37">
        <v>49.8</v>
      </c>
      <c r="O360" s="37">
        <v>49.8</v>
      </c>
      <c r="P360" s="37">
        <v>49.8</v>
      </c>
      <c r="Q360" s="37">
        <v>49.8</v>
      </c>
      <c r="R360" s="37">
        <v>49.8</v>
      </c>
      <c r="S360" s="37">
        <v>49.8</v>
      </c>
      <c r="T360" s="207"/>
    </row>
    <row r="361" spans="1:20" s="5" customFormat="1" ht="13.2">
      <c r="A361" s="5">
        <f t="shared" si="5"/>
        <v>361</v>
      </c>
      <c r="B361" s="51" t="s">
        <v>1661</v>
      </c>
      <c r="C361" s="51"/>
      <c r="D361" s="51" t="s">
        <v>1662</v>
      </c>
      <c r="E361" s="51" t="s">
        <v>570</v>
      </c>
      <c r="F361" s="51" t="s">
        <v>1731</v>
      </c>
      <c r="G361" s="51" t="s">
        <v>32</v>
      </c>
      <c r="H361" s="52">
        <v>2020</v>
      </c>
      <c r="I361" s="38">
        <v>60.5</v>
      </c>
      <c r="J361" s="38">
        <v>49.8</v>
      </c>
      <c r="K361" s="38">
        <v>49.8</v>
      </c>
      <c r="L361" s="38">
        <v>49.8</v>
      </c>
      <c r="M361" s="38">
        <v>49.8</v>
      </c>
      <c r="N361" s="37">
        <v>49.8</v>
      </c>
      <c r="O361" s="37">
        <v>49.8</v>
      </c>
      <c r="P361" s="37">
        <v>49.8</v>
      </c>
      <c r="Q361" s="37">
        <v>49.8</v>
      </c>
      <c r="R361" s="37">
        <v>49.8</v>
      </c>
      <c r="S361" s="37">
        <v>49.8</v>
      </c>
      <c r="T361" s="207"/>
    </row>
    <row r="362" spans="1:20" s="5" customFormat="1" ht="13.2">
      <c r="A362" s="5">
        <f t="shared" si="5"/>
        <v>362</v>
      </c>
      <c r="B362" s="51" t="s">
        <v>821</v>
      </c>
      <c r="C362" s="51"/>
      <c r="D362" s="51" t="s">
        <v>822</v>
      </c>
      <c r="E362" s="51" t="s">
        <v>570</v>
      </c>
      <c r="F362" s="51" t="s">
        <v>1731</v>
      </c>
      <c r="G362" s="51" t="s">
        <v>32</v>
      </c>
      <c r="H362" s="52">
        <v>2019</v>
      </c>
      <c r="I362" s="38">
        <v>60.5</v>
      </c>
      <c r="J362" s="38">
        <v>49.8</v>
      </c>
      <c r="K362" s="38">
        <v>49.8</v>
      </c>
      <c r="L362" s="38">
        <v>49.8</v>
      </c>
      <c r="M362" s="38">
        <v>49.8</v>
      </c>
      <c r="N362" s="37">
        <v>49.8</v>
      </c>
      <c r="O362" s="37">
        <v>49.8</v>
      </c>
      <c r="P362" s="37">
        <v>49.8</v>
      </c>
      <c r="Q362" s="37">
        <v>49.8</v>
      </c>
      <c r="R362" s="37">
        <v>49.8</v>
      </c>
      <c r="S362" s="37">
        <v>49.8</v>
      </c>
      <c r="T362" s="207"/>
    </row>
    <row r="363" spans="1:20" s="5" customFormat="1" ht="13.2">
      <c r="A363" s="5">
        <f t="shared" si="5"/>
        <v>363</v>
      </c>
      <c r="B363" s="51" t="s">
        <v>823</v>
      </c>
      <c r="C363" s="51"/>
      <c r="D363" s="51" t="s">
        <v>824</v>
      </c>
      <c r="E363" s="51" t="s">
        <v>570</v>
      </c>
      <c r="F363" s="51" t="s">
        <v>1731</v>
      </c>
      <c r="G363" s="51" t="s">
        <v>32</v>
      </c>
      <c r="H363" s="52">
        <v>2019</v>
      </c>
      <c r="I363" s="38">
        <v>60.5</v>
      </c>
      <c r="J363" s="38">
        <v>49.8</v>
      </c>
      <c r="K363" s="38">
        <v>49.8</v>
      </c>
      <c r="L363" s="38">
        <v>49.8</v>
      </c>
      <c r="M363" s="38">
        <v>49.8</v>
      </c>
      <c r="N363" s="37">
        <v>49.8</v>
      </c>
      <c r="O363" s="37">
        <v>49.8</v>
      </c>
      <c r="P363" s="37">
        <v>49.8</v>
      </c>
      <c r="Q363" s="37">
        <v>49.8</v>
      </c>
      <c r="R363" s="37">
        <v>49.8</v>
      </c>
      <c r="S363" s="37">
        <v>49.8</v>
      </c>
      <c r="T363" s="207"/>
    </row>
    <row r="364" spans="1:20" s="5" customFormat="1" ht="13.2">
      <c r="A364" s="5">
        <f t="shared" si="5"/>
        <v>364</v>
      </c>
      <c r="B364" s="51" t="s">
        <v>643</v>
      </c>
      <c r="C364" s="51"/>
      <c r="D364" s="51" t="s">
        <v>644</v>
      </c>
      <c r="E364" s="51" t="s">
        <v>570</v>
      </c>
      <c r="F364" s="51" t="s">
        <v>1730</v>
      </c>
      <c r="G364" s="51" t="s">
        <v>32</v>
      </c>
      <c r="H364" s="52">
        <v>2009</v>
      </c>
      <c r="I364" s="38">
        <v>196.86</v>
      </c>
      <c r="J364" s="38">
        <v>171</v>
      </c>
      <c r="K364" s="38">
        <v>171</v>
      </c>
      <c r="L364" s="38">
        <v>171</v>
      </c>
      <c r="M364" s="38">
        <v>171</v>
      </c>
      <c r="N364" s="37">
        <v>171</v>
      </c>
      <c r="O364" s="37">
        <v>171</v>
      </c>
      <c r="P364" s="37">
        <v>171</v>
      </c>
      <c r="Q364" s="37">
        <v>171</v>
      </c>
      <c r="R364" s="37">
        <v>171</v>
      </c>
      <c r="S364" s="37">
        <v>171</v>
      </c>
      <c r="T364" s="207"/>
    </row>
    <row r="365" spans="1:20" s="5" customFormat="1" ht="13.2">
      <c r="A365" s="5">
        <f t="shared" si="5"/>
        <v>365</v>
      </c>
      <c r="B365" s="51" t="s">
        <v>646</v>
      </c>
      <c r="C365" s="51"/>
      <c r="D365" s="51" t="s">
        <v>647</v>
      </c>
      <c r="E365" s="51" t="s">
        <v>570</v>
      </c>
      <c r="F365" s="51" t="s">
        <v>1730</v>
      </c>
      <c r="G365" s="51" t="s">
        <v>32</v>
      </c>
      <c r="H365" s="52">
        <v>2009</v>
      </c>
      <c r="I365" s="38">
        <v>180.2</v>
      </c>
      <c r="J365" s="38">
        <v>132</v>
      </c>
      <c r="K365" s="38">
        <v>132</v>
      </c>
      <c r="L365" s="38">
        <v>132</v>
      </c>
      <c r="M365" s="38">
        <v>132</v>
      </c>
      <c r="N365" s="37">
        <v>132</v>
      </c>
      <c r="O365" s="37">
        <v>132</v>
      </c>
      <c r="P365" s="37">
        <v>132</v>
      </c>
      <c r="Q365" s="37">
        <v>132</v>
      </c>
      <c r="R365" s="37">
        <v>132</v>
      </c>
      <c r="S365" s="37">
        <v>132</v>
      </c>
      <c r="T365" s="207"/>
    </row>
    <row r="366" spans="1:20" s="5" customFormat="1" ht="13.2">
      <c r="A366" s="5">
        <f t="shared" si="5"/>
        <v>366</v>
      </c>
      <c r="B366" s="51" t="s">
        <v>801</v>
      </c>
      <c r="C366" s="51"/>
      <c r="D366" s="51" t="s">
        <v>802</v>
      </c>
      <c r="E366" s="51" t="s">
        <v>231</v>
      </c>
      <c r="F366" s="51" t="s">
        <v>1731</v>
      </c>
      <c r="G366" s="51" t="s">
        <v>186</v>
      </c>
      <c r="H366" s="52">
        <v>1967</v>
      </c>
      <c r="I366" s="38">
        <v>16.32</v>
      </c>
      <c r="J366" s="38">
        <v>13</v>
      </c>
      <c r="K366" s="38">
        <v>13</v>
      </c>
      <c r="L366" s="38">
        <v>13</v>
      </c>
      <c r="M366" s="38">
        <v>13</v>
      </c>
      <c r="N366" s="37">
        <v>13</v>
      </c>
      <c r="O366" s="37">
        <v>13</v>
      </c>
      <c r="P366" s="37">
        <v>13</v>
      </c>
      <c r="Q366" s="37">
        <v>13</v>
      </c>
      <c r="R366" s="37">
        <v>13</v>
      </c>
      <c r="S366" s="37">
        <v>13</v>
      </c>
      <c r="T366" s="207"/>
    </row>
    <row r="367" spans="1:20" s="5" customFormat="1" ht="13.2">
      <c r="A367" s="5">
        <f t="shared" si="5"/>
        <v>367</v>
      </c>
      <c r="B367" s="51" t="s">
        <v>825</v>
      </c>
      <c r="C367" s="51"/>
      <c r="D367" s="51" t="s">
        <v>826</v>
      </c>
      <c r="E367" s="51" t="s">
        <v>231</v>
      </c>
      <c r="F367" s="51" t="s">
        <v>1732</v>
      </c>
      <c r="G367" s="51" t="s">
        <v>186</v>
      </c>
      <c r="H367" s="52">
        <v>1958</v>
      </c>
      <c r="I367" s="38">
        <v>187.85</v>
      </c>
      <c r="J367" s="38">
        <v>169</v>
      </c>
      <c r="K367" s="38">
        <v>169</v>
      </c>
      <c r="L367" s="38">
        <v>169</v>
      </c>
      <c r="M367" s="38">
        <v>169</v>
      </c>
      <c r="N367" s="37">
        <v>169</v>
      </c>
      <c r="O367" s="37">
        <v>169</v>
      </c>
      <c r="P367" s="37">
        <v>169</v>
      </c>
      <c r="Q367" s="37">
        <v>169</v>
      </c>
      <c r="R367" s="37">
        <v>169</v>
      </c>
      <c r="S367" s="37">
        <v>169</v>
      </c>
      <c r="T367" s="207"/>
    </row>
    <row r="368" spans="1:20" s="5" customFormat="1" ht="13.2">
      <c r="A368" s="5">
        <f t="shared" si="5"/>
        <v>368</v>
      </c>
      <c r="B368" s="51" t="s">
        <v>827</v>
      </c>
      <c r="C368" s="51"/>
      <c r="D368" s="51" t="s">
        <v>828</v>
      </c>
      <c r="E368" s="51" t="s">
        <v>231</v>
      </c>
      <c r="F368" s="51" t="s">
        <v>1732</v>
      </c>
      <c r="G368" s="51" t="s">
        <v>186</v>
      </c>
      <c r="H368" s="52">
        <v>1958</v>
      </c>
      <c r="I368" s="38">
        <v>187.85</v>
      </c>
      <c r="J368" s="38">
        <v>169</v>
      </c>
      <c r="K368" s="38">
        <v>169</v>
      </c>
      <c r="L368" s="38">
        <v>169</v>
      </c>
      <c r="M368" s="38">
        <v>169</v>
      </c>
      <c r="N368" s="37">
        <v>169</v>
      </c>
      <c r="O368" s="37">
        <v>169</v>
      </c>
      <c r="P368" s="37">
        <v>169</v>
      </c>
      <c r="Q368" s="37">
        <v>169</v>
      </c>
      <c r="R368" s="37">
        <v>169</v>
      </c>
      <c r="S368" s="37">
        <v>169</v>
      </c>
      <c r="T368" s="207"/>
    </row>
    <row r="369" spans="1:20" s="5" customFormat="1" ht="13.2">
      <c r="A369" s="5">
        <f t="shared" si="5"/>
        <v>369</v>
      </c>
      <c r="B369" s="51" t="s">
        <v>829</v>
      </c>
      <c r="C369" s="51"/>
      <c r="D369" s="51" t="s">
        <v>830</v>
      </c>
      <c r="E369" s="51" t="s">
        <v>231</v>
      </c>
      <c r="F369" s="51" t="s">
        <v>1732</v>
      </c>
      <c r="G369" s="51" t="s">
        <v>186</v>
      </c>
      <c r="H369" s="52">
        <v>1961</v>
      </c>
      <c r="I369" s="38">
        <v>299.2</v>
      </c>
      <c r="J369" s="38">
        <v>258</v>
      </c>
      <c r="K369" s="38">
        <v>258</v>
      </c>
      <c r="L369" s="38">
        <v>258</v>
      </c>
      <c r="M369" s="38">
        <v>258</v>
      </c>
      <c r="N369" s="37">
        <v>258</v>
      </c>
      <c r="O369" s="37">
        <v>258</v>
      </c>
      <c r="P369" s="37">
        <v>258</v>
      </c>
      <c r="Q369" s="37">
        <v>258</v>
      </c>
      <c r="R369" s="37">
        <v>258</v>
      </c>
      <c r="S369" s="37">
        <v>258</v>
      </c>
      <c r="T369" s="207"/>
    </row>
    <row r="370" spans="1:20" s="5" customFormat="1" ht="13.2">
      <c r="A370" s="5">
        <f t="shared" si="5"/>
        <v>370</v>
      </c>
      <c r="B370" s="51" t="s">
        <v>831</v>
      </c>
      <c r="C370" s="51"/>
      <c r="D370" s="51" t="s">
        <v>832</v>
      </c>
      <c r="E370" s="51" t="s">
        <v>231</v>
      </c>
      <c r="F370" s="51" t="s">
        <v>1732</v>
      </c>
      <c r="G370" s="51" t="s">
        <v>186</v>
      </c>
      <c r="H370" s="52">
        <v>1968</v>
      </c>
      <c r="I370" s="38">
        <v>580.5</v>
      </c>
      <c r="J370" s="38">
        <v>552</v>
      </c>
      <c r="K370" s="38">
        <v>552</v>
      </c>
      <c r="L370" s="38">
        <v>552</v>
      </c>
      <c r="M370" s="38">
        <v>552</v>
      </c>
      <c r="N370" s="37">
        <v>552</v>
      </c>
      <c r="O370" s="37">
        <v>552</v>
      </c>
      <c r="P370" s="37">
        <v>552</v>
      </c>
      <c r="Q370" s="37">
        <v>552</v>
      </c>
      <c r="R370" s="37">
        <v>552</v>
      </c>
      <c r="S370" s="37">
        <v>552</v>
      </c>
      <c r="T370" s="207"/>
    </row>
    <row r="371" spans="1:20" s="5" customFormat="1" ht="13.2">
      <c r="A371" s="5">
        <f t="shared" si="5"/>
        <v>371</v>
      </c>
      <c r="B371" s="51" t="s">
        <v>648</v>
      </c>
      <c r="C371" s="51"/>
      <c r="D371" s="51" t="s">
        <v>649</v>
      </c>
      <c r="E371" s="51" t="s">
        <v>650</v>
      </c>
      <c r="F371" s="51" t="s">
        <v>1730</v>
      </c>
      <c r="G371" s="51" t="s">
        <v>33</v>
      </c>
      <c r="H371" s="52">
        <v>1987</v>
      </c>
      <c r="I371" s="38">
        <v>20</v>
      </c>
      <c r="J371" s="38">
        <v>20</v>
      </c>
      <c r="K371" s="38">
        <v>20</v>
      </c>
      <c r="L371" s="38">
        <v>20</v>
      </c>
      <c r="M371" s="38">
        <v>20</v>
      </c>
      <c r="N371" s="37">
        <v>20</v>
      </c>
      <c r="O371" s="37">
        <v>20</v>
      </c>
      <c r="P371" s="37">
        <v>20</v>
      </c>
      <c r="Q371" s="37">
        <v>20</v>
      </c>
      <c r="R371" s="37">
        <v>20</v>
      </c>
      <c r="S371" s="37">
        <v>20</v>
      </c>
      <c r="T371" s="207"/>
    </row>
    <row r="372" spans="1:20" s="5" customFormat="1" ht="13.2">
      <c r="A372" s="5">
        <f t="shared" si="5"/>
        <v>372</v>
      </c>
      <c r="B372" s="51" t="s">
        <v>651</v>
      </c>
      <c r="C372" s="51"/>
      <c r="D372" s="51" t="s">
        <v>652</v>
      </c>
      <c r="E372" s="51" t="s">
        <v>650</v>
      </c>
      <c r="F372" s="51" t="s">
        <v>1730</v>
      </c>
      <c r="G372" s="51" t="s">
        <v>33</v>
      </c>
      <c r="H372" s="52">
        <v>1987</v>
      </c>
      <c r="I372" s="38">
        <v>20</v>
      </c>
      <c r="J372" s="38">
        <v>20</v>
      </c>
      <c r="K372" s="38">
        <v>20</v>
      </c>
      <c r="L372" s="38">
        <v>20</v>
      </c>
      <c r="M372" s="38">
        <v>20</v>
      </c>
      <c r="N372" s="37">
        <v>20</v>
      </c>
      <c r="O372" s="37">
        <v>20</v>
      </c>
      <c r="P372" s="37">
        <v>20</v>
      </c>
      <c r="Q372" s="37">
        <v>20</v>
      </c>
      <c r="R372" s="37">
        <v>20</v>
      </c>
      <c r="S372" s="37">
        <v>20</v>
      </c>
      <c r="T372" s="207"/>
    </row>
    <row r="373" spans="1:20" s="5" customFormat="1" ht="13.2">
      <c r="A373" s="5">
        <f t="shared" si="5"/>
        <v>373</v>
      </c>
      <c r="B373" s="51" t="s">
        <v>653</v>
      </c>
      <c r="C373" s="51"/>
      <c r="D373" s="51" t="s">
        <v>654</v>
      </c>
      <c r="E373" s="51" t="s">
        <v>650</v>
      </c>
      <c r="F373" s="51" t="s">
        <v>1730</v>
      </c>
      <c r="G373" s="51" t="s">
        <v>33</v>
      </c>
      <c r="H373" s="52">
        <v>1987</v>
      </c>
      <c r="I373" s="38">
        <v>20</v>
      </c>
      <c r="J373" s="38">
        <v>20</v>
      </c>
      <c r="K373" s="38">
        <v>20</v>
      </c>
      <c r="L373" s="38">
        <v>20</v>
      </c>
      <c r="M373" s="38">
        <v>20</v>
      </c>
      <c r="N373" s="37">
        <v>20</v>
      </c>
      <c r="O373" s="37">
        <v>20</v>
      </c>
      <c r="P373" s="37">
        <v>20</v>
      </c>
      <c r="Q373" s="37">
        <v>20</v>
      </c>
      <c r="R373" s="37">
        <v>20</v>
      </c>
      <c r="S373" s="37">
        <v>20</v>
      </c>
      <c r="T373" s="207"/>
    </row>
    <row r="374" spans="1:20" s="5" customFormat="1" ht="13.2">
      <c r="A374" s="5">
        <f t="shared" si="5"/>
        <v>374</v>
      </c>
      <c r="B374" s="51" t="s">
        <v>804</v>
      </c>
      <c r="C374" s="51"/>
      <c r="D374" s="51" t="s">
        <v>805</v>
      </c>
      <c r="E374" s="51" t="s">
        <v>151</v>
      </c>
      <c r="F374" s="51" t="s">
        <v>1731</v>
      </c>
      <c r="G374" s="51" t="s">
        <v>32</v>
      </c>
      <c r="H374" s="52">
        <v>2009</v>
      </c>
      <c r="I374" s="38">
        <v>60.5</v>
      </c>
      <c r="J374" s="38">
        <v>46</v>
      </c>
      <c r="K374" s="38">
        <v>46</v>
      </c>
      <c r="L374" s="38">
        <v>46</v>
      </c>
      <c r="M374" s="38">
        <v>46</v>
      </c>
      <c r="N374" s="37">
        <v>46</v>
      </c>
      <c r="O374" s="37">
        <v>46</v>
      </c>
      <c r="P374" s="37">
        <v>46</v>
      </c>
      <c r="Q374" s="37">
        <v>46</v>
      </c>
      <c r="R374" s="37">
        <v>46</v>
      </c>
      <c r="S374" s="37">
        <v>46</v>
      </c>
      <c r="T374" s="207"/>
    </row>
    <row r="375" spans="1:20" s="5" customFormat="1" ht="13.2">
      <c r="A375" s="5">
        <f t="shared" si="5"/>
        <v>375</v>
      </c>
      <c r="B375" s="51" t="s">
        <v>807</v>
      </c>
      <c r="C375" s="51"/>
      <c r="D375" s="51" t="s">
        <v>808</v>
      </c>
      <c r="E375" s="51" t="s">
        <v>151</v>
      </c>
      <c r="F375" s="51" t="s">
        <v>1731</v>
      </c>
      <c r="G375" s="51" t="s">
        <v>32</v>
      </c>
      <c r="H375" s="52">
        <v>2009</v>
      </c>
      <c r="I375" s="38">
        <v>60.5</v>
      </c>
      <c r="J375" s="38">
        <v>46</v>
      </c>
      <c r="K375" s="38">
        <v>46</v>
      </c>
      <c r="L375" s="38">
        <v>46</v>
      </c>
      <c r="M375" s="38">
        <v>46</v>
      </c>
      <c r="N375" s="37">
        <v>46</v>
      </c>
      <c r="O375" s="37">
        <v>46</v>
      </c>
      <c r="P375" s="37">
        <v>46</v>
      </c>
      <c r="Q375" s="37">
        <v>46</v>
      </c>
      <c r="R375" s="37">
        <v>46</v>
      </c>
      <c r="S375" s="37">
        <v>46</v>
      </c>
      <c r="T375" s="207"/>
    </row>
    <row r="376" spans="1:20" s="5" customFormat="1" ht="13.2">
      <c r="A376" s="5">
        <f t="shared" si="5"/>
        <v>376</v>
      </c>
      <c r="B376" s="51" t="s">
        <v>809</v>
      </c>
      <c r="C376" s="51"/>
      <c r="D376" s="51" t="s">
        <v>810</v>
      </c>
      <c r="E376" s="51" t="s">
        <v>151</v>
      </c>
      <c r="F376" s="51" t="s">
        <v>1731</v>
      </c>
      <c r="G376" s="51" t="s">
        <v>32</v>
      </c>
      <c r="H376" s="52">
        <v>2009</v>
      </c>
      <c r="I376" s="38">
        <v>60.5</v>
      </c>
      <c r="J376" s="38">
        <v>46</v>
      </c>
      <c r="K376" s="38">
        <v>46</v>
      </c>
      <c r="L376" s="38">
        <v>46</v>
      </c>
      <c r="M376" s="38">
        <v>46</v>
      </c>
      <c r="N376" s="37">
        <v>46</v>
      </c>
      <c r="O376" s="37">
        <v>46</v>
      </c>
      <c r="P376" s="37">
        <v>46</v>
      </c>
      <c r="Q376" s="37">
        <v>46</v>
      </c>
      <c r="R376" s="37">
        <v>46</v>
      </c>
      <c r="S376" s="37">
        <v>46</v>
      </c>
      <c r="T376" s="207"/>
    </row>
    <row r="377" spans="1:20" s="5" customFormat="1" ht="13.2">
      <c r="A377" s="5">
        <f t="shared" si="5"/>
        <v>377</v>
      </c>
      <c r="B377" s="51" t="s">
        <v>811</v>
      </c>
      <c r="C377" s="51"/>
      <c r="D377" s="51" t="s">
        <v>812</v>
      </c>
      <c r="E377" s="51" t="s">
        <v>151</v>
      </c>
      <c r="F377" s="51" t="s">
        <v>1731</v>
      </c>
      <c r="G377" s="51" t="s">
        <v>32</v>
      </c>
      <c r="H377" s="52">
        <v>2009</v>
      </c>
      <c r="I377" s="38">
        <v>60.5</v>
      </c>
      <c r="J377" s="38">
        <v>46</v>
      </c>
      <c r="K377" s="38">
        <v>46</v>
      </c>
      <c r="L377" s="38">
        <v>46</v>
      </c>
      <c r="M377" s="38">
        <v>46</v>
      </c>
      <c r="N377" s="37">
        <v>46</v>
      </c>
      <c r="O377" s="37">
        <v>46</v>
      </c>
      <c r="P377" s="37">
        <v>46</v>
      </c>
      <c r="Q377" s="37">
        <v>46</v>
      </c>
      <c r="R377" s="37">
        <v>46</v>
      </c>
      <c r="S377" s="37">
        <v>46</v>
      </c>
      <c r="T377" s="207"/>
    </row>
    <row r="378" spans="1:20" s="5" customFormat="1" ht="13.2">
      <c r="A378" s="5">
        <f t="shared" si="5"/>
        <v>378</v>
      </c>
      <c r="B378" s="51" t="s">
        <v>660</v>
      </c>
      <c r="C378" s="51" t="s">
        <v>4503</v>
      </c>
      <c r="D378" s="51" t="s">
        <v>661</v>
      </c>
      <c r="E378" s="51" t="s">
        <v>662</v>
      </c>
      <c r="F378" s="51" t="s">
        <v>1730</v>
      </c>
      <c r="G378" s="51" t="s">
        <v>31</v>
      </c>
      <c r="H378" s="52">
        <v>2004</v>
      </c>
      <c r="I378" s="38">
        <v>275</v>
      </c>
      <c r="J378" s="38">
        <v>263.8</v>
      </c>
      <c r="K378" s="38">
        <v>263.8</v>
      </c>
      <c r="L378" s="38">
        <v>263.8</v>
      </c>
      <c r="M378" s="38">
        <v>263.8</v>
      </c>
      <c r="N378" s="37">
        <v>263.8</v>
      </c>
      <c r="O378" s="37">
        <v>263.8</v>
      </c>
      <c r="P378" s="37">
        <v>263.8</v>
      </c>
      <c r="Q378" s="37">
        <v>263.8</v>
      </c>
      <c r="R378" s="37">
        <v>263.8</v>
      </c>
      <c r="S378" s="37">
        <v>263.8</v>
      </c>
      <c r="T378" s="207"/>
    </row>
    <row r="379" spans="1:20" s="5" customFormat="1" ht="13.2">
      <c r="A379" s="5">
        <f t="shared" si="5"/>
        <v>379</v>
      </c>
      <c r="B379" s="51" t="s">
        <v>663</v>
      </c>
      <c r="C379" s="51" t="s">
        <v>4503</v>
      </c>
      <c r="D379" s="51" t="s">
        <v>664</v>
      </c>
      <c r="E379" s="51" t="s">
        <v>662</v>
      </c>
      <c r="F379" s="51" t="s">
        <v>1730</v>
      </c>
      <c r="G379" s="51" t="s">
        <v>31</v>
      </c>
      <c r="H379" s="52">
        <v>2004</v>
      </c>
      <c r="I379" s="38">
        <v>275</v>
      </c>
      <c r="J379" s="38">
        <v>263.8</v>
      </c>
      <c r="K379" s="38">
        <v>263.8</v>
      </c>
      <c r="L379" s="38">
        <v>263.8</v>
      </c>
      <c r="M379" s="38">
        <v>263.8</v>
      </c>
      <c r="N379" s="37">
        <v>263.8</v>
      </c>
      <c r="O379" s="37">
        <v>263.8</v>
      </c>
      <c r="P379" s="37">
        <v>263.8</v>
      </c>
      <c r="Q379" s="37">
        <v>263.8</v>
      </c>
      <c r="R379" s="37">
        <v>263.8</v>
      </c>
      <c r="S379" s="37">
        <v>263.8</v>
      </c>
      <c r="T379" s="207"/>
    </row>
    <row r="380" spans="1:20" s="5" customFormat="1" ht="13.2">
      <c r="A380" s="5">
        <f t="shared" si="5"/>
        <v>380</v>
      </c>
      <c r="B380" s="51" t="s">
        <v>665</v>
      </c>
      <c r="C380" s="51" t="s">
        <v>4503</v>
      </c>
      <c r="D380" s="51" t="s">
        <v>666</v>
      </c>
      <c r="E380" s="51" t="s">
        <v>662</v>
      </c>
      <c r="F380" s="51" t="s">
        <v>1730</v>
      </c>
      <c r="G380" s="51" t="s">
        <v>31</v>
      </c>
      <c r="H380" s="52">
        <v>2004</v>
      </c>
      <c r="I380" s="38">
        <v>298</v>
      </c>
      <c r="J380" s="38">
        <v>298</v>
      </c>
      <c r="K380" s="38">
        <v>298</v>
      </c>
      <c r="L380" s="38">
        <v>298</v>
      </c>
      <c r="M380" s="38">
        <v>298</v>
      </c>
      <c r="N380" s="37">
        <v>298</v>
      </c>
      <c r="O380" s="37">
        <v>298</v>
      </c>
      <c r="P380" s="37">
        <v>298</v>
      </c>
      <c r="Q380" s="37">
        <v>298</v>
      </c>
      <c r="R380" s="37">
        <v>298</v>
      </c>
      <c r="S380" s="37">
        <v>298</v>
      </c>
      <c r="T380" s="207"/>
    </row>
    <row r="381" spans="1:20" s="5" customFormat="1" ht="13.2">
      <c r="A381" s="5">
        <f t="shared" si="5"/>
        <v>381</v>
      </c>
      <c r="B381" s="51" t="s">
        <v>667</v>
      </c>
      <c r="C381" s="51"/>
      <c r="D381" s="51" t="s">
        <v>668</v>
      </c>
      <c r="E381" s="51" t="s">
        <v>329</v>
      </c>
      <c r="F381" s="51" t="s">
        <v>1730</v>
      </c>
      <c r="G381" s="51" t="s">
        <v>31</v>
      </c>
      <c r="H381" s="52">
        <v>2002</v>
      </c>
      <c r="I381" s="38">
        <v>264.5</v>
      </c>
      <c r="J381" s="38">
        <v>240.4</v>
      </c>
      <c r="K381" s="38">
        <v>240.4</v>
      </c>
      <c r="L381" s="38">
        <v>240.4</v>
      </c>
      <c r="M381" s="38">
        <v>240.4</v>
      </c>
      <c r="N381" s="37">
        <v>240.4</v>
      </c>
      <c r="O381" s="37">
        <v>240.4</v>
      </c>
      <c r="P381" s="37">
        <v>240.4</v>
      </c>
      <c r="Q381" s="37">
        <v>240.4</v>
      </c>
      <c r="R381" s="37">
        <v>240.4</v>
      </c>
      <c r="S381" s="37">
        <v>240.4</v>
      </c>
      <c r="T381" s="207"/>
    </row>
    <row r="382" spans="1:20" s="5" customFormat="1" ht="13.2">
      <c r="A382" s="5">
        <f t="shared" si="5"/>
        <v>382</v>
      </c>
      <c r="B382" s="51" t="s">
        <v>669</v>
      </c>
      <c r="C382" s="51"/>
      <c r="D382" s="51" t="s">
        <v>670</v>
      </c>
      <c r="E382" s="51" t="s">
        <v>329</v>
      </c>
      <c r="F382" s="51" t="s">
        <v>1730</v>
      </c>
      <c r="G382" s="51" t="s">
        <v>31</v>
      </c>
      <c r="H382" s="52">
        <v>2002</v>
      </c>
      <c r="I382" s="38">
        <v>264.5</v>
      </c>
      <c r="J382" s="38">
        <v>235.4</v>
      </c>
      <c r="K382" s="38">
        <v>235.4</v>
      </c>
      <c r="L382" s="38">
        <v>235.4</v>
      </c>
      <c r="M382" s="38">
        <v>235.4</v>
      </c>
      <c r="N382" s="37">
        <v>235.4</v>
      </c>
      <c r="O382" s="37">
        <v>235.4</v>
      </c>
      <c r="P382" s="37">
        <v>235.4</v>
      </c>
      <c r="Q382" s="37">
        <v>235.4</v>
      </c>
      <c r="R382" s="37">
        <v>235.4</v>
      </c>
      <c r="S382" s="37">
        <v>235.4</v>
      </c>
      <c r="T382" s="207"/>
    </row>
    <row r="383" spans="1:20" s="5" customFormat="1" ht="13.2">
      <c r="A383" s="5">
        <f t="shared" si="5"/>
        <v>383</v>
      </c>
      <c r="B383" s="51" t="s">
        <v>671</v>
      </c>
      <c r="C383" s="51"/>
      <c r="D383" s="51" t="s">
        <v>672</v>
      </c>
      <c r="E383" s="51" t="s">
        <v>329</v>
      </c>
      <c r="F383" s="51" t="s">
        <v>1730</v>
      </c>
      <c r="G383" s="51" t="s">
        <v>31</v>
      </c>
      <c r="H383" s="52">
        <v>2002</v>
      </c>
      <c r="I383" s="38">
        <v>300</v>
      </c>
      <c r="J383" s="38">
        <v>269</v>
      </c>
      <c r="K383" s="38">
        <v>269</v>
      </c>
      <c r="L383" s="38">
        <v>269</v>
      </c>
      <c r="M383" s="38">
        <v>269</v>
      </c>
      <c r="N383" s="37">
        <v>269</v>
      </c>
      <c r="O383" s="37">
        <v>269</v>
      </c>
      <c r="P383" s="37">
        <v>269</v>
      </c>
      <c r="Q383" s="37">
        <v>269</v>
      </c>
      <c r="R383" s="37">
        <v>269</v>
      </c>
      <c r="S383" s="37">
        <v>269</v>
      </c>
      <c r="T383" s="207"/>
    </row>
    <row r="384" spans="1:20" s="5" customFormat="1" ht="13.2">
      <c r="A384" s="5">
        <f t="shared" si="5"/>
        <v>384</v>
      </c>
      <c r="B384" s="51" t="s">
        <v>2517</v>
      </c>
      <c r="C384" s="51"/>
      <c r="D384" s="51" t="s">
        <v>2518</v>
      </c>
      <c r="E384" s="51" t="s">
        <v>329</v>
      </c>
      <c r="F384" s="51" t="s">
        <v>1730</v>
      </c>
      <c r="G384" s="51" t="s">
        <v>31</v>
      </c>
      <c r="H384" s="52">
        <v>2017</v>
      </c>
      <c r="I384" s="38">
        <v>360</v>
      </c>
      <c r="J384" s="38">
        <v>353.3</v>
      </c>
      <c r="K384" s="38">
        <v>353.3</v>
      </c>
      <c r="L384" s="38">
        <v>353.3</v>
      </c>
      <c r="M384" s="38">
        <v>353.3</v>
      </c>
      <c r="N384" s="37">
        <v>353.3</v>
      </c>
      <c r="O384" s="37">
        <v>353.3</v>
      </c>
      <c r="P384" s="37">
        <v>353.3</v>
      </c>
      <c r="Q384" s="37">
        <v>353.3</v>
      </c>
      <c r="R384" s="37">
        <v>353.3</v>
      </c>
      <c r="S384" s="37">
        <v>353.3</v>
      </c>
      <c r="T384" s="207"/>
    </row>
    <row r="385" spans="1:24" s="5" customFormat="1" ht="13.2">
      <c r="A385" s="5">
        <f t="shared" si="5"/>
        <v>385</v>
      </c>
      <c r="B385" s="51" t="s">
        <v>2519</v>
      </c>
      <c r="C385" s="51"/>
      <c r="D385" s="51" t="s">
        <v>2520</v>
      </c>
      <c r="E385" s="51" t="s">
        <v>329</v>
      </c>
      <c r="F385" s="51" t="s">
        <v>1730</v>
      </c>
      <c r="G385" s="51" t="s">
        <v>31</v>
      </c>
      <c r="H385" s="52">
        <v>2017</v>
      </c>
      <c r="I385" s="38">
        <v>360</v>
      </c>
      <c r="J385" s="38">
        <v>354.6</v>
      </c>
      <c r="K385" s="38">
        <v>354.6</v>
      </c>
      <c r="L385" s="38">
        <v>354.6</v>
      </c>
      <c r="M385" s="38">
        <v>354.6</v>
      </c>
      <c r="N385" s="37">
        <v>354.6</v>
      </c>
      <c r="O385" s="37">
        <v>354.6</v>
      </c>
      <c r="P385" s="37">
        <v>354.6</v>
      </c>
      <c r="Q385" s="37">
        <v>354.6</v>
      </c>
      <c r="R385" s="37">
        <v>354.6</v>
      </c>
      <c r="S385" s="37">
        <v>354.6</v>
      </c>
      <c r="T385" s="207"/>
    </row>
    <row r="386" spans="1:24" s="5" customFormat="1" ht="13.2">
      <c r="A386" s="5">
        <f t="shared" si="5"/>
        <v>386</v>
      </c>
      <c r="B386" s="51" t="s">
        <v>2521</v>
      </c>
      <c r="C386" s="51"/>
      <c r="D386" s="51" t="s">
        <v>2522</v>
      </c>
      <c r="E386" s="51" t="s">
        <v>329</v>
      </c>
      <c r="F386" s="51" t="s">
        <v>1730</v>
      </c>
      <c r="G386" s="51" t="s">
        <v>31</v>
      </c>
      <c r="H386" s="52">
        <v>2017</v>
      </c>
      <c r="I386" s="38">
        <v>511.2</v>
      </c>
      <c r="J386" s="38">
        <v>473.1</v>
      </c>
      <c r="K386" s="38">
        <v>473.1</v>
      </c>
      <c r="L386" s="38">
        <v>473.1</v>
      </c>
      <c r="M386" s="38">
        <v>473.1</v>
      </c>
      <c r="N386" s="37">
        <v>473.1</v>
      </c>
      <c r="O386" s="37">
        <v>473.1</v>
      </c>
      <c r="P386" s="37">
        <v>473.1</v>
      </c>
      <c r="Q386" s="37">
        <v>473.1</v>
      </c>
      <c r="R386" s="37">
        <v>473.1</v>
      </c>
      <c r="S386" s="37">
        <v>473.1</v>
      </c>
      <c r="T386" s="207"/>
    </row>
    <row r="387" spans="1:24" s="5" customFormat="1" ht="13.2">
      <c r="A387" s="5">
        <f t="shared" si="5"/>
        <v>387</v>
      </c>
      <c r="B387" s="51" t="s">
        <v>1940</v>
      </c>
      <c r="C387" s="51"/>
      <c r="D387" s="51" t="s">
        <v>833</v>
      </c>
      <c r="E387" s="51" t="s">
        <v>834</v>
      </c>
      <c r="F387" s="51" t="s">
        <v>835</v>
      </c>
      <c r="G387" s="51" t="s">
        <v>31</v>
      </c>
      <c r="H387" s="52">
        <v>2012</v>
      </c>
      <c r="I387" s="38">
        <v>116.45</v>
      </c>
      <c r="J387" s="38">
        <v>105</v>
      </c>
      <c r="K387" s="38">
        <v>105</v>
      </c>
      <c r="L387" s="38">
        <v>105</v>
      </c>
      <c r="M387" s="38">
        <v>105</v>
      </c>
      <c r="N387" s="37">
        <v>105</v>
      </c>
      <c r="O387" s="37">
        <v>105</v>
      </c>
      <c r="P387" s="37">
        <v>105</v>
      </c>
      <c r="Q387" s="37">
        <v>105</v>
      </c>
      <c r="R387" s="37">
        <v>105</v>
      </c>
      <c r="S387" s="37">
        <v>105</v>
      </c>
      <c r="T387" s="207"/>
    </row>
    <row r="388" spans="1:24" s="5" customFormat="1" ht="13.2">
      <c r="A388" s="5">
        <f t="shared" si="5"/>
        <v>388</v>
      </c>
      <c r="B388" s="51" t="s">
        <v>2523</v>
      </c>
      <c r="C388" s="51"/>
      <c r="D388" s="51" t="s">
        <v>836</v>
      </c>
      <c r="E388" s="51" t="s">
        <v>36</v>
      </c>
      <c r="F388" s="51" t="s">
        <v>835</v>
      </c>
      <c r="G388" s="51" t="s">
        <v>32</v>
      </c>
      <c r="H388" s="52">
        <v>2002</v>
      </c>
      <c r="I388" s="38">
        <v>9.8000000000000007</v>
      </c>
      <c r="J388" s="38">
        <v>9.8000000000000007</v>
      </c>
      <c r="K388" s="38">
        <v>9.8000000000000007</v>
      </c>
      <c r="L388" s="38">
        <v>9.8000000000000007</v>
      </c>
      <c r="M388" s="38">
        <v>9.8000000000000007</v>
      </c>
      <c r="N388" s="37">
        <v>9.8000000000000007</v>
      </c>
      <c r="O388" s="37">
        <v>9.8000000000000007</v>
      </c>
      <c r="P388" s="37">
        <v>9.8000000000000007</v>
      </c>
      <c r="Q388" s="37">
        <v>9.8000000000000007</v>
      </c>
      <c r="R388" s="37">
        <v>9.8000000000000007</v>
      </c>
      <c r="S388" s="37">
        <v>9.8000000000000007</v>
      </c>
      <c r="T388" s="207"/>
    </row>
    <row r="389" spans="1:24" s="5" customFormat="1" ht="13.2">
      <c r="A389" s="5">
        <f t="shared" si="5"/>
        <v>389</v>
      </c>
      <c r="B389" s="51" t="s">
        <v>2524</v>
      </c>
      <c r="C389" s="51"/>
      <c r="D389" s="51" t="s">
        <v>837</v>
      </c>
      <c r="E389" s="51" t="s">
        <v>36</v>
      </c>
      <c r="F389" s="51" t="s">
        <v>835</v>
      </c>
      <c r="G389" s="51" t="s">
        <v>32</v>
      </c>
      <c r="H389" s="52">
        <v>2005</v>
      </c>
      <c r="I389" s="38">
        <v>9.6</v>
      </c>
      <c r="J389" s="38">
        <v>9.6</v>
      </c>
      <c r="K389" s="38">
        <v>9.6</v>
      </c>
      <c r="L389" s="38">
        <v>9.6</v>
      </c>
      <c r="M389" s="38">
        <v>9.6</v>
      </c>
      <c r="N389" s="37">
        <v>9.6</v>
      </c>
      <c r="O389" s="37">
        <v>9.6</v>
      </c>
      <c r="P389" s="37">
        <v>9.6</v>
      </c>
      <c r="Q389" s="37">
        <v>9.6</v>
      </c>
      <c r="R389" s="37">
        <v>9.6</v>
      </c>
      <c r="S389" s="37">
        <v>9.6</v>
      </c>
      <c r="T389" s="207"/>
    </row>
    <row r="390" spans="1:24" s="5" customFormat="1" ht="13.2">
      <c r="A390" s="5">
        <f t="shared" ref="A390:A453" si="6">A389+1</f>
        <v>390</v>
      </c>
      <c r="B390" s="51" t="s">
        <v>838</v>
      </c>
      <c r="C390" s="51"/>
      <c r="D390" s="51" t="s">
        <v>839</v>
      </c>
      <c r="E390" s="51" t="s">
        <v>360</v>
      </c>
      <c r="F390" s="51" t="s">
        <v>835</v>
      </c>
      <c r="G390" s="51" t="s">
        <v>31</v>
      </c>
      <c r="H390" s="52">
        <v>2011</v>
      </c>
      <c r="I390" s="38">
        <v>3.2</v>
      </c>
      <c r="J390" s="38">
        <v>3.2</v>
      </c>
      <c r="K390" s="38">
        <v>3.2</v>
      </c>
      <c r="L390" s="38">
        <v>3.2</v>
      </c>
      <c r="M390" s="38">
        <v>3.2</v>
      </c>
      <c r="N390" s="37">
        <v>3.2</v>
      </c>
      <c r="O390" s="37">
        <v>3.2</v>
      </c>
      <c r="P390" s="37">
        <v>3.2</v>
      </c>
      <c r="Q390" s="37">
        <v>3.2</v>
      </c>
      <c r="R390" s="37">
        <v>3.2</v>
      </c>
      <c r="S390" s="37">
        <v>3.2</v>
      </c>
      <c r="T390" s="207"/>
    </row>
    <row r="391" spans="1:24" s="5" customFormat="1" ht="13.2">
      <c r="A391" s="5">
        <f t="shared" si="6"/>
        <v>391</v>
      </c>
      <c r="B391" s="51" t="s">
        <v>840</v>
      </c>
      <c r="C391" s="51"/>
      <c r="D391" s="51" t="s">
        <v>841</v>
      </c>
      <c r="E391" s="51" t="s">
        <v>537</v>
      </c>
      <c r="F391" s="51" t="s">
        <v>835</v>
      </c>
      <c r="G391" s="51" t="s">
        <v>31</v>
      </c>
      <c r="H391" s="52">
        <v>2015</v>
      </c>
      <c r="I391" s="38">
        <v>4</v>
      </c>
      <c r="J391" s="38">
        <v>4</v>
      </c>
      <c r="K391" s="38">
        <v>4</v>
      </c>
      <c r="L391" s="38">
        <v>4</v>
      </c>
      <c r="M391" s="38">
        <v>4</v>
      </c>
      <c r="N391" s="37">
        <v>4</v>
      </c>
      <c r="O391" s="37">
        <v>4</v>
      </c>
      <c r="P391" s="37">
        <v>4</v>
      </c>
      <c r="Q391" s="37">
        <v>4</v>
      </c>
      <c r="R391" s="37">
        <v>4</v>
      </c>
      <c r="S391" s="37">
        <v>4</v>
      </c>
      <c r="T391" s="207"/>
    </row>
    <row r="392" spans="1:24" s="5" customFormat="1" ht="13.2">
      <c r="A392" s="5">
        <f t="shared" si="6"/>
        <v>392</v>
      </c>
      <c r="B392" s="51" t="s">
        <v>842</v>
      </c>
      <c r="C392" s="51"/>
      <c r="D392" s="51" t="s">
        <v>843</v>
      </c>
      <c r="E392" s="51" t="s">
        <v>36</v>
      </c>
      <c r="F392" s="51" t="s">
        <v>835</v>
      </c>
      <c r="G392" s="51" t="s">
        <v>32</v>
      </c>
      <c r="H392" s="52">
        <v>2013</v>
      </c>
      <c r="I392" s="38">
        <v>4.2</v>
      </c>
      <c r="J392" s="38">
        <v>4.2</v>
      </c>
      <c r="K392" s="38">
        <v>4.2</v>
      </c>
      <c r="L392" s="38">
        <v>4.2</v>
      </c>
      <c r="M392" s="38">
        <v>4.2</v>
      </c>
      <c r="N392" s="37">
        <v>4.2</v>
      </c>
      <c r="O392" s="37">
        <v>4.2</v>
      </c>
      <c r="P392" s="37">
        <v>4.2</v>
      </c>
      <c r="Q392" s="37">
        <v>4.2</v>
      </c>
      <c r="R392" s="37">
        <v>4.2</v>
      </c>
      <c r="S392" s="37">
        <v>4.2</v>
      </c>
      <c r="T392" s="207"/>
    </row>
    <row r="393" spans="1:24" s="5" customFormat="1" ht="13.2">
      <c r="A393" s="5">
        <f t="shared" si="6"/>
        <v>393</v>
      </c>
      <c r="B393" s="51" t="s">
        <v>844</v>
      </c>
      <c r="C393" s="51"/>
      <c r="D393" s="51" t="s">
        <v>845</v>
      </c>
      <c r="E393" s="51" t="s">
        <v>315</v>
      </c>
      <c r="F393" s="51" t="s">
        <v>835</v>
      </c>
      <c r="G393" s="51" t="s">
        <v>32</v>
      </c>
      <c r="H393" s="52">
        <v>2007</v>
      </c>
      <c r="I393" s="38">
        <v>6.4</v>
      </c>
      <c r="J393" s="38">
        <v>6.4</v>
      </c>
      <c r="K393" s="38">
        <v>6.4</v>
      </c>
      <c r="L393" s="38">
        <v>6.4</v>
      </c>
      <c r="M393" s="38">
        <v>6.4</v>
      </c>
      <c r="N393" s="37">
        <v>6.4</v>
      </c>
      <c r="O393" s="37">
        <v>6.4</v>
      </c>
      <c r="P393" s="37">
        <v>6.4</v>
      </c>
      <c r="Q393" s="37">
        <v>6.4</v>
      </c>
      <c r="R393" s="37">
        <v>6.4</v>
      </c>
      <c r="S393" s="37">
        <v>6.4</v>
      </c>
      <c r="T393" s="207"/>
    </row>
    <row r="394" spans="1:24" s="5" customFormat="1" ht="13.2">
      <c r="A394" s="5">
        <f t="shared" si="6"/>
        <v>394</v>
      </c>
      <c r="B394" s="51" t="s">
        <v>846</v>
      </c>
      <c r="C394" s="51"/>
      <c r="D394" s="51" t="s">
        <v>847</v>
      </c>
      <c r="E394" s="51" t="s">
        <v>360</v>
      </c>
      <c r="F394" s="51" t="s">
        <v>835</v>
      </c>
      <c r="G394" s="51" t="s">
        <v>31</v>
      </c>
      <c r="H394" s="52">
        <v>1988</v>
      </c>
      <c r="I394" s="38">
        <v>6.2</v>
      </c>
      <c r="J394" s="38">
        <v>6.2</v>
      </c>
      <c r="K394" s="38">
        <v>6.2</v>
      </c>
      <c r="L394" s="38">
        <v>6.2</v>
      </c>
      <c r="M394" s="38">
        <v>6.2</v>
      </c>
      <c r="N394" s="37">
        <v>6.2</v>
      </c>
      <c r="O394" s="37">
        <v>6.2</v>
      </c>
      <c r="P394" s="37">
        <v>6.2</v>
      </c>
      <c r="Q394" s="37">
        <v>6.2</v>
      </c>
      <c r="R394" s="37">
        <v>6.2</v>
      </c>
      <c r="S394" s="37">
        <v>6.2</v>
      </c>
      <c r="T394" s="207"/>
    </row>
    <row r="395" spans="1:24" s="5" customFormat="1" ht="13.2">
      <c r="A395" s="5">
        <f t="shared" si="6"/>
        <v>395</v>
      </c>
      <c r="B395" s="51" t="s">
        <v>848</v>
      </c>
      <c r="C395" s="51"/>
      <c r="D395" s="51" t="s">
        <v>849</v>
      </c>
      <c r="E395" s="51" t="s">
        <v>360</v>
      </c>
      <c r="F395" s="51" t="s">
        <v>835</v>
      </c>
      <c r="G395" s="51" t="s">
        <v>31</v>
      </c>
      <c r="H395" s="52">
        <v>2009</v>
      </c>
      <c r="I395" s="38">
        <v>6.4</v>
      </c>
      <c r="J395" s="38">
        <v>6.4</v>
      </c>
      <c r="K395" s="38">
        <v>6.4</v>
      </c>
      <c r="L395" s="38">
        <v>6.4</v>
      </c>
      <c r="M395" s="38">
        <v>6.4</v>
      </c>
      <c r="N395" s="37">
        <v>6.4</v>
      </c>
      <c r="O395" s="37">
        <v>6.4</v>
      </c>
      <c r="P395" s="37">
        <v>6.4</v>
      </c>
      <c r="Q395" s="37">
        <v>6.4</v>
      </c>
      <c r="R395" s="37">
        <v>6.4</v>
      </c>
      <c r="S395" s="37">
        <v>6.4</v>
      </c>
      <c r="T395" s="207"/>
    </row>
    <row r="396" spans="1:24" s="5" customFormat="1" ht="13.2">
      <c r="A396" s="5">
        <f t="shared" si="6"/>
        <v>396</v>
      </c>
      <c r="B396" s="51" t="s">
        <v>850</v>
      </c>
      <c r="C396" s="51"/>
      <c r="D396" s="51" t="s">
        <v>851</v>
      </c>
      <c r="E396" s="51" t="s">
        <v>852</v>
      </c>
      <c r="F396" s="51" t="s">
        <v>835</v>
      </c>
      <c r="G396" s="51" t="s">
        <v>32</v>
      </c>
      <c r="H396" s="52">
        <v>2011</v>
      </c>
      <c r="I396" s="38">
        <v>3.2</v>
      </c>
      <c r="J396" s="38">
        <v>3.2</v>
      </c>
      <c r="K396" s="38">
        <v>3.2</v>
      </c>
      <c r="L396" s="38">
        <v>3.2</v>
      </c>
      <c r="M396" s="38">
        <v>3.2</v>
      </c>
      <c r="N396" s="37">
        <v>3.2</v>
      </c>
      <c r="O396" s="37">
        <v>3.2</v>
      </c>
      <c r="P396" s="37">
        <v>3.2</v>
      </c>
      <c r="Q396" s="37">
        <v>3.2</v>
      </c>
      <c r="R396" s="37">
        <v>3.2</v>
      </c>
      <c r="S396" s="37">
        <v>3.2</v>
      </c>
      <c r="T396" s="207"/>
    </row>
    <row r="397" spans="1:24" s="5" customFormat="1" ht="13.2">
      <c r="A397" s="5">
        <f t="shared" si="6"/>
        <v>397</v>
      </c>
      <c r="B397" s="51" t="s">
        <v>853</v>
      </c>
      <c r="C397" s="51"/>
      <c r="D397" s="51" t="s">
        <v>854</v>
      </c>
      <c r="E397" s="51" t="s">
        <v>855</v>
      </c>
      <c r="F397" s="51" t="s">
        <v>835</v>
      </c>
      <c r="G397" s="51" t="s">
        <v>31</v>
      </c>
      <c r="H397" s="52">
        <v>2010</v>
      </c>
      <c r="I397" s="38">
        <v>4.8</v>
      </c>
      <c r="J397" s="38">
        <v>4.8</v>
      </c>
      <c r="K397" s="38">
        <v>4.8</v>
      </c>
      <c r="L397" s="38">
        <v>4.8</v>
      </c>
      <c r="M397" s="38">
        <v>4.8</v>
      </c>
      <c r="N397" s="37">
        <v>4.8</v>
      </c>
      <c r="O397" s="37">
        <v>4.8</v>
      </c>
      <c r="P397" s="37">
        <v>4.8</v>
      </c>
      <c r="Q397" s="37">
        <v>4.8</v>
      </c>
      <c r="R397" s="37">
        <v>4.8</v>
      </c>
      <c r="S397" s="37">
        <v>4.8</v>
      </c>
      <c r="T397" s="207"/>
    </row>
    <row r="398" spans="1:24" s="2" customFormat="1" ht="13.2">
      <c r="A398" s="5">
        <f t="shared" si="6"/>
        <v>398</v>
      </c>
      <c r="B398" s="49" t="s">
        <v>856</v>
      </c>
      <c r="C398" s="51"/>
      <c r="D398" s="49"/>
      <c r="E398" s="49"/>
      <c r="F398" s="49"/>
      <c r="G398" s="49"/>
      <c r="H398" s="50"/>
      <c r="I398" s="35">
        <f t="shared" ref="I398:S398" si="7">SUM(I4:I397)</f>
        <v>74657.84</v>
      </c>
      <c r="J398" s="35">
        <f t="shared" si="7"/>
        <v>69812.20000000007</v>
      </c>
      <c r="K398" s="35">
        <f t="shared" si="7"/>
        <v>69812.20000000007</v>
      </c>
      <c r="L398" s="35">
        <f t="shared" si="7"/>
        <v>69812.20000000007</v>
      </c>
      <c r="M398" s="35">
        <f t="shared" si="7"/>
        <v>69812.20000000007</v>
      </c>
      <c r="N398" s="36">
        <f t="shared" si="7"/>
        <v>69812.20000000007</v>
      </c>
      <c r="O398" s="36">
        <f t="shared" si="7"/>
        <v>69812.20000000007</v>
      </c>
      <c r="P398" s="36">
        <f t="shared" si="7"/>
        <v>69812.20000000007</v>
      </c>
      <c r="Q398" s="36">
        <f t="shared" si="7"/>
        <v>69812.20000000007</v>
      </c>
      <c r="R398" s="36">
        <f t="shared" si="7"/>
        <v>69812.20000000007</v>
      </c>
      <c r="S398" s="36">
        <f t="shared" si="7"/>
        <v>69812.20000000007</v>
      </c>
      <c r="T398" s="208"/>
      <c r="X398" s="5"/>
    </row>
    <row r="399" spans="1:24" s="5" customFormat="1" ht="13.2">
      <c r="A399" s="5">
        <f t="shared" si="6"/>
        <v>399</v>
      </c>
      <c r="B399" s="51"/>
      <c r="C399" s="51"/>
      <c r="D399" s="51"/>
      <c r="E399" s="51"/>
      <c r="F399" s="51"/>
      <c r="G399" s="51"/>
      <c r="H399" s="52"/>
      <c r="I399" s="38"/>
      <c r="J399" s="38"/>
      <c r="K399" s="38"/>
      <c r="L399" s="38"/>
      <c r="M399" s="38"/>
      <c r="N399" s="37"/>
      <c r="O399" s="37"/>
      <c r="P399" s="37"/>
      <c r="Q399" s="37"/>
      <c r="R399" s="37"/>
      <c r="S399" s="37"/>
      <c r="T399" s="207"/>
    </row>
    <row r="400" spans="1:24" s="2" customFormat="1" ht="13.2">
      <c r="A400" s="5">
        <f t="shared" si="6"/>
        <v>400</v>
      </c>
      <c r="B400" s="49" t="s">
        <v>1941</v>
      </c>
      <c r="C400" s="51"/>
      <c r="D400" s="49"/>
      <c r="E400" s="49"/>
      <c r="F400" s="49"/>
      <c r="G400" s="49"/>
      <c r="H400" s="50"/>
      <c r="I400" s="35"/>
      <c r="J400" s="35"/>
      <c r="K400" s="35"/>
      <c r="L400" s="35"/>
      <c r="M400" s="35"/>
      <c r="N400" s="36"/>
      <c r="O400" s="36"/>
      <c r="P400" s="36"/>
      <c r="Q400" s="36"/>
      <c r="R400" s="36"/>
      <c r="S400" s="36"/>
      <c r="T400" s="208"/>
      <c r="X400" s="5"/>
    </row>
    <row r="401" spans="1:24" s="2" customFormat="1" ht="13.2">
      <c r="A401" s="5">
        <f t="shared" si="6"/>
        <v>401</v>
      </c>
      <c r="B401" s="49" t="s">
        <v>1942</v>
      </c>
      <c r="C401" s="51"/>
      <c r="D401" s="49"/>
      <c r="E401" s="49"/>
      <c r="F401" s="49"/>
      <c r="G401" s="49"/>
      <c r="H401" s="50"/>
      <c r="I401" s="35">
        <v>0</v>
      </c>
      <c r="J401" s="35">
        <v>0</v>
      </c>
      <c r="K401" s="35">
        <v>0</v>
      </c>
      <c r="L401" s="35">
        <v>0</v>
      </c>
      <c r="M401" s="35">
        <v>0</v>
      </c>
      <c r="N401" s="35">
        <v>0</v>
      </c>
      <c r="O401" s="35">
        <v>0</v>
      </c>
      <c r="P401" s="35">
        <v>0</v>
      </c>
      <c r="Q401" s="35">
        <v>0</v>
      </c>
      <c r="R401" s="35">
        <v>0</v>
      </c>
      <c r="S401" s="35">
        <v>0</v>
      </c>
      <c r="T401" s="208"/>
      <c r="X401" s="5"/>
    </row>
    <row r="402" spans="1:24" s="2" customFormat="1" ht="13.2">
      <c r="A402" s="5">
        <f t="shared" si="6"/>
        <v>402</v>
      </c>
      <c r="B402" s="49"/>
      <c r="C402" s="51"/>
      <c r="D402" s="49"/>
      <c r="E402" s="49"/>
      <c r="F402" s="49"/>
      <c r="G402" s="49"/>
      <c r="H402" s="50"/>
      <c r="I402" s="35"/>
      <c r="J402" s="35"/>
      <c r="K402" s="35"/>
      <c r="L402" s="35"/>
      <c r="M402" s="35"/>
      <c r="N402" s="35"/>
      <c r="O402" s="35"/>
      <c r="P402" s="35"/>
      <c r="Q402" s="35"/>
      <c r="R402" s="35"/>
      <c r="S402" s="35"/>
      <c r="T402" s="208"/>
      <c r="X402" s="5"/>
    </row>
    <row r="403" spans="1:24" s="5" customFormat="1" ht="13.2">
      <c r="A403" s="5">
        <f t="shared" si="6"/>
        <v>403</v>
      </c>
      <c r="B403" s="51" t="s">
        <v>2300</v>
      </c>
      <c r="C403" s="51"/>
      <c r="D403" s="51" t="s">
        <v>2301</v>
      </c>
      <c r="E403" s="51"/>
      <c r="F403" s="51"/>
      <c r="G403" s="51"/>
      <c r="H403" s="52"/>
      <c r="I403" s="231">
        <v>0</v>
      </c>
      <c r="J403" s="231">
        <v>0</v>
      </c>
      <c r="K403" s="38">
        <v>0</v>
      </c>
      <c r="L403" s="38">
        <v>0</v>
      </c>
      <c r="M403" s="38">
        <v>0</v>
      </c>
      <c r="N403" s="38">
        <v>0</v>
      </c>
      <c r="O403" s="38">
        <v>0</v>
      </c>
      <c r="P403" s="38">
        <v>0</v>
      </c>
      <c r="Q403" s="38">
        <v>0</v>
      </c>
      <c r="R403" s="38">
        <v>0</v>
      </c>
      <c r="S403" s="38">
        <v>0</v>
      </c>
      <c r="T403" s="207"/>
    </row>
    <row r="404" spans="1:24" s="5" customFormat="1" ht="13.2">
      <c r="A404" s="5">
        <f t="shared" si="6"/>
        <v>404</v>
      </c>
      <c r="B404" s="51" t="s">
        <v>2302</v>
      </c>
      <c r="C404" s="51"/>
      <c r="D404" s="51" t="s">
        <v>2303</v>
      </c>
      <c r="E404" s="51"/>
      <c r="F404" s="51"/>
      <c r="G404" s="51"/>
      <c r="H404" s="52"/>
      <c r="I404" s="38">
        <f>I398+I401+I403</f>
        <v>74657.84</v>
      </c>
      <c r="J404" s="38">
        <f>J398+J401+J403</f>
        <v>69812.20000000007</v>
      </c>
      <c r="K404" s="38">
        <f t="shared" ref="K404:S404" si="8">K398+K401+K403</f>
        <v>69812.20000000007</v>
      </c>
      <c r="L404" s="38">
        <f t="shared" si="8"/>
        <v>69812.20000000007</v>
      </c>
      <c r="M404" s="38">
        <f t="shared" si="8"/>
        <v>69812.20000000007</v>
      </c>
      <c r="N404" s="38">
        <f t="shared" si="8"/>
        <v>69812.20000000007</v>
      </c>
      <c r="O404" s="38">
        <f t="shared" si="8"/>
        <v>69812.20000000007</v>
      </c>
      <c r="P404" s="38">
        <f t="shared" si="8"/>
        <v>69812.20000000007</v>
      </c>
      <c r="Q404" s="38">
        <f t="shared" si="8"/>
        <v>69812.20000000007</v>
      </c>
      <c r="R404" s="38">
        <f t="shared" si="8"/>
        <v>69812.20000000007</v>
      </c>
      <c r="S404" s="38">
        <f t="shared" si="8"/>
        <v>69812.20000000007</v>
      </c>
      <c r="T404" s="207"/>
    </row>
    <row r="405" spans="1:24" s="5" customFormat="1" ht="13.2">
      <c r="A405" s="5">
        <f t="shared" si="6"/>
        <v>405</v>
      </c>
      <c r="B405" s="51"/>
      <c r="C405" s="51"/>
      <c r="D405" s="51"/>
      <c r="E405" s="51"/>
      <c r="F405" s="51"/>
      <c r="G405" s="51"/>
      <c r="H405" s="52"/>
      <c r="I405" s="38"/>
      <c r="J405" s="38"/>
      <c r="K405" s="38"/>
      <c r="L405" s="38"/>
      <c r="M405" s="38"/>
      <c r="N405" s="37"/>
      <c r="O405" s="37"/>
      <c r="P405" s="37"/>
      <c r="Q405" s="37"/>
      <c r="R405" s="37"/>
      <c r="S405" s="37"/>
      <c r="T405" s="207"/>
    </row>
    <row r="406" spans="1:24" s="2" customFormat="1" ht="13.2">
      <c r="A406" s="5">
        <f t="shared" si="6"/>
        <v>406</v>
      </c>
      <c r="B406" s="49" t="s">
        <v>857</v>
      </c>
      <c r="C406" s="51"/>
      <c r="D406" s="49"/>
      <c r="E406" s="49"/>
      <c r="F406" s="49"/>
      <c r="G406" s="49"/>
      <c r="H406" s="50"/>
      <c r="I406" s="35"/>
      <c r="J406" s="35"/>
      <c r="K406" s="35"/>
      <c r="L406" s="35"/>
      <c r="M406" s="35"/>
      <c r="N406" s="36"/>
      <c r="O406" s="36"/>
      <c r="P406" s="36"/>
      <c r="Q406" s="36"/>
      <c r="R406" s="36"/>
      <c r="S406" s="36"/>
      <c r="T406" s="208"/>
      <c r="X406" s="5"/>
    </row>
    <row r="407" spans="1:24" s="5" customFormat="1" ht="13.2">
      <c r="A407" s="5">
        <f t="shared" si="6"/>
        <v>407</v>
      </c>
      <c r="B407" s="51" t="s">
        <v>858</v>
      </c>
      <c r="C407" s="51"/>
      <c r="D407" s="51" t="s">
        <v>859</v>
      </c>
      <c r="E407" s="51" t="s">
        <v>860</v>
      </c>
      <c r="F407" s="51" t="s">
        <v>861</v>
      </c>
      <c r="G407" s="51" t="s">
        <v>33</v>
      </c>
      <c r="H407" s="52">
        <v>1983</v>
      </c>
      <c r="I407" s="38">
        <v>37.9</v>
      </c>
      <c r="J407" s="38">
        <v>37.9</v>
      </c>
      <c r="K407" s="38">
        <v>37.9</v>
      </c>
      <c r="L407" s="38">
        <v>37.9</v>
      </c>
      <c r="M407" s="38">
        <v>37.9</v>
      </c>
      <c r="N407" s="37">
        <v>37.9</v>
      </c>
      <c r="O407" s="37">
        <v>37.9</v>
      </c>
      <c r="P407" s="37">
        <v>37.9</v>
      </c>
      <c r="Q407" s="37">
        <v>37.9</v>
      </c>
      <c r="R407" s="37">
        <v>37.9</v>
      </c>
      <c r="S407" s="37">
        <v>37.9</v>
      </c>
      <c r="T407" s="207"/>
    </row>
    <row r="408" spans="1:24" s="5" customFormat="1" ht="13.2">
      <c r="A408" s="5">
        <f t="shared" si="6"/>
        <v>408</v>
      </c>
      <c r="B408" s="51" t="s">
        <v>862</v>
      </c>
      <c r="C408" s="51"/>
      <c r="D408" s="51" t="s">
        <v>863</v>
      </c>
      <c r="E408" s="51" t="s">
        <v>860</v>
      </c>
      <c r="F408" s="51" t="s">
        <v>861</v>
      </c>
      <c r="G408" s="51" t="s">
        <v>33</v>
      </c>
      <c r="H408" s="52">
        <v>1983</v>
      </c>
      <c r="I408" s="38">
        <v>37.9</v>
      </c>
      <c r="J408" s="38">
        <v>37.9</v>
      </c>
      <c r="K408" s="38">
        <v>37.9</v>
      </c>
      <c r="L408" s="38">
        <v>37.9</v>
      </c>
      <c r="M408" s="38">
        <v>37.9</v>
      </c>
      <c r="N408" s="37">
        <v>37.9</v>
      </c>
      <c r="O408" s="37">
        <v>37.9</v>
      </c>
      <c r="P408" s="37">
        <v>37.9</v>
      </c>
      <c r="Q408" s="37">
        <v>37.9</v>
      </c>
      <c r="R408" s="37">
        <v>37.9</v>
      </c>
      <c r="S408" s="37">
        <v>37.9</v>
      </c>
      <c r="T408" s="207"/>
    </row>
    <row r="409" spans="1:24" s="5" customFormat="1" ht="13.2">
      <c r="A409" s="5">
        <f t="shared" si="6"/>
        <v>409</v>
      </c>
      <c r="B409" s="51" t="s">
        <v>864</v>
      </c>
      <c r="C409" s="51"/>
      <c r="D409" s="51" t="s">
        <v>865</v>
      </c>
      <c r="E409" s="51" t="s">
        <v>315</v>
      </c>
      <c r="F409" s="51" t="s">
        <v>861</v>
      </c>
      <c r="G409" s="51" t="s">
        <v>32</v>
      </c>
      <c r="H409" s="52">
        <v>1940</v>
      </c>
      <c r="I409" s="38">
        <v>9</v>
      </c>
      <c r="J409" s="38">
        <v>8</v>
      </c>
      <c r="K409" s="38">
        <v>8</v>
      </c>
      <c r="L409" s="38">
        <v>8</v>
      </c>
      <c r="M409" s="38">
        <v>8</v>
      </c>
      <c r="N409" s="37">
        <v>8</v>
      </c>
      <c r="O409" s="37">
        <v>8</v>
      </c>
      <c r="P409" s="37">
        <v>8</v>
      </c>
      <c r="Q409" s="37">
        <v>8</v>
      </c>
      <c r="R409" s="37">
        <v>8</v>
      </c>
      <c r="S409" s="37">
        <v>8</v>
      </c>
      <c r="T409" s="207"/>
    </row>
    <row r="410" spans="1:24" s="5" customFormat="1" ht="13.2">
      <c r="A410" s="5">
        <f t="shared" si="6"/>
        <v>410</v>
      </c>
      <c r="B410" s="51" t="s">
        <v>866</v>
      </c>
      <c r="C410" s="51"/>
      <c r="D410" s="51" t="s">
        <v>867</v>
      </c>
      <c r="E410" s="51" t="s">
        <v>315</v>
      </c>
      <c r="F410" s="51" t="s">
        <v>861</v>
      </c>
      <c r="G410" s="51" t="s">
        <v>32</v>
      </c>
      <c r="H410" s="52">
        <v>1940</v>
      </c>
      <c r="I410" s="38">
        <v>9</v>
      </c>
      <c r="J410" s="38">
        <v>9</v>
      </c>
      <c r="K410" s="38">
        <v>9</v>
      </c>
      <c r="L410" s="38">
        <v>9</v>
      </c>
      <c r="M410" s="38">
        <v>9</v>
      </c>
      <c r="N410" s="37">
        <v>9</v>
      </c>
      <c r="O410" s="37">
        <v>9</v>
      </c>
      <c r="P410" s="37">
        <v>9</v>
      </c>
      <c r="Q410" s="37">
        <v>9</v>
      </c>
      <c r="R410" s="37">
        <v>9</v>
      </c>
      <c r="S410" s="37">
        <v>9</v>
      </c>
      <c r="T410" s="207"/>
    </row>
    <row r="411" spans="1:24" s="5" customFormat="1" ht="13.2">
      <c r="A411" s="5">
        <f t="shared" si="6"/>
        <v>411</v>
      </c>
      <c r="B411" s="51" t="s">
        <v>868</v>
      </c>
      <c r="C411" s="51"/>
      <c r="D411" s="51" t="s">
        <v>869</v>
      </c>
      <c r="E411" s="51" t="s">
        <v>311</v>
      </c>
      <c r="F411" s="51" t="s">
        <v>861</v>
      </c>
      <c r="G411" s="51" t="s">
        <v>32</v>
      </c>
      <c r="H411" s="52">
        <v>1938</v>
      </c>
      <c r="I411" s="38">
        <v>18.3</v>
      </c>
      <c r="J411" s="38">
        <v>16</v>
      </c>
      <c r="K411" s="38">
        <v>16</v>
      </c>
      <c r="L411" s="38">
        <v>16</v>
      </c>
      <c r="M411" s="38">
        <v>16</v>
      </c>
      <c r="N411" s="37">
        <v>16</v>
      </c>
      <c r="O411" s="37">
        <v>16</v>
      </c>
      <c r="P411" s="37">
        <v>16</v>
      </c>
      <c r="Q411" s="37">
        <v>16</v>
      </c>
      <c r="R411" s="37">
        <v>16</v>
      </c>
      <c r="S411" s="37">
        <v>16</v>
      </c>
      <c r="T411" s="207"/>
    </row>
    <row r="412" spans="1:24" s="5" customFormat="1" ht="13.2">
      <c r="A412" s="5">
        <f t="shared" si="6"/>
        <v>412</v>
      </c>
      <c r="B412" s="51" t="s">
        <v>870</v>
      </c>
      <c r="C412" s="51"/>
      <c r="D412" s="51" t="s">
        <v>871</v>
      </c>
      <c r="E412" s="51" t="s">
        <v>311</v>
      </c>
      <c r="F412" s="51" t="s">
        <v>861</v>
      </c>
      <c r="G412" s="51" t="s">
        <v>32</v>
      </c>
      <c r="H412" s="52">
        <v>1938</v>
      </c>
      <c r="I412" s="38">
        <v>18.3</v>
      </c>
      <c r="J412" s="38">
        <v>16</v>
      </c>
      <c r="K412" s="38">
        <v>16</v>
      </c>
      <c r="L412" s="38">
        <v>16</v>
      </c>
      <c r="M412" s="38">
        <v>16</v>
      </c>
      <c r="N412" s="37">
        <v>16</v>
      </c>
      <c r="O412" s="37">
        <v>16</v>
      </c>
      <c r="P412" s="37">
        <v>16</v>
      </c>
      <c r="Q412" s="37">
        <v>16</v>
      </c>
      <c r="R412" s="37">
        <v>16</v>
      </c>
      <c r="S412" s="37">
        <v>16</v>
      </c>
      <c r="T412" s="207"/>
    </row>
    <row r="413" spans="1:24" s="5" customFormat="1" ht="13.2">
      <c r="A413" s="5">
        <f t="shared" si="6"/>
        <v>413</v>
      </c>
      <c r="B413" s="51" t="s">
        <v>872</v>
      </c>
      <c r="C413" s="51"/>
      <c r="D413" s="51" t="s">
        <v>873</v>
      </c>
      <c r="E413" s="51" t="s">
        <v>311</v>
      </c>
      <c r="F413" s="51" t="s">
        <v>861</v>
      </c>
      <c r="G413" s="51" t="s">
        <v>32</v>
      </c>
      <c r="H413" s="52">
        <v>1950</v>
      </c>
      <c r="I413" s="38">
        <v>18.3</v>
      </c>
      <c r="J413" s="38">
        <v>17</v>
      </c>
      <c r="K413" s="38">
        <v>17</v>
      </c>
      <c r="L413" s="38">
        <v>17</v>
      </c>
      <c r="M413" s="38">
        <v>17</v>
      </c>
      <c r="N413" s="37">
        <v>17</v>
      </c>
      <c r="O413" s="37">
        <v>17</v>
      </c>
      <c r="P413" s="37">
        <v>17</v>
      </c>
      <c r="Q413" s="37">
        <v>17</v>
      </c>
      <c r="R413" s="37">
        <v>17</v>
      </c>
      <c r="S413" s="37">
        <v>17</v>
      </c>
      <c r="T413" s="207"/>
    </row>
    <row r="414" spans="1:24" s="5" customFormat="1" ht="13.2">
      <c r="A414" s="5">
        <f t="shared" si="6"/>
        <v>414</v>
      </c>
      <c r="B414" s="51" t="s">
        <v>874</v>
      </c>
      <c r="C414" s="51"/>
      <c r="D414" s="51" t="s">
        <v>875</v>
      </c>
      <c r="E414" s="51" t="s">
        <v>509</v>
      </c>
      <c r="F414" s="51" t="s">
        <v>861</v>
      </c>
      <c r="G414" s="51" t="s">
        <v>31</v>
      </c>
      <c r="H414" s="52">
        <v>1944</v>
      </c>
      <c r="I414" s="38">
        <v>50.8</v>
      </c>
      <c r="J414" s="38">
        <v>49.5</v>
      </c>
      <c r="K414" s="38">
        <v>49.5</v>
      </c>
      <c r="L414" s="38">
        <v>49.5</v>
      </c>
      <c r="M414" s="38">
        <v>49.5</v>
      </c>
      <c r="N414" s="37">
        <v>49.5</v>
      </c>
      <c r="O414" s="37">
        <v>49.5</v>
      </c>
      <c r="P414" s="37">
        <v>49.5</v>
      </c>
      <c r="Q414" s="37">
        <v>49.5</v>
      </c>
      <c r="R414" s="37">
        <v>49.5</v>
      </c>
      <c r="S414" s="37">
        <v>49.5</v>
      </c>
      <c r="T414" s="207"/>
    </row>
    <row r="415" spans="1:24" s="5" customFormat="1" ht="13.2">
      <c r="A415" s="5">
        <f t="shared" si="6"/>
        <v>415</v>
      </c>
      <c r="B415" s="51" t="s">
        <v>876</v>
      </c>
      <c r="C415" s="51"/>
      <c r="D415" s="51" t="s">
        <v>877</v>
      </c>
      <c r="E415" s="51" t="s">
        <v>509</v>
      </c>
      <c r="F415" s="51" t="s">
        <v>861</v>
      </c>
      <c r="G415" s="51" t="s">
        <v>31</v>
      </c>
      <c r="H415" s="52">
        <v>1948</v>
      </c>
      <c r="I415" s="38">
        <v>50.8</v>
      </c>
      <c r="J415" s="38">
        <v>49.5</v>
      </c>
      <c r="K415" s="38">
        <v>49.5</v>
      </c>
      <c r="L415" s="38">
        <v>49.5</v>
      </c>
      <c r="M415" s="38">
        <v>49.5</v>
      </c>
      <c r="N415" s="37">
        <v>49.5</v>
      </c>
      <c r="O415" s="37">
        <v>49.5</v>
      </c>
      <c r="P415" s="37">
        <v>49.5</v>
      </c>
      <c r="Q415" s="37">
        <v>49.5</v>
      </c>
      <c r="R415" s="37">
        <v>49.5</v>
      </c>
      <c r="S415" s="37">
        <v>49.5</v>
      </c>
      <c r="T415" s="207"/>
    </row>
    <row r="416" spans="1:24" s="5" customFormat="1" ht="13.2">
      <c r="A416" s="5">
        <f t="shared" si="6"/>
        <v>416</v>
      </c>
      <c r="B416" s="51" t="s">
        <v>878</v>
      </c>
      <c r="C416" s="51"/>
      <c r="D416" s="51" t="s">
        <v>879</v>
      </c>
      <c r="E416" s="51" t="s">
        <v>880</v>
      </c>
      <c r="F416" s="51" t="s">
        <v>861</v>
      </c>
      <c r="G416" s="51" t="s">
        <v>32</v>
      </c>
      <c r="H416" s="52">
        <v>1928</v>
      </c>
      <c r="I416" s="38">
        <v>9.6</v>
      </c>
      <c r="J416" s="38">
        <v>9.6</v>
      </c>
      <c r="K416" s="38">
        <v>9.6</v>
      </c>
      <c r="L416" s="38">
        <v>9.6</v>
      </c>
      <c r="M416" s="38">
        <v>9.6</v>
      </c>
      <c r="N416" s="37">
        <v>9.6</v>
      </c>
      <c r="O416" s="37">
        <v>9.6</v>
      </c>
      <c r="P416" s="37">
        <v>9.6</v>
      </c>
      <c r="Q416" s="37">
        <v>9.6</v>
      </c>
      <c r="R416" s="37">
        <v>9.6</v>
      </c>
      <c r="S416" s="37">
        <v>9.6</v>
      </c>
      <c r="T416" s="207"/>
    </row>
    <row r="417" spans="1:24" s="5" customFormat="1" ht="13.2">
      <c r="A417" s="5">
        <f t="shared" si="6"/>
        <v>417</v>
      </c>
      <c r="B417" s="51" t="s">
        <v>881</v>
      </c>
      <c r="C417" s="51"/>
      <c r="D417" s="51" t="s">
        <v>882</v>
      </c>
      <c r="E417" s="51" t="s">
        <v>39</v>
      </c>
      <c r="F417" s="51" t="s">
        <v>861</v>
      </c>
      <c r="G417" s="51" t="s">
        <v>32</v>
      </c>
      <c r="H417" s="52">
        <v>1954</v>
      </c>
      <c r="I417" s="38">
        <v>12</v>
      </c>
      <c r="J417" s="38">
        <v>12</v>
      </c>
      <c r="K417" s="38">
        <v>12</v>
      </c>
      <c r="L417" s="38">
        <v>12</v>
      </c>
      <c r="M417" s="38">
        <v>12</v>
      </c>
      <c r="N417" s="37">
        <v>12</v>
      </c>
      <c r="O417" s="37">
        <v>12</v>
      </c>
      <c r="P417" s="37">
        <v>12</v>
      </c>
      <c r="Q417" s="37">
        <v>12</v>
      </c>
      <c r="R417" s="37">
        <v>12</v>
      </c>
      <c r="S417" s="37">
        <v>12</v>
      </c>
      <c r="T417" s="207"/>
    </row>
    <row r="418" spans="1:24" s="5" customFormat="1" ht="13.2">
      <c r="A418" s="5">
        <f t="shared" si="6"/>
        <v>418</v>
      </c>
      <c r="B418" s="51" t="s">
        <v>883</v>
      </c>
      <c r="C418" s="51"/>
      <c r="D418" s="51" t="s">
        <v>884</v>
      </c>
      <c r="E418" s="51" t="s">
        <v>39</v>
      </c>
      <c r="F418" s="51" t="s">
        <v>861</v>
      </c>
      <c r="G418" s="51" t="s">
        <v>32</v>
      </c>
      <c r="H418" s="52">
        <v>1954</v>
      </c>
      <c r="I418" s="38">
        <v>12</v>
      </c>
      <c r="J418" s="38">
        <v>12</v>
      </c>
      <c r="K418" s="38">
        <v>12</v>
      </c>
      <c r="L418" s="38">
        <v>12</v>
      </c>
      <c r="M418" s="38">
        <v>12</v>
      </c>
      <c r="N418" s="37">
        <v>12</v>
      </c>
      <c r="O418" s="37">
        <v>12</v>
      </c>
      <c r="P418" s="37">
        <v>12</v>
      </c>
      <c r="Q418" s="37">
        <v>12</v>
      </c>
      <c r="R418" s="37">
        <v>12</v>
      </c>
      <c r="S418" s="37">
        <v>12</v>
      </c>
      <c r="T418" s="207"/>
    </row>
    <row r="419" spans="1:24" s="5" customFormat="1" ht="13.2">
      <c r="A419" s="5">
        <f t="shared" si="6"/>
        <v>419</v>
      </c>
      <c r="B419" s="51" t="s">
        <v>885</v>
      </c>
      <c r="C419" s="51"/>
      <c r="D419" s="51" t="s">
        <v>886</v>
      </c>
      <c r="E419" s="51" t="s">
        <v>39</v>
      </c>
      <c r="F419" s="51" t="s">
        <v>861</v>
      </c>
      <c r="G419" s="51" t="s">
        <v>32</v>
      </c>
      <c r="H419" s="52">
        <v>1954</v>
      </c>
      <c r="I419" s="38">
        <v>12</v>
      </c>
      <c r="J419" s="38">
        <v>12</v>
      </c>
      <c r="K419" s="38">
        <v>12</v>
      </c>
      <c r="L419" s="38">
        <v>12</v>
      </c>
      <c r="M419" s="38">
        <v>12</v>
      </c>
      <c r="N419" s="37">
        <v>12</v>
      </c>
      <c r="O419" s="37">
        <v>12</v>
      </c>
      <c r="P419" s="37">
        <v>12</v>
      </c>
      <c r="Q419" s="37">
        <v>12</v>
      </c>
      <c r="R419" s="37">
        <v>12</v>
      </c>
      <c r="S419" s="37">
        <v>12</v>
      </c>
      <c r="T419" s="207"/>
    </row>
    <row r="420" spans="1:24" s="5" customFormat="1" ht="13.2">
      <c r="A420" s="5">
        <f t="shared" si="6"/>
        <v>420</v>
      </c>
      <c r="B420" s="51" t="s">
        <v>887</v>
      </c>
      <c r="C420" s="51"/>
      <c r="D420" s="51" t="s">
        <v>888</v>
      </c>
      <c r="E420" s="51" t="s">
        <v>889</v>
      </c>
      <c r="F420" s="51" t="s">
        <v>861</v>
      </c>
      <c r="G420" s="51" t="s">
        <v>32</v>
      </c>
      <c r="H420" s="52">
        <v>1951</v>
      </c>
      <c r="I420" s="38">
        <v>29</v>
      </c>
      <c r="J420" s="38">
        <v>29</v>
      </c>
      <c r="K420" s="38">
        <v>29</v>
      </c>
      <c r="L420" s="38">
        <v>29</v>
      </c>
      <c r="M420" s="38">
        <v>29</v>
      </c>
      <c r="N420" s="37">
        <v>29</v>
      </c>
      <c r="O420" s="37">
        <v>29</v>
      </c>
      <c r="P420" s="37">
        <v>29</v>
      </c>
      <c r="Q420" s="37">
        <v>29</v>
      </c>
      <c r="R420" s="37">
        <v>29</v>
      </c>
      <c r="S420" s="37">
        <v>29</v>
      </c>
      <c r="T420" s="207"/>
    </row>
    <row r="421" spans="1:24" s="5" customFormat="1" ht="13.2">
      <c r="A421" s="5">
        <f t="shared" si="6"/>
        <v>421</v>
      </c>
      <c r="B421" s="51" t="s">
        <v>890</v>
      </c>
      <c r="C421" s="51"/>
      <c r="D421" s="51" t="s">
        <v>891</v>
      </c>
      <c r="E421" s="51" t="s">
        <v>889</v>
      </c>
      <c r="F421" s="51" t="s">
        <v>861</v>
      </c>
      <c r="G421" s="51" t="s">
        <v>32</v>
      </c>
      <c r="H421" s="52">
        <v>1951</v>
      </c>
      <c r="I421" s="38">
        <v>29</v>
      </c>
      <c r="J421" s="38">
        <v>29</v>
      </c>
      <c r="K421" s="38">
        <v>29</v>
      </c>
      <c r="L421" s="38">
        <v>29</v>
      </c>
      <c r="M421" s="38">
        <v>29</v>
      </c>
      <c r="N421" s="37">
        <v>29</v>
      </c>
      <c r="O421" s="37">
        <v>29</v>
      </c>
      <c r="P421" s="37">
        <v>29</v>
      </c>
      <c r="Q421" s="37">
        <v>29</v>
      </c>
      <c r="R421" s="37">
        <v>29</v>
      </c>
      <c r="S421" s="37">
        <v>29</v>
      </c>
      <c r="T421" s="207"/>
    </row>
    <row r="422" spans="1:24" s="5" customFormat="1" ht="13.2">
      <c r="A422" s="5">
        <f t="shared" si="6"/>
        <v>422</v>
      </c>
      <c r="B422" s="51" t="s">
        <v>892</v>
      </c>
      <c r="C422" s="51"/>
      <c r="D422" s="51" t="s">
        <v>893</v>
      </c>
      <c r="E422" s="51" t="s">
        <v>852</v>
      </c>
      <c r="F422" s="51" t="s">
        <v>861</v>
      </c>
      <c r="G422" s="51" t="s">
        <v>32</v>
      </c>
      <c r="H422" s="52">
        <v>1928</v>
      </c>
      <c r="I422" s="38">
        <v>6</v>
      </c>
      <c r="J422" s="38">
        <v>6</v>
      </c>
      <c r="K422" s="38">
        <v>6</v>
      </c>
      <c r="L422" s="38">
        <v>6</v>
      </c>
      <c r="M422" s="38">
        <v>6</v>
      </c>
      <c r="N422" s="37">
        <v>6</v>
      </c>
      <c r="O422" s="37">
        <v>6</v>
      </c>
      <c r="P422" s="37">
        <v>6</v>
      </c>
      <c r="Q422" s="37">
        <v>6</v>
      </c>
      <c r="R422" s="37">
        <v>6</v>
      </c>
      <c r="S422" s="37">
        <v>6</v>
      </c>
      <c r="T422" s="207"/>
    </row>
    <row r="423" spans="1:24" s="5" customFormat="1" ht="13.2">
      <c r="A423" s="5">
        <f t="shared" si="6"/>
        <v>423</v>
      </c>
      <c r="B423" s="51" t="s">
        <v>894</v>
      </c>
      <c r="C423" s="51"/>
      <c r="D423" s="51" t="s">
        <v>895</v>
      </c>
      <c r="E423" s="51" t="s">
        <v>311</v>
      </c>
      <c r="F423" s="51" t="s">
        <v>861</v>
      </c>
      <c r="G423" s="51" t="s">
        <v>32</v>
      </c>
      <c r="H423" s="52">
        <v>1938</v>
      </c>
      <c r="I423" s="38">
        <v>15</v>
      </c>
      <c r="J423" s="38">
        <v>14</v>
      </c>
      <c r="K423" s="38">
        <v>14</v>
      </c>
      <c r="L423" s="38">
        <v>14</v>
      </c>
      <c r="M423" s="38">
        <v>14</v>
      </c>
      <c r="N423" s="37">
        <v>14</v>
      </c>
      <c r="O423" s="37">
        <v>14</v>
      </c>
      <c r="P423" s="37">
        <v>14</v>
      </c>
      <c r="Q423" s="37">
        <v>14</v>
      </c>
      <c r="R423" s="37">
        <v>14</v>
      </c>
      <c r="S423" s="37">
        <v>14</v>
      </c>
      <c r="T423" s="207"/>
    </row>
    <row r="424" spans="1:24" s="5" customFormat="1" ht="13.2">
      <c r="A424" s="5">
        <f t="shared" si="6"/>
        <v>424</v>
      </c>
      <c r="B424" s="51" t="s">
        <v>896</v>
      </c>
      <c r="C424" s="51"/>
      <c r="D424" s="51" t="s">
        <v>897</v>
      </c>
      <c r="E424" s="51" t="s">
        <v>889</v>
      </c>
      <c r="F424" s="51" t="s">
        <v>861</v>
      </c>
      <c r="G424" s="51" t="s">
        <v>32</v>
      </c>
      <c r="H424" s="52">
        <v>1951</v>
      </c>
      <c r="I424" s="38">
        <v>21</v>
      </c>
      <c r="J424" s="38">
        <v>21</v>
      </c>
      <c r="K424" s="38">
        <v>21</v>
      </c>
      <c r="L424" s="38">
        <v>21</v>
      </c>
      <c r="M424" s="38">
        <v>21</v>
      </c>
      <c r="N424" s="37">
        <v>21</v>
      </c>
      <c r="O424" s="37">
        <v>21</v>
      </c>
      <c r="P424" s="37">
        <v>21</v>
      </c>
      <c r="Q424" s="37">
        <v>21</v>
      </c>
      <c r="R424" s="37">
        <v>21</v>
      </c>
      <c r="S424" s="37">
        <v>21</v>
      </c>
      <c r="T424" s="207"/>
    </row>
    <row r="425" spans="1:24" s="5" customFormat="1" ht="13.2">
      <c r="A425" s="5">
        <f t="shared" si="6"/>
        <v>425</v>
      </c>
      <c r="B425" s="51" t="s">
        <v>898</v>
      </c>
      <c r="C425" s="51"/>
      <c r="D425" s="51" t="s">
        <v>899</v>
      </c>
      <c r="E425" s="51" t="s">
        <v>889</v>
      </c>
      <c r="F425" s="51" t="s">
        <v>861</v>
      </c>
      <c r="G425" s="51" t="s">
        <v>32</v>
      </c>
      <c r="H425" s="52">
        <v>1951</v>
      </c>
      <c r="I425" s="38">
        <v>20</v>
      </c>
      <c r="J425" s="38">
        <v>20</v>
      </c>
      <c r="K425" s="38">
        <v>20</v>
      </c>
      <c r="L425" s="38">
        <v>20</v>
      </c>
      <c r="M425" s="38">
        <v>20</v>
      </c>
      <c r="N425" s="37">
        <v>20</v>
      </c>
      <c r="O425" s="37">
        <v>20</v>
      </c>
      <c r="P425" s="37">
        <v>20</v>
      </c>
      <c r="Q425" s="37">
        <v>20</v>
      </c>
      <c r="R425" s="37">
        <v>20</v>
      </c>
      <c r="S425" s="37">
        <v>20</v>
      </c>
      <c r="T425" s="207"/>
    </row>
    <row r="426" spans="1:24" s="5" customFormat="1" ht="13.2">
      <c r="A426" s="5">
        <f t="shared" si="6"/>
        <v>426</v>
      </c>
      <c r="B426" s="51" t="s">
        <v>900</v>
      </c>
      <c r="C426" s="51"/>
      <c r="D426" s="51" t="s">
        <v>901</v>
      </c>
      <c r="E426" s="51" t="s">
        <v>315</v>
      </c>
      <c r="F426" s="51" t="s">
        <v>861</v>
      </c>
      <c r="G426" s="51" t="s">
        <v>32</v>
      </c>
      <c r="H426" s="52">
        <v>1941</v>
      </c>
      <c r="I426" s="38">
        <v>36</v>
      </c>
      <c r="J426" s="38">
        <v>36</v>
      </c>
      <c r="K426" s="38">
        <v>36</v>
      </c>
      <c r="L426" s="38">
        <v>36</v>
      </c>
      <c r="M426" s="38">
        <v>36</v>
      </c>
      <c r="N426" s="37">
        <v>36</v>
      </c>
      <c r="O426" s="37">
        <v>36</v>
      </c>
      <c r="P426" s="37">
        <v>36</v>
      </c>
      <c r="Q426" s="37">
        <v>36</v>
      </c>
      <c r="R426" s="37">
        <v>36</v>
      </c>
      <c r="S426" s="37">
        <v>36</v>
      </c>
      <c r="T426" s="207"/>
    </row>
    <row r="427" spans="1:24" s="5" customFormat="1" ht="13.2">
      <c r="A427" s="5">
        <f t="shared" si="6"/>
        <v>427</v>
      </c>
      <c r="B427" s="51" t="s">
        <v>902</v>
      </c>
      <c r="C427" s="51"/>
      <c r="D427" s="51" t="s">
        <v>903</v>
      </c>
      <c r="E427" s="51" t="s">
        <v>315</v>
      </c>
      <c r="F427" s="51" t="s">
        <v>861</v>
      </c>
      <c r="G427" s="51" t="s">
        <v>32</v>
      </c>
      <c r="H427" s="52">
        <v>1941</v>
      </c>
      <c r="I427" s="38">
        <v>36</v>
      </c>
      <c r="J427" s="38">
        <v>36</v>
      </c>
      <c r="K427" s="38">
        <v>36</v>
      </c>
      <c r="L427" s="38">
        <v>36</v>
      </c>
      <c r="M427" s="38">
        <v>36</v>
      </c>
      <c r="N427" s="37">
        <v>36</v>
      </c>
      <c r="O427" s="37">
        <v>36</v>
      </c>
      <c r="P427" s="37">
        <v>36</v>
      </c>
      <c r="Q427" s="37">
        <v>36</v>
      </c>
      <c r="R427" s="37">
        <v>36</v>
      </c>
      <c r="S427" s="37">
        <v>36</v>
      </c>
      <c r="T427" s="207"/>
    </row>
    <row r="428" spans="1:24" s="5" customFormat="1" ht="13.2">
      <c r="A428" s="5">
        <f t="shared" si="6"/>
        <v>428</v>
      </c>
      <c r="B428" s="51" t="s">
        <v>904</v>
      </c>
      <c r="C428" s="51"/>
      <c r="D428" s="51" t="s">
        <v>905</v>
      </c>
      <c r="E428" s="51" t="s">
        <v>315</v>
      </c>
      <c r="F428" s="51" t="s">
        <v>861</v>
      </c>
      <c r="G428" s="51" t="s">
        <v>32</v>
      </c>
      <c r="H428" s="52">
        <v>1941</v>
      </c>
      <c r="I428" s="38">
        <v>36</v>
      </c>
      <c r="J428" s="38">
        <v>36</v>
      </c>
      <c r="K428" s="38">
        <v>36</v>
      </c>
      <c r="L428" s="38">
        <v>36</v>
      </c>
      <c r="M428" s="38">
        <v>36</v>
      </c>
      <c r="N428" s="37">
        <v>36</v>
      </c>
      <c r="O428" s="37">
        <v>36</v>
      </c>
      <c r="P428" s="37">
        <v>36</v>
      </c>
      <c r="Q428" s="37">
        <v>36</v>
      </c>
      <c r="R428" s="37">
        <v>36</v>
      </c>
      <c r="S428" s="37">
        <v>36</v>
      </c>
      <c r="T428" s="207"/>
    </row>
    <row r="429" spans="1:24" s="5" customFormat="1" ht="13.2">
      <c r="A429" s="5">
        <f t="shared" si="6"/>
        <v>429</v>
      </c>
      <c r="B429" s="51" t="s">
        <v>906</v>
      </c>
      <c r="C429" s="51"/>
      <c r="D429" s="51" t="s">
        <v>907</v>
      </c>
      <c r="E429" s="51" t="s">
        <v>220</v>
      </c>
      <c r="F429" s="51" t="s">
        <v>861</v>
      </c>
      <c r="G429" s="51" t="s">
        <v>31</v>
      </c>
      <c r="H429" s="52">
        <v>1953</v>
      </c>
      <c r="I429" s="38">
        <v>22</v>
      </c>
      <c r="J429" s="38">
        <v>22</v>
      </c>
      <c r="K429" s="38">
        <v>22</v>
      </c>
      <c r="L429" s="38">
        <v>22</v>
      </c>
      <c r="M429" s="38">
        <v>22</v>
      </c>
      <c r="N429" s="37">
        <v>22</v>
      </c>
      <c r="O429" s="37">
        <v>22</v>
      </c>
      <c r="P429" s="37">
        <v>22</v>
      </c>
      <c r="Q429" s="37">
        <v>22</v>
      </c>
      <c r="R429" s="37">
        <v>22</v>
      </c>
      <c r="S429" s="37">
        <v>22</v>
      </c>
      <c r="T429" s="207"/>
    </row>
    <row r="430" spans="1:24" s="5" customFormat="1" ht="13.2">
      <c r="A430" s="5">
        <f t="shared" si="6"/>
        <v>430</v>
      </c>
      <c r="B430" s="51" t="s">
        <v>908</v>
      </c>
      <c r="C430" s="51"/>
      <c r="D430" s="51" t="s">
        <v>909</v>
      </c>
      <c r="E430" s="51" t="s">
        <v>220</v>
      </c>
      <c r="F430" s="51" t="s">
        <v>861</v>
      </c>
      <c r="G430" s="51" t="s">
        <v>31</v>
      </c>
      <c r="H430" s="52">
        <v>1953</v>
      </c>
      <c r="I430" s="38">
        <v>22</v>
      </c>
      <c r="J430" s="38">
        <v>22</v>
      </c>
      <c r="K430" s="38">
        <v>22</v>
      </c>
      <c r="L430" s="38">
        <v>22</v>
      </c>
      <c r="M430" s="38">
        <v>22</v>
      </c>
      <c r="N430" s="37">
        <v>22</v>
      </c>
      <c r="O430" s="37">
        <v>22</v>
      </c>
      <c r="P430" s="37">
        <v>22</v>
      </c>
      <c r="Q430" s="37">
        <v>22</v>
      </c>
      <c r="R430" s="37">
        <v>22</v>
      </c>
      <c r="S430" s="37">
        <v>22</v>
      </c>
      <c r="T430" s="207"/>
    </row>
    <row r="431" spans="1:24" s="2" customFormat="1" ht="13.2">
      <c r="A431" s="5">
        <f t="shared" si="6"/>
        <v>431</v>
      </c>
      <c r="B431" s="49" t="s">
        <v>919</v>
      </c>
      <c r="C431" s="51"/>
      <c r="D431" s="49"/>
      <c r="E431" s="49"/>
      <c r="F431" s="49"/>
      <c r="G431" s="49"/>
      <c r="H431" s="50"/>
      <c r="I431" s="35">
        <f t="shared" ref="I431:S431" si="9">SUM(I407:I430)</f>
        <v>567.90000000000009</v>
      </c>
      <c r="J431" s="35">
        <f t="shared" si="9"/>
        <v>557.4</v>
      </c>
      <c r="K431" s="35">
        <f t="shared" si="9"/>
        <v>557.4</v>
      </c>
      <c r="L431" s="35">
        <f t="shared" si="9"/>
        <v>557.4</v>
      </c>
      <c r="M431" s="35">
        <f t="shared" si="9"/>
        <v>557.4</v>
      </c>
      <c r="N431" s="36">
        <f t="shared" si="9"/>
        <v>557.4</v>
      </c>
      <c r="O431" s="36">
        <f t="shared" si="9"/>
        <v>557.4</v>
      </c>
      <c r="P431" s="36">
        <f t="shared" si="9"/>
        <v>557.4</v>
      </c>
      <c r="Q431" s="36">
        <f t="shared" si="9"/>
        <v>557.4</v>
      </c>
      <c r="R431" s="36">
        <f t="shared" si="9"/>
        <v>557.4</v>
      </c>
      <c r="S431" s="36">
        <f t="shared" si="9"/>
        <v>557.4</v>
      </c>
      <c r="T431" s="208"/>
      <c r="X431" s="5"/>
    </row>
    <row r="432" spans="1:24" s="5" customFormat="1" ht="13.2">
      <c r="A432" s="5">
        <f t="shared" si="6"/>
        <v>432</v>
      </c>
      <c r="B432" s="51" t="s">
        <v>920</v>
      </c>
      <c r="C432" s="51"/>
      <c r="D432" s="51" t="s">
        <v>921</v>
      </c>
      <c r="E432" s="51"/>
      <c r="F432" s="51" t="s">
        <v>861</v>
      </c>
      <c r="G432" s="51"/>
      <c r="H432" s="52"/>
      <c r="I432" s="38">
        <v>567.90000000000009</v>
      </c>
      <c r="J432" s="38">
        <v>381</v>
      </c>
      <c r="K432" s="38">
        <v>381</v>
      </c>
      <c r="L432" s="38">
        <v>381</v>
      </c>
      <c r="M432" s="38">
        <v>381</v>
      </c>
      <c r="N432" s="38">
        <v>381</v>
      </c>
      <c r="O432" s="38">
        <v>381</v>
      </c>
      <c r="P432" s="38">
        <v>381</v>
      </c>
      <c r="Q432" s="38">
        <v>381</v>
      </c>
      <c r="R432" s="38">
        <v>381</v>
      </c>
      <c r="S432" s="38">
        <v>381</v>
      </c>
      <c r="T432" s="207"/>
    </row>
    <row r="433" spans="1:24" s="2" customFormat="1" ht="13.2">
      <c r="A433" s="5">
        <f t="shared" si="6"/>
        <v>433</v>
      </c>
      <c r="B433" s="49"/>
      <c r="C433" s="51"/>
      <c r="D433" s="49"/>
      <c r="E433" s="49"/>
      <c r="F433" s="49"/>
      <c r="G433" s="49"/>
      <c r="H433" s="50"/>
      <c r="I433" s="35"/>
      <c r="J433" s="230"/>
      <c r="K433" s="35"/>
      <c r="L433" s="35"/>
      <c r="M433" s="35"/>
      <c r="N433" s="36"/>
      <c r="O433" s="36"/>
      <c r="P433" s="36"/>
      <c r="Q433" s="36"/>
      <c r="R433" s="36"/>
      <c r="S433" s="36"/>
      <c r="T433" s="208"/>
      <c r="X433" s="5"/>
    </row>
    <row r="434" spans="1:24" s="2" customFormat="1" ht="13.2">
      <c r="A434" s="5">
        <f t="shared" si="6"/>
        <v>434</v>
      </c>
      <c r="B434" s="49" t="s">
        <v>1734</v>
      </c>
      <c r="C434" s="51"/>
      <c r="D434" s="49"/>
      <c r="E434" s="49"/>
      <c r="F434" s="49"/>
      <c r="G434" s="49"/>
      <c r="H434" s="50"/>
      <c r="I434" s="35"/>
      <c r="J434" s="35"/>
      <c r="K434" s="35"/>
      <c r="L434" s="35"/>
      <c r="M434" s="35"/>
      <c r="N434" s="36"/>
      <c r="O434" s="36"/>
      <c r="P434" s="36"/>
      <c r="Q434" s="36"/>
      <c r="R434" s="36"/>
      <c r="S434" s="36"/>
      <c r="T434" s="208"/>
      <c r="X434" s="5"/>
    </row>
    <row r="435" spans="1:24" s="5" customFormat="1" ht="13.2">
      <c r="A435" s="5">
        <f t="shared" si="6"/>
        <v>435</v>
      </c>
      <c r="B435" s="51" t="s">
        <v>910</v>
      </c>
      <c r="C435" s="51"/>
      <c r="D435" s="51" t="s">
        <v>911</v>
      </c>
      <c r="E435" s="51" t="s">
        <v>499</v>
      </c>
      <c r="F435" s="51" t="s">
        <v>861</v>
      </c>
      <c r="G435" s="51" t="s">
        <v>31</v>
      </c>
      <c r="H435" s="52">
        <v>1928</v>
      </c>
      <c r="I435" s="38">
        <v>1.4</v>
      </c>
      <c r="J435" s="38">
        <v>1.4</v>
      </c>
      <c r="K435" s="38">
        <v>1.4</v>
      </c>
      <c r="L435" s="38">
        <v>1.4</v>
      </c>
      <c r="M435" s="38">
        <v>1.4</v>
      </c>
      <c r="N435" s="37">
        <v>1.4</v>
      </c>
      <c r="O435" s="37">
        <v>1.4</v>
      </c>
      <c r="P435" s="37">
        <v>1.4</v>
      </c>
      <c r="Q435" s="37">
        <v>1.4</v>
      </c>
      <c r="R435" s="37">
        <v>1.4</v>
      </c>
      <c r="S435" s="37">
        <v>1.4</v>
      </c>
      <c r="T435" s="207"/>
    </row>
    <row r="436" spans="1:24" s="5" customFormat="1" ht="13.2">
      <c r="A436" s="5">
        <f t="shared" si="6"/>
        <v>436</v>
      </c>
      <c r="B436" s="51" t="s">
        <v>913</v>
      </c>
      <c r="C436" s="51"/>
      <c r="D436" s="51" t="s">
        <v>914</v>
      </c>
      <c r="E436" s="51" t="s">
        <v>369</v>
      </c>
      <c r="F436" s="51" t="s">
        <v>861</v>
      </c>
      <c r="G436" s="51" t="s">
        <v>32</v>
      </c>
      <c r="H436" s="52">
        <v>1928</v>
      </c>
      <c r="I436" s="38">
        <v>7.7</v>
      </c>
      <c r="J436" s="38">
        <v>7.7</v>
      </c>
      <c r="K436" s="38">
        <v>7.7</v>
      </c>
      <c r="L436" s="38">
        <v>7.7</v>
      </c>
      <c r="M436" s="38">
        <v>7.7</v>
      </c>
      <c r="N436" s="37">
        <v>7.7</v>
      </c>
      <c r="O436" s="37">
        <v>7.7</v>
      </c>
      <c r="P436" s="37">
        <v>7.7</v>
      </c>
      <c r="Q436" s="37">
        <v>7.7</v>
      </c>
      <c r="R436" s="37">
        <v>7.7</v>
      </c>
      <c r="S436" s="37">
        <v>7.7</v>
      </c>
      <c r="T436" s="207"/>
    </row>
    <row r="437" spans="1:24" s="5" customFormat="1" ht="13.2">
      <c r="A437" s="5">
        <f t="shared" si="6"/>
        <v>437</v>
      </c>
      <c r="B437" s="51" t="s">
        <v>915</v>
      </c>
      <c r="C437" s="51"/>
      <c r="D437" s="51" t="s">
        <v>916</v>
      </c>
      <c r="E437" s="51" t="s">
        <v>369</v>
      </c>
      <c r="F437" s="51" t="s">
        <v>861</v>
      </c>
      <c r="G437" s="51" t="s">
        <v>32</v>
      </c>
      <c r="H437" s="52">
        <v>1928</v>
      </c>
      <c r="I437" s="38">
        <v>3.6</v>
      </c>
      <c r="J437" s="38">
        <v>3.6</v>
      </c>
      <c r="K437" s="38">
        <v>3.6</v>
      </c>
      <c r="L437" s="38">
        <v>3.6</v>
      </c>
      <c r="M437" s="38">
        <v>3.6</v>
      </c>
      <c r="N437" s="37">
        <v>3.6</v>
      </c>
      <c r="O437" s="37">
        <v>3.6</v>
      </c>
      <c r="P437" s="37">
        <v>3.6</v>
      </c>
      <c r="Q437" s="37">
        <v>3.6</v>
      </c>
      <c r="R437" s="37">
        <v>3.6</v>
      </c>
      <c r="S437" s="37">
        <v>3.6</v>
      </c>
      <c r="T437" s="207"/>
    </row>
    <row r="438" spans="1:24" s="5" customFormat="1" ht="13.2">
      <c r="A438" s="5">
        <f t="shared" si="6"/>
        <v>438</v>
      </c>
      <c r="B438" s="51" t="s">
        <v>917</v>
      </c>
      <c r="C438" s="51"/>
      <c r="D438" s="51" t="s">
        <v>918</v>
      </c>
      <c r="E438" s="51" t="s">
        <v>360</v>
      </c>
      <c r="F438" s="51" t="s">
        <v>861</v>
      </c>
      <c r="G438" s="51" t="s">
        <v>31</v>
      </c>
      <c r="H438" s="52">
        <v>1991</v>
      </c>
      <c r="I438" s="38">
        <v>2.2000000000000002</v>
      </c>
      <c r="J438" s="38">
        <v>2.2000000000000002</v>
      </c>
      <c r="K438" s="38">
        <v>2.2000000000000002</v>
      </c>
      <c r="L438" s="38">
        <v>2.2000000000000002</v>
      </c>
      <c r="M438" s="38">
        <v>2.2000000000000002</v>
      </c>
      <c r="N438" s="37">
        <v>2.2000000000000002</v>
      </c>
      <c r="O438" s="37">
        <v>2.2000000000000002</v>
      </c>
      <c r="P438" s="37">
        <v>2.2000000000000002</v>
      </c>
      <c r="Q438" s="37">
        <v>2.2000000000000002</v>
      </c>
      <c r="R438" s="37">
        <v>2.2000000000000002</v>
      </c>
      <c r="S438" s="37">
        <v>2.2000000000000002</v>
      </c>
      <c r="T438" s="207"/>
    </row>
    <row r="439" spans="1:24" s="2" customFormat="1" ht="13.2">
      <c r="A439" s="5">
        <f t="shared" si="6"/>
        <v>439</v>
      </c>
      <c r="B439" s="49" t="s">
        <v>1735</v>
      </c>
      <c r="C439" s="51"/>
      <c r="D439" s="49"/>
      <c r="E439" s="49"/>
      <c r="F439" s="49"/>
      <c r="G439" s="49"/>
      <c r="H439" s="50"/>
      <c r="I439" s="35">
        <f t="shared" ref="I439:S439" si="10">SUM(I435:I438)</f>
        <v>14.899999999999999</v>
      </c>
      <c r="J439" s="35">
        <f t="shared" si="10"/>
        <v>14.899999999999999</v>
      </c>
      <c r="K439" s="35">
        <f t="shared" si="10"/>
        <v>14.899999999999999</v>
      </c>
      <c r="L439" s="35">
        <f t="shared" si="10"/>
        <v>14.899999999999999</v>
      </c>
      <c r="M439" s="35">
        <f t="shared" si="10"/>
        <v>14.899999999999999</v>
      </c>
      <c r="N439" s="36">
        <f t="shared" si="10"/>
        <v>14.899999999999999</v>
      </c>
      <c r="O439" s="36">
        <f t="shared" si="10"/>
        <v>14.899999999999999</v>
      </c>
      <c r="P439" s="36">
        <f t="shared" si="10"/>
        <v>14.899999999999999</v>
      </c>
      <c r="Q439" s="36">
        <f t="shared" si="10"/>
        <v>14.899999999999999</v>
      </c>
      <c r="R439" s="36">
        <f t="shared" si="10"/>
        <v>14.899999999999999</v>
      </c>
      <c r="S439" s="36">
        <f t="shared" si="10"/>
        <v>14.899999999999999</v>
      </c>
      <c r="T439" s="208"/>
      <c r="X439" s="5"/>
    </row>
    <row r="440" spans="1:24" s="5" customFormat="1" ht="13.2">
      <c r="A440" s="5">
        <f t="shared" si="6"/>
        <v>440</v>
      </c>
      <c r="B440" s="51" t="s">
        <v>1736</v>
      </c>
      <c r="C440" s="51"/>
      <c r="D440" s="51" t="s">
        <v>1737</v>
      </c>
      <c r="E440" s="51"/>
      <c r="F440" s="51" t="s">
        <v>861</v>
      </c>
      <c r="G440" s="51"/>
      <c r="H440" s="52"/>
      <c r="I440" s="38">
        <f>I439*(I432/I431)</f>
        <v>14.899999999999999</v>
      </c>
      <c r="J440" s="38">
        <f>J439*(J432/J431)</f>
        <v>10.184607104413347</v>
      </c>
      <c r="K440" s="38">
        <f t="shared" ref="K440:S440" si="11">K439*(K432/K431)</f>
        <v>10.184607104413347</v>
      </c>
      <c r="L440" s="38">
        <f t="shared" si="11"/>
        <v>10.184607104413347</v>
      </c>
      <c r="M440" s="38">
        <f t="shared" si="11"/>
        <v>10.184607104413347</v>
      </c>
      <c r="N440" s="38">
        <f t="shared" si="11"/>
        <v>10.184607104413347</v>
      </c>
      <c r="O440" s="38">
        <f t="shared" si="11"/>
        <v>10.184607104413347</v>
      </c>
      <c r="P440" s="38">
        <f t="shared" si="11"/>
        <v>10.184607104413347</v>
      </c>
      <c r="Q440" s="38">
        <f t="shared" si="11"/>
        <v>10.184607104413347</v>
      </c>
      <c r="R440" s="38">
        <f t="shared" si="11"/>
        <v>10.184607104413347</v>
      </c>
      <c r="S440" s="38">
        <f t="shared" si="11"/>
        <v>10.184607104413347</v>
      </c>
      <c r="T440" s="207"/>
    </row>
    <row r="441" spans="1:24" s="2" customFormat="1" ht="13.2">
      <c r="A441" s="5">
        <f t="shared" si="6"/>
        <v>441</v>
      </c>
      <c r="B441" s="49"/>
      <c r="C441" s="51"/>
      <c r="D441" s="49"/>
      <c r="E441" s="49"/>
      <c r="F441" s="49"/>
      <c r="G441" s="49"/>
      <c r="H441" s="50"/>
      <c r="I441" s="35"/>
      <c r="J441" s="35"/>
      <c r="K441" s="35"/>
      <c r="L441" s="35"/>
      <c r="M441" s="35"/>
      <c r="N441" s="36"/>
      <c r="O441" s="36"/>
      <c r="P441" s="36"/>
      <c r="Q441" s="36"/>
      <c r="R441" s="36"/>
      <c r="S441" s="36"/>
      <c r="T441" s="208"/>
      <c r="X441" s="5"/>
    </row>
    <row r="442" spans="1:24" s="5" customFormat="1" ht="13.2">
      <c r="A442" s="5">
        <f t="shared" si="6"/>
        <v>442</v>
      </c>
      <c r="B442" s="51" t="s">
        <v>2304</v>
      </c>
      <c r="C442" s="51"/>
      <c r="D442" s="51" t="s">
        <v>2305</v>
      </c>
      <c r="E442" s="51"/>
      <c r="F442" s="51" t="s">
        <v>861</v>
      </c>
      <c r="G442" s="51"/>
      <c r="H442" s="52"/>
      <c r="I442" s="38">
        <v>-6.0999999046325684</v>
      </c>
      <c r="J442" s="38">
        <f>-6.1*(J432/J431)</f>
        <v>-4.1695371367061353</v>
      </c>
      <c r="K442" s="38">
        <f>-6.1*(K432/K431)</f>
        <v>-4.1695371367061353</v>
      </c>
      <c r="L442" s="38">
        <f t="shared" ref="L442:S442" si="12">-6.1*(L432/L431)</f>
        <v>-4.1695371367061353</v>
      </c>
      <c r="M442" s="38">
        <f t="shared" si="12"/>
        <v>-4.1695371367061353</v>
      </c>
      <c r="N442" s="38">
        <f t="shared" si="12"/>
        <v>-4.1695371367061353</v>
      </c>
      <c r="O442" s="38">
        <f t="shared" si="12"/>
        <v>-4.1695371367061353</v>
      </c>
      <c r="P442" s="38">
        <f t="shared" si="12"/>
        <v>-4.1695371367061353</v>
      </c>
      <c r="Q442" s="38">
        <f t="shared" si="12"/>
        <v>-4.1695371367061353</v>
      </c>
      <c r="R442" s="38">
        <f t="shared" si="12"/>
        <v>-4.1695371367061353</v>
      </c>
      <c r="S442" s="38">
        <f t="shared" si="12"/>
        <v>-4.1695371367061353</v>
      </c>
      <c r="T442" s="207"/>
    </row>
    <row r="443" spans="1:24" s="5" customFormat="1" ht="13.2">
      <c r="A443" s="5">
        <f t="shared" si="6"/>
        <v>443</v>
      </c>
      <c r="B443" s="51" t="s">
        <v>2306</v>
      </c>
      <c r="C443" s="51"/>
      <c r="D443" s="51" t="s">
        <v>2307</v>
      </c>
      <c r="E443" s="51"/>
      <c r="F443" s="51" t="s">
        <v>861</v>
      </c>
      <c r="G443" s="51"/>
      <c r="H443" s="52"/>
      <c r="I443" s="38">
        <f>I432+I440+I442</f>
        <v>576.7000000953675</v>
      </c>
      <c r="J443" s="38">
        <f>J432+J440+J442</f>
        <v>387.01506996770723</v>
      </c>
      <c r="K443" s="38">
        <f t="shared" ref="K443:S443" si="13">K432+K440+K442</f>
        <v>387.01506996770723</v>
      </c>
      <c r="L443" s="38">
        <f t="shared" si="13"/>
        <v>387.01506996770723</v>
      </c>
      <c r="M443" s="38">
        <f t="shared" si="13"/>
        <v>387.01506996770723</v>
      </c>
      <c r="N443" s="38">
        <f t="shared" si="13"/>
        <v>387.01506996770723</v>
      </c>
      <c r="O443" s="38">
        <f t="shared" si="13"/>
        <v>387.01506996770723</v>
      </c>
      <c r="P443" s="38">
        <f t="shared" si="13"/>
        <v>387.01506996770723</v>
      </c>
      <c r="Q443" s="38">
        <f t="shared" si="13"/>
        <v>387.01506996770723</v>
      </c>
      <c r="R443" s="38">
        <f t="shared" si="13"/>
        <v>387.01506996770723</v>
      </c>
      <c r="S443" s="38">
        <f t="shared" si="13"/>
        <v>387.01506996770723</v>
      </c>
      <c r="T443" s="207"/>
    </row>
    <row r="444" spans="1:24" s="2" customFormat="1" ht="13.2">
      <c r="A444" s="5">
        <f t="shared" si="6"/>
        <v>444</v>
      </c>
      <c r="B444" s="49"/>
      <c r="C444" s="51"/>
      <c r="D444" s="49"/>
      <c r="E444" s="49"/>
      <c r="F444" s="49"/>
      <c r="G444" s="49"/>
      <c r="H444" s="50"/>
      <c r="I444" s="35"/>
      <c r="J444" s="35"/>
      <c r="K444" s="35"/>
      <c r="L444" s="35"/>
      <c r="M444" s="35"/>
      <c r="N444" s="36"/>
      <c r="O444" s="36"/>
      <c r="P444" s="36"/>
      <c r="Q444" s="36"/>
      <c r="R444" s="36"/>
      <c r="S444" s="36"/>
      <c r="T444" s="208"/>
      <c r="X444" s="5"/>
    </row>
    <row r="445" spans="1:24" s="2" customFormat="1" ht="13.2">
      <c r="A445" s="5">
        <f t="shared" si="6"/>
        <v>445</v>
      </c>
      <c r="B445" s="49" t="s">
        <v>922</v>
      </c>
      <c r="C445" s="51"/>
      <c r="D445" s="49"/>
      <c r="E445" s="49"/>
      <c r="F445" s="49"/>
      <c r="G445" s="49"/>
      <c r="H445" s="50"/>
      <c r="I445" s="35"/>
      <c r="J445" s="35"/>
      <c r="K445" s="35"/>
      <c r="L445" s="35"/>
      <c r="M445" s="35"/>
      <c r="N445" s="36"/>
      <c r="O445" s="36"/>
      <c r="P445" s="36"/>
      <c r="Q445" s="36"/>
      <c r="R445" s="36"/>
      <c r="S445" s="36"/>
      <c r="T445" s="208"/>
      <c r="X445" s="5"/>
    </row>
    <row r="446" spans="1:24" s="5" customFormat="1" ht="13.2">
      <c r="A446" s="5">
        <f t="shared" si="6"/>
        <v>446</v>
      </c>
      <c r="B446" s="51" t="s">
        <v>923</v>
      </c>
      <c r="C446" s="51"/>
      <c r="D446" s="51" t="s">
        <v>924</v>
      </c>
      <c r="E446" s="51" t="s">
        <v>384</v>
      </c>
      <c r="F446" s="51" t="s">
        <v>1733</v>
      </c>
      <c r="G446" s="51" t="s">
        <v>40</v>
      </c>
      <c r="H446" s="52">
        <v>2016</v>
      </c>
      <c r="I446" s="38">
        <v>56.04</v>
      </c>
      <c r="J446" s="38">
        <v>56</v>
      </c>
      <c r="K446" s="38">
        <v>56</v>
      </c>
      <c r="L446" s="38">
        <v>56</v>
      </c>
      <c r="M446" s="38">
        <v>56</v>
      </c>
      <c r="N446" s="37">
        <v>56</v>
      </c>
      <c r="O446" s="37">
        <v>56</v>
      </c>
      <c r="P446" s="37">
        <v>56</v>
      </c>
      <c r="Q446" s="37">
        <v>56</v>
      </c>
      <c r="R446" s="37">
        <v>56</v>
      </c>
      <c r="S446" s="37">
        <v>56</v>
      </c>
      <c r="T446" s="207"/>
    </row>
    <row r="447" spans="1:24" s="5" customFormat="1" ht="13.2">
      <c r="A447" s="5">
        <f t="shared" si="6"/>
        <v>447</v>
      </c>
      <c r="B447" s="51" t="s">
        <v>925</v>
      </c>
      <c r="C447" s="51"/>
      <c r="D447" s="51" t="s">
        <v>926</v>
      </c>
      <c r="E447" s="51" t="s">
        <v>384</v>
      </c>
      <c r="F447" s="51" t="s">
        <v>1733</v>
      </c>
      <c r="G447" s="51" t="s">
        <v>40</v>
      </c>
      <c r="H447" s="52">
        <v>2016</v>
      </c>
      <c r="I447" s="38">
        <v>56.04</v>
      </c>
      <c r="J447" s="38">
        <v>56</v>
      </c>
      <c r="K447" s="38">
        <v>56</v>
      </c>
      <c r="L447" s="38">
        <v>56</v>
      </c>
      <c r="M447" s="38">
        <v>56</v>
      </c>
      <c r="N447" s="37">
        <v>56</v>
      </c>
      <c r="O447" s="37">
        <v>56</v>
      </c>
      <c r="P447" s="37">
        <v>56</v>
      </c>
      <c r="Q447" s="37">
        <v>56</v>
      </c>
      <c r="R447" s="37">
        <v>56</v>
      </c>
      <c r="S447" s="37">
        <v>56</v>
      </c>
      <c r="T447" s="207"/>
    </row>
    <row r="448" spans="1:24" s="5" customFormat="1" ht="13.2">
      <c r="A448" s="5">
        <f t="shared" si="6"/>
        <v>448</v>
      </c>
      <c r="B448" s="51" t="s">
        <v>927</v>
      </c>
      <c r="C448" s="51"/>
      <c r="D448" s="51" t="s">
        <v>928</v>
      </c>
      <c r="E448" s="51" t="s">
        <v>384</v>
      </c>
      <c r="F448" s="51" t="s">
        <v>1733</v>
      </c>
      <c r="G448" s="51" t="s">
        <v>40</v>
      </c>
      <c r="H448" s="52">
        <v>2016</v>
      </c>
      <c r="I448" s="38">
        <v>56.04</v>
      </c>
      <c r="J448" s="38">
        <v>56</v>
      </c>
      <c r="K448" s="38">
        <v>56</v>
      </c>
      <c r="L448" s="38">
        <v>56</v>
      </c>
      <c r="M448" s="38">
        <v>56</v>
      </c>
      <c r="N448" s="37">
        <v>56</v>
      </c>
      <c r="O448" s="37">
        <v>56</v>
      </c>
      <c r="P448" s="37">
        <v>56</v>
      </c>
      <c r="Q448" s="37">
        <v>56</v>
      </c>
      <c r="R448" s="37">
        <v>56</v>
      </c>
      <c r="S448" s="37">
        <v>56</v>
      </c>
      <c r="T448" s="207"/>
    </row>
    <row r="449" spans="1:20" s="5" customFormat="1" ht="13.2">
      <c r="A449" s="5">
        <f t="shared" si="6"/>
        <v>449</v>
      </c>
      <c r="B449" s="51" t="s">
        <v>929</v>
      </c>
      <c r="C449" s="51"/>
      <c r="D449" s="51" t="s">
        <v>930</v>
      </c>
      <c r="E449" s="51" t="s">
        <v>384</v>
      </c>
      <c r="F449" s="51" t="s">
        <v>1731</v>
      </c>
      <c r="G449" s="51" t="s">
        <v>40</v>
      </c>
      <c r="H449" s="52">
        <v>2016</v>
      </c>
      <c r="I449" s="38">
        <v>202</v>
      </c>
      <c r="J449" s="38">
        <v>200</v>
      </c>
      <c r="K449" s="38">
        <v>200</v>
      </c>
      <c r="L449" s="38">
        <v>200</v>
      </c>
      <c r="M449" s="38">
        <v>200</v>
      </c>
      <c r="N449" s="37">
        <v>200</v>
      </c>
      <c r="O449" s="37">
        <v>200</v>
      </c>
      <c r="P449" s="37">
        <v>200</v>
      </c>
      <c r="Q449" s="37">
        <v>200</v>
      </c>
      <c r="R449" s="37">
        <v>200</v>
      </c>
      <c r="S449" s="37">
        <v>200</v>
      </c>
      <c r="T449" s="207"/>
    </row>
    <row r="450" spans="1:20" s="5" customFormat="1" ht="13.2">
      <c r="A450" s="5">
        <f t="shared" si="6"/>
        <v>450</v>
      </c>
      <c r="B450" s="51" t="s">
        <v>931</v>
      </c>
      <c r="C450" s="51"/>
      <c r="D450" s="51" t="s">
        <v>932</v>
      </c>
      <c r="E450" s="51" t="s">
        <v>384</v>
      </c>
      <c r="F450" s="51" t="s">
        <v>1731</v>
      </c>
      <c r="G450" s="51" t="s">
        <v>40</v>
      </c>
      <c r="H450" s="52">
        <v>2016</v>
      </c>
      <c r="I450" s="38">
        <v>202</v>
      </c>
      <c r="J450" s="38">
        <v>200</v>
      </c>
      <c r="K450" s="38">
        <v>200</v>
      </c>
      <c r="L450" s="38">
        <v>200</v>
      </c>
      <c r="M450" s="38">
        <v>200</v>
      </c>
      <c r="N450" s="37">
        <v>200</v>
      </c>
      <c r="O450" s="37">
        <v>200</v>
      </c>
      <c r="P450" s="37">
        <v>200</v>
      </c>
      <c r="Q450" s="37">
        <v>200</v>
      </c>
      <c r="R450" s="37">
        <v>200</v>
      </c>
      <c r="S450" s="37">
        <v>200</v>
      </c>
      <c r="T450" s="207"/>
    </row>
    <row r="451" spans="1:20" s="5" customFormat="1" ht="13.2">
      <c r="A451" s="5">
        <f t="shared" si="6"/>
        <v>451</v>
      </c>
      <c r="B451" s="51" t="s">
        <v>382</v>
      </c>
      <c r="C451" s="51"/>
      <c r="D451" s="51" t="s">
        <v>383</v>
      </c>
      <c r="E451" s="51" t="s">
        <v>384</v>
      </c>
      <c r="F451" s="51" t="s">
        <v>1731</v>
      </c>
      <c r="G451" s="51" t="s">
        <v>40</v>
      </c>
      <c r="H451" s="52">
        <v>2016</v>
      </c>
      <c r="I451" s="38">
        <v>202</v>
      </c>
      <c r="J451" s="38">
        <v>200</v>
      </c>
      <c r="K451" s="38">
        <v>200</v>
      </c>
      <c r="L451" s="38">
        <v>200</v>
      </c>
      <c r="M451" s="38">
        <v>200</v>
      </c>
      <c r="N451" s="37">
        <v>200</v>
      </c>
      <c r="O451" s="37">
        <v>200</v>
      </c>
      <c r="P451" s="37">
        <v>200</v>
      </c>
      <c r="Q451" s="37">
        <v>200</v>
      </c>
      <c r="R451" s="37">
        <v>200</v>
      </c>
      <c r="S451" s="37">
        <v>200</v>
      </c>
      <c r="T451" s="207"/>
    </row>
    <row r="452" spans="1:20" s="5" customFormat="1" ht="13.2">
      <c r="A452" s="5">
        <f t="shared" si="6"/>
        <v>452</v>
      </c>
      <c r="B452" s="51" t="s">
        <v>933</v>
      </c>
      <c r="C452" s="51"/>
      <c r="D452" s="51" t="s">
        <v>934</v>
      </c>
      <c r="E452" s="51" t="s">
        <v>935</v>
      </c>
      <c r="F452" s="51" t="s">
        <v>1730</v>
      </c>
      <c r="G452" s="51" t="s">
        <v>31</v>
      </c>
      <c r="H452" s="52">
        <v>2000</v>
      </c>
      <c r="I452" s="38">
        <v>185</v>
      </c>
      <c r="J452" s="38">
        <v>180</v>
      </c>
      <c r="K452" s="38">
        <v>180</v>
      </c>
      <c r="L452" s="38">
        <v>180</v>
      </c>
      <c r="M452" s="38">
        <v>180</v>
      </c>
      <c r="N452" s="37">
        <v>180</v>
      </c>
      <c r="O452" s="37">
        <v>180</v>
      </c>
      <c r="P452" s="37">
        <v>180</v>
      </c>
      <c r="Q452" s="37">
        <v>180</v>
      </c>
      <c r="R452" s="37">
        <v>180</v>
      </c>
      <c r="S452" s="37">
        <v>180</v>
      </c>
      <c r="T452" s="207"/>
    </row>
    <row r="453" spans="1:20" s="5" customFormat="1" ht="13.2">
      <c r="A453" s="5">
        <f t="shared" si="6"/>
        <v>453</v>
      </c>
      <c r="B453" s="51" t="s">
        <v>936</v>
      </c>
      <c r="C453" s="51"/>
      <c r="D453" s="51" t="s">
        <v>937</v>
      </c>
      <c r="E453" s="51" t="s">
        <v>935</v>
      </c>
      <c r="F453" s="51" t="s">
        <v>1730</v>
      </c>
      <c r="G453" s="51" t="s">
        <v>31</v>
      </c>
      <c r="H453" s="52">
        <v>2000</v>
      </c>
      <c r="I453" s="38">
        <v>185</v>
      </c>
      <c r="J453" s="38">
        <v>180</v>
      </c>
      <c r="K453" s="38">
        <v>180</v>
      </c>
      <c r="L453" s="38">
        <v>180</v>
      </c>
      <c r="M453" s="38">
        <v>180</v>
      </c>
      <c r="N453" s="37">
        <v>180</v>
      </c>
      <c r="O453" s="37">
        <v>180</v>
      </c>
      <c r="P453" s="37">
        <v>180</v>
      </c>
      <c r="Q453" s="37">
        <v>180</v>
      </c>
      <c r="R453" s="37">
        <v>180</v>
      </c>
      <c r="S453" s="37">
        <v>180</v>
      </c>
      <c r="T453" s="207"/>
    </row>
    <row r="454" spans="1:20" s="5" customFormat="1" ht="13.2">
      <c r="A454" s="5">
        <f t="shared" ref="A454:A517" si="14">A453+1</f>
        <v>454</v>
      </c>
      <c r="B454" s="51" t="s">
        <v>938</v>
      </c>
      <c r="C454" s="51"/>
      <c r="D454" s="51" t="s">
        <v>939</v>
      </c>
      <c r="E454" s="51" t="s">
        <v>935</v>
      </c>
      <c r="F454" s="51" t="s">
        <v>1730</v>
      </c>
      <c r="G454" s="51" t="s">
        <v>31</v>
      </c>
      <c r="H454" s="52">
        <v>2000</v>
      </c>
      <c r="I454" s="38">
        <v>185</v>
      </c>
      <c r="J454" s="38">
        <v>180</v>
      </c>
      <c r="K454" s="38">
        <v>180</v>
      </c>
      <c r="L454" s="38">
        <v>180</v>
      </c>
      <c r="M454" s="38">
        <v>180</v>
      </c>
      <c r="N454" s="37">
        <v>180</v>
      </c>
      <c r="O454" s="37">
        <v>180</v>
      </c>
      <c r="P454" s="37">
        <v>180</v>
      </c>
      <c r="Q454" s="37">
        <v>180</v>
      </c>
      <c r="R454" s="37">
        <v>180</v>
      </c>
      <c r="S454" s="37">
        <v>180</v>
      </c>
      <c r="T454" s="207"/>
    </row>
    <row r="455" spans="1:20" s="5" customFormat="1" ht="13.2">
      <c r="A455" s="5">
        <f t="shared" si="14"/>
        <v>455</v>
      </c>
      <c r="B455" s="51" t="s">
        <v>940</v>
      </c>
      <c r="C455" s="51"/>
      <c r="D455" s="51" t="s">
        <v>941</v>
      </c>
      <c r="E455" s="51" t="s">
        <v>935</v>
      </c>
      <c r="F455" s="51" t="s">
        <v>1730</v>
      </c>
      <c r="G455" s="51" t="s">
        <v>31</v>
      </c>
      <c r="H455" s="52">
        <v>2000</v>
      </c>
      <c r="I455" s="38">
        <v>400</v>
      </c>
      <c r="J455" s="38">
        <v>400</v>
      </c>
      <c r="K455" s="38">
        <v>400</v>
      </c>
      <c r="L455" s="38">
        <v>400</v>
      </c>
      <c r="M455" s="38">
        <v>400</v>
      </c>
      <c r="N455" s="37">
        <v>400</v>
      </c>
      <c r="O455" s="37">
        <v>400</v>
      </c>
      <c r="P455" s="37">
        <v>400</v>
      </c>
      <c r="Q455" s="37">
        <v>400</v>
      </c>
      <c r="R455" s="37">
        <v>400</v>
      </c>
      <c r="S455" s="37">
        <v>400</v>
      </c>
      <c r="T455" s="207"/>
    </row>
    <row r="456" spans="1:20" s="5" customFormat="1" ht="13.2">
      <c r="A456" s="5">
        <f t="shared" si="14"/>
        <v>456</v>
      </c>
      <c r="B456" s="51" t="s">
        <v>945</v>
      </c>
      <c r="C456" s="51"/>
      <c r="D456" s="51" t="s">
        <v>946</v>
      </c>
      <c r="E456" s="51" t="s">
        <v>163</v>
      </c>
      <c r="F456" s="51" t="s">
        <v>1730</v>
      </c>
      <c r="G456" s="51" t="s">
        <v>31</v>
      </c>
      <c r="H456" s="52">
        <v>2001</v>
      </c>
      <c r="I456" s="38">
        <v>179</v>
      </c>
      <c r="J456" s="38">
        <v>162</v>
      </c>
      <c r="K456" s="38">
        <v>162</v>
      </c>
      <c r="L456" s="38">
        <v>162</v>
      </c>
      <c r="M456" s="38">
        <v>162</v>
      </c>
      <c r="N456" s="37">
        <v>162</v>
      </c>
      <c r="O456" s="37">
        <v>162</v>
      </c>
      <c r="P456" s="37">
        <v>162</v>
      </c>
      <c r="Q456" s="37">
        <v>162</v>
      </c>
      <c r="R456" s="37">
        <v>162</v>
      </c>
      <c r="S456" s="37">
        <v>162</v>
      </c>
      <c r="T456" s="207"/>
    </row>
    <row r="457" spans="1:20" s="5" customFormat="1" ht="13.2">
      <c r="A457" s="5">
        <f t="shared" si="14"/>
        <v>457</v>
      </c>
      <c r="B457" s="51" t="s">
        <v>949</v>
      </c>
      <c r="C457" s="51"/>
      <c r="D457" s="51" t="s">
        <v>950</v>
      </c>
      <c r="E457" s="51" t="s">
        <v>163</v>
      </c>
      <c r="F457" s="51" t="s">
        <v>1730</v>
      </c>
      <c r="G457" s="51" t="s">
        <v>31</v>
      </c>
      <c r="H457" s="52">
        <v>2001</v>
      </c>
      <c r="I457" s="38">
        <v>179</v>
      </c>
      <c r="J457" s="38">
        <v>179</v>
      </c>
      <c r="K457" s="38">
        <v>179</v>
      </c>
      <c r="L457" s="38">
        <v>179</v>
      </c>
      <c r="M457" s="38">
        <v>179</v>
      </c>
      <c r="N457" s="37">
        <v>179</v>
      </c>
      <c r="O457" s="37">
        <v>179</v>
      </c>
      <c r="P457" s="37">
        <v>179</v>
      </c>
      <c r="Q457" s="37">
        <v>179</v>
      </c>
      <c r="R457" s="37">
        <v>179</v>
      </c>
      <c r="S457" s="37">
        <v>179</v>
      </c>
      <c r="T457" s="207"/>
    </row>
    <row r="458" spans="1:20" s="5" customFormat="1" ht="13.2">
      <c r="A458" s="5">
        <f t="shared" si="14"/>
        <v>458</v>
      </c>
      <c r="B458" s="51" t="s">
        <v>953</v>
      </c>
      <c r="C458" s="51"/>
      <c r="D458" s="51" t="s">
        <v>954</v>
      </c>
      <c r="E458" s="51" t="s">
        <v>163</v>
      </c>
      <c r="F458" s="51" t="s">
        <v>1730</v>
      </c>
      <c r="G458" s="51" t="s">
        <v>31</v>
      </c>
      <c r="H458" s="52">
        <v>2001</v>
      </c>
      <c r="I458" s="38">
        <v>179</v>
      </c>
      <c r="J458" s="38">
        <v>178</v>
      </c>
      <c r="K458" s="38">
        <v>178</v>
      </c>
      <c r="L458" s="38">
        <v>178</v>
      </c>
      <c r="M458" s="38">
        <v>178</v>
      </c>
      <c r="N458" s="37">
        <v>178</v>
      </c>
      <c r="O458" s="37">
        <v>178</v>
      </c>
      <c r="P458" s="37">
        <v>178</v>
      </c>
      <c r="Q458" s="37">
        <v>178</v>
      </c>
      <c r="R458" s="37">
        <v>178</v>
      </c>
      <c r="S458" s="37">
        <v>178</v>
      </c>
      <c r="T458" s="207"/>
    </row>
    <row r="459" spans="1:20" s="5" customFormat="1" ht="13.2">
      <c r="A459" s="5">
        <f t="shared" si="14"/>
        <v>459</v>
      </c>
      <c r="B459" s="51" t="s">
        <v>957</v>
      </c>
      <c r="C459" s="51"/>
      <c r="D459" s="51" t="s">
        <v>958</v>
      </c>
      <c r="E459" s="51" t="s">
        <v>163</v>
      </c>
      <c r="F459" s="51" t="s">
        <v>1730</v>
      </c>
      <c r="G459" s="51" t="s">
        <v>31</v>
      </c>
      <c r="H459" s="52">
        <v>2001</v>
      </c>
      <c r="I459" s="38">
        <v>400</v>
      </c>
      <c r="J459" s="38">
        <v>389</v>
      </c>
      <c r="K459" s="38">
        <v>389</v>
      </c>
      <c r="L459" s="38">
        <v>389</v>
      </c>
      <c r="M459" s="38">
        <v>389</v>
      </c>
      <c r="N459" s="37">
        <v>389</v>
      </c>
      <c r="O459" s="37">
        <v>389</v>
      </c>
      <c r="P459" s="37">
        <v>389</v>
      </c>
      <c r="Q459" s="37">
        <v>389</v>
      </c>
      <c r="R459" s="37">
        <v>389</v>
      </c>
      <c r="S459" s="37">
        <v>389</v>
      </c>
      <c r="T459" s="207"/>
    </row>
    <row r="460" spans="1:20" s="5" customFormat="1" ht="13.2">
      <c r="A460" s="5">
        <f t="shared" si="14"/>
        <v>460</v>
      </c>
      <c r="B460" s="51" t="s">
        <v>942</v>
      </c>
      <c r="C460" s="51"/>
      <c r="D460" s="51" t="s">
        <v>943</v>
      </c>
      <c r="E460" s="51" t="s">
        <v>944</v>
      </c>
      <c r="F460" s="51" t="s">
        <v>1730</v>
      </c>
      <c r="G460" s="51" t="s">
        <v>31</v>
      </c>
      <c r="H460" s="52">
        <v>2003</v>
      </c>
      <c r="I460" s="38">
        <v>185</v>
      </c>
      <c r="J460" s="38">
        <v>185</v>
      </c>
      <c r="K460" s="38">
        <v>185</v>
      </c>
      <c r="L460" s="38">
        <v>185</v>
      </c>
      <c r="M460" s="38">
        <v>185</v>
      </c>
      <c r="N460" s="37">
        <v>185</v>
      </c>
      <c r="O460" s="37">
        <v>185</v>
      </c>
      <c r="P460" s="37">
        <v>185</v>
      </c>
      <c r="Q460" s="37">
        <v>185</v>
      </c>
      <c r="R460" s="37">
        <v>185</v>
      </c>
      <c r="S460" s="37">
        <v>185</v>
      </c>
      <c r="T460" s="207"/>
    </row>
    <row r="461" spans="1:20" s="5" customFormat="1" ht="13.2">
      <c r="A461" s="5">
        <f t="shared" si="14"/>
        <v>461</v>
      </c>
      <c r="B461" s="51" t="s">
        <v>947</v>
      </c>
      <c r="C461" s="51"/>
      <c r="D461" s="51" t="s">
        <v>948</v>
      </c>
      <c r="E461" s="51" t="s">
        <v>944</v>
      </c>
      <c r="F461" s="51" t="s">
        <v>1730</v>
      </c>
      <c r="G461" s="51" t="s">
        <v>31</v>
      </c>
      <c r="H461" s="52">
        <v>2003</v>
      </c>
      <c r="I461" s="38">
        <v>185</v>
      </c>
      <c r="J461" s="38">
        <v>185</v>
      </c>
      <c r="K461" s="38">
        <v>185</v>
      </c>
      <c r="L461" s="38">
        <v>185</v>
      </c>
      <c r="M461" s="38">
        <v>185</v>
      </c>
      <c r="N461" s="37">
        <v>185</v>
      </c>
      <c r="O461" s="37">
        <v>185</v>
      </c>
      <c r="P461" s="37">
        <v>185</v>
      </c>
      <c r="Q461" s="37">
        <v>185</v>
      </c>
      <c r="R461" s="37">
        <v>185</v>
      </c>
      <c r="S461" s="37">
        <v>185</v>
      </c>
      <c r="T461" s="207"/>
    </row>
    <row r="462" spans="1:20" s="5" customFormat="1" ht="13.2">
      <c r="A462" s="5">
        <f t="shared" si="14"/>
        <v>462</v>
      </c>
      <c r="B462" s="51" t="s">
        <v>951</v>
      </c>
      <c r="C462" s="51"/>
      <c r="D462" s="51" t="s">
        <v>952</v>
      </c>
      <c r="E462" s="51" t="s">
        <v>944</v>
      </c>
      <c r="F462" s="51" t="s">
        <v>1730</v>
      </c>
      <c r="G462" s="51" t="s">
        <v>31</v>
      </c>
      <c r="H462" s="52">
        <v>2003</v>
      </c>
      <c r="I462" s="38">
        <v>330</v>
      </c>
      <c r="J462" s="38">
        <v>330</v>
      </c>
      <c r="K462" s="38">
        <v>330</v>
      </c>
      <c r="L462" s="38">
        <v>330</v>
      </c>
      <c r="M462" s="38">
        <v>330</v>
      </c>
      <c r="N462" s="37">
        <v>330</v>
      </c>
      <c r="O462" s="37">
        <v>330</v>
      </c>
      <c r="P462" s="37">
        <v>330</v>
      </c>
      <c r="Q462" s="37">
        <v>330</v>
      </c>
      <c r="R462" s="37">
        <v>330</v>
      </c>
      <c r="S462" s="37">
        <v>330</v>
      </c>
      <c r="T462" s="207"/>
    </row>
    <row r="463" spans="1:20" s="5" customFormat="1" ht="13.2">
      <c r="A463" s="5">
        <f t="shared" si="14"/>
        <v>463</v>
      </c>
      <c r="B463" s="51" t="s">
        <v>955</v>
      </c>
      <c r="C463" s="51"/>
      <c r="D463" s="51" t="s">
        <v>956</v>
      </c>
      <c r="E463" s="51" t="s">
        <v>944</v>
      </c>
      <c r="F463" s="51" t="s">
        <v>1730</v>
      </c>
      <c r="G463" s="51" t="s">
        <v>31</v>
      </c>
      <c r="H463" s="52">
        <v>2003</v>
      </c>
      <c r="I463" s="38">
        <v>185</v>
      </c>
      <c r="J463" s="38">
        <v>185</v>
      </c>
      <c r="K463" s="38">
        <v>185</v>
      </c>
      <c r="L463" s="38">
        <v>185</v>
      </c>
      <c r="M463" s="38">
        <v>185</v>
      </c>
      <c r="N463" s="37">
        <v>185</v>
      </c>
      <c r="O463" s="37">
        <v>185</v>
      </c>
      <c r="P463" s="37">
        <v>185</v>
      </c>
      <c r="Q463" s="37">
        <v>185</v>
      </c>
      <c r="R463" s="37">
        <v>185</v>
      </c>
      <c r="S463" s="37">
        <v>185</v>
      </c>
      <c r="T463" s="207"/>
    </row>
    <row r="464" spans="1:20" s="5" customFormat="1" ht="13.2">
      <c r="A464" s="5">
        <f t="shared" si="14"/>
        <v>464</v>
      </c>
      <c r="B464" s="51" t="s">
        <v>959</v>
      </c>
      <c r="C464" s="51"/>
      <c r="D464" s="51" t="s">
        <v>960</v>
      </c>
      <c r="E464" s="51" t="s">
        <v>944</v>
      </c>
      <c r="F464" s="51" t="s">
        <v>1730</v>
      </c>
      <c r="G464" s="51" t="s">
        <v>31</v>
      </c>
      <c r="H464" s="52">
        <v>2003</v>
      </c>
      <c r="I464" s="38">
        <v>185</v>
      </c>
      <c r="J464" s="38">
        <v>185</v>
      </c>
      <c r="K464" s="38">
        <v>185</v>
      </c>
      <c r="L464" s="38">
        <v>185</v>
      </c>
      <c r="M464" s="38">
        <v>185</v>
      </c>
      <c r="N464" s="37">
        <v>185</v>
      </c>
      <c r="O464" s="37">
        <v>185</v>
      </c>
      <c r="P464" s="37">
        <v>185</v>
      </c>
      <c r="Q464" s="37">
        <v>185</v>
      </c>
      <c r="R464" s="37">
        <v>185</v>
      </c>
      <c r="S464" s="37">
        <v>185</v>
      </c>
      <c r="T464" s="207"/>
    </row>
    <row r="465" spans="1:24" s="5" customFormat="1" ht="13.2">
      <c r="A465" s="5">
        <f t="shared" si="14"/>
        <v>465</v>
      </c>
      <c r="B465" s="51" t="s">
        <v>961</v>
      </c>
      <c r="C465" s="51"/>
      <c r="D465" s="51" t="s">
        <v>962</v>
      </c>
      <c r="E465" s="51" t="s">
        <v>944</v>
      </c>
      <c r="F465" s="51" t="s">
        <v>1730</v>
      </c>
      <c r="G465" s="51" t="s">
        <v>31</v>
      </c>
      <c r="H465" s="52">
        <v>2003</v>
      </c>
      <c r="I465" s="38">
        <v>330</v>
      </c>
      <c r="J465" s="38">
        <v>330</v>
      </c>
      <c r="K465" s="38">
        <v>330</v>
      </c>
      <c r="L465" s="38">
        <v>330</v>
      </c>
      <c r="M465" s="38">
        <v>330</v>
      </c>
      <c r="N465" s="37">
        <v>330</v>
      </c>
      <c r="O465" s="37">
        <v>330</v>
      </c>
      <c r="P465" s="37">
        <v>330</v>
      </c>
      <c r="Q465" s="37">
        <v>330</v>
      </c>
      <c r="R465" s="37">
        <v>330</v>
      </c>
      <c r="S465" s="37">
        <v>330</v>
      </c>
      <c r="T465" s="207"/>
    </row>
    <row r="466" spans="1:24" s="2" customFormat="1" ht="13.2">
      <c r="A466" s="5">
        <f t="shared" si="14"/>
        <v>466</v>
      </c>
      <c r="B466" s="49" t="s">
        <v>963</v>
      </c>
      <c r="C466" s="51"/>
      <c r="D466" s="49"/>
      <c r="E466" s="49"/>
      <c r="F466" s="49"/>
      <c r="G466" s="49"/>
      <c r="H466" s="50"/>
      <c r="I466" s="35">
        <f t="shared" ref="I466:S466" si="15">SUM(I446:I465)</f>
        <v>4066.12</v>
      </c>
      <c r="J466" s="35">
        <f t="shared" si="15"/>
        <v>4016</v>
      </c>
      <c r="K466" s="35">
        <f t="shared" si="15"/>
        <v>4016</v>
      </c>
      <c r="L466" s="35">
        <f t="shared" si="15"/>
        <v>4016</v>
      </c>
      <c r="M466" s="35">
        <f t="shared" si="15"/>
        <v>4016</v>
      </c>
      <c r="N466" s="36">
        <f t="shared" si="15"/>
        <v>4016</v>
      </c>
      <c r="O466" s="36">
        <f t="shared" si="15"/>
        <v>4016</v>
      </c>
      <c r="P466" s="36">
        <f t="shared" si="15"/>
        <v>4016</v>
      </c>
      <c r="Q466" s="36">
        <f t="shared" si="15"/>
        <v>4016</v>
      </c>
      <c r="R466" s="36">
        <f t="shared" si="15"/>
        <v>4016</v>
      </c>
      <c r="S466" s="36">
        <f t="shared" si="15"/>
        <v>4016</v>
      </c>
      <c r="T466" s="208"/>
      <c r="X466" s="5"/>
    </row>
    <row r="467" spans="1:24" s="2" customFormat="1" ht="13.2">
      <c r="A467" s="5">
        <f t="shared" si="14"/>
        <v>467</v>
      </c>
      <c r="B467" s="49"/>
      <c r="C467" s="51"/>
      <c r="D467" s="49"/>
      <c r="E467" s="49"/>
      <c r="F467" s="49"/>
      <c r="G467" s="49"/>
      <c r="H467" s="50"/>
      <c r="I467" s="35"/>
      <c r="J467" s="35"/>
      <c r="K467" s="35"/>
      <c r="L467" s="35"/>
      <c r="M467" s="35"/>
      <c r="N467" s="36"/>
      <c r="O467" s="36"/>
      <c r="P467" s="36"/>
      <c r="Q467" s="36"/>
      <c r="R467" s="36"/>
      <c r="S467" s="36"/>
      <c r="T467" s="208"/>
      <c r="X467" s="5"/>
    </row>
    <row r="468" spans="1:24" s="2" customFormat="1" ht="13.2">
      <c r="A468" s="5">
        <f t="shared" si="14"/>
        <v>468</v>
      </c>
      <c r="B468" s="49" t="s">
        <v>964</v>
      </c>
      <c r="C468" s="51"/>
      <c r="D468" s="49"/>
      <c r="E468" s="49"/>
      <c r="F468" s="49"/>
      <c r="G468" s="49"/>
      <c r="H468" s="50"/>
      <c r="I468" s="35"/>
      <c r="J468" s="35"/>
      <c r="K468" s="35"/>
      <c r="L468" s="35"/>
      <c r="M468" s="35"/>
      <c r="N468" s="36"/>
      <c r="O468" s="36"/>
      <c r="P468" s="36"/>
      <c r="Q468" s="36"/>
      <c r="R468" s="36"/>
      <c r="S468" s="36"/>
      <c r="T468" s="208"/>
      <c r="X468" s="5"/>
    </row>
    <row r="469" spans="1:24" s="5" customFormat="1" ht="13.2">
      <c r="A469" s="5">
        <f t="shared" si="14"/>
        <v>469</v>
      </c>
      <c r="B469" s="51" t="s">
        <v>923</v>
      </c>
      <c r="C469" s="51"/>
      <c r="D469" s="51" t="s">
        <v>965</v>
      </c>
      <c r="E469" s="51" t="s">
        <v>384</v>
      </c>
      <c r="F469" s="51" t="s">
        <v>1733</v>
      </c>
      <c r="G469" s="51" t="s">
        <v>40</v>
      </c>
      <c r="H469" s="52">
        <v>2017</v>
      </c>
      <c r="I469" s="38">
        <v>-56.04</v>
      </c>
      <c r="J469" s="38">
        <v>0</v>
      </c>
      <c r="K469" s="38">
        <v>0</v>
      </c>
      <c r="L469" s="38">
        <v>0</v>
      </c>
      <c r="M469" s="38">
        <v>0</v>
      </c>
      <c r="N469" s="37">
        <v>0</v>
      </c>
      <c r="O469" s="37">
        <v>0</v>
      </c>
      <c r="P469" s="37">
        <v>0</v>
      </c>
      <c r="Q469" s="37">
        <v>0</v>
      </c>
      <c r="R469" s="37">
        <v>0</v>
      </c>
      <c r="S469" s="37">
        <v>0</v>
      </c>
      <c r="T469" s="207"/>
      <c r="W469" s="51"/>
    </row>
    <row r="470" spans="1:24" s="5" customFormat="1" ht="13.2">
      <c r="A470" s="5">
        <f t="shared" si="14"/>
        <v>470</v>
      </c>
      <c r="B470" s="51" t="s">
        <v>925</v>
      </c>
      <c r="C470" s="51"/>
      <c r="D470" s="51" t="s">
        <v>966</v>
      </c>
      <c r="E470" s="51" t="s">
        <v>384</v>
      </c>
      <c r="F470" s="51" t="s">
        <v>1733</v>
      </c>
      <c r="G470" s="51" t="s">
        <v>40</v>
      </c>
      <c r="H470" s="52">
        <v>2017</v>
      </c>
      <c r="I470" s="38">
        <v>-56.04</v>
      </c>
      <c r="J470" s="38">
        <v>0</v>
      </c>
      <c r="K470" s="38">
        <v>0</v>
      </c>
      <c r="L470" s="38">
        <v>0</v>
      </c>
      <c r="M470" s="38">
        <v>0</v>
      </c>
      <c r="N470" s="37">
        <v>0</v>
      </c>
      <c r="O470" s="37">
        <v>0</v>
      </c>
      <c r="P470" s="37">
        <v>0</v>
      </c>
      <c r="Q470" s="37">
        <v>0</v>
      </c>
      <c r="R470" s="37">
        <v>0</v>
      </c>
      <c r="S470" s="37">
        <v>0</v>
      </c>
      <c r="T470" s="207"/>
      <c r="W470" s="51"/>
    </row>
    <row r="471" spans="1:24" s="5" customFormat="1" ht="13.2">
      <c r="A471" s="5">
        <f t="shared" si="14"/>
        <v>471</v>
      </c>
      <c r="B471" s="51" t="s">
        <v>927</v>
      </c>
      <c r="C471" s="51"/>
      <c r="D471" s="51" t="s">
        <v>967</v>
      </c>
      <c r="E471" s="51" t="s">
        <v>384</v>
      </c>
      <c r="F471" s="51" t="s">
        <v>1733</v>
      </c>
      <c r="G471" s="51" t="s">
        <v>40</v>
      </c>
      <c r="H471" s="52">
        <v>2017</v>
      </c>
      <c r="I471" s="38">
        <v>-56.04</v>
      </c>
      <c r="J471" s="38">
        <v>0</v>
      </c>
      <c r="K471" s="38">
        <v>0</v>
      </c>
      <c r="L471" s="38">
        <v>0</v>
      </c>
      <c r="M471" s="38">
        <v>0</v>
      </c>
      <c r="N471" s="37">
        <v>0</v>
      </c>
      <c r="O471" s="37">
        <v>0</v>
      </c>
      <c r="P471" s="37">
        <v>0</v>
      </c>
      <c r="Q471" s="37">
        <v>0</v>
      </c>
      <c r="R471" s="37">
        <v>0</v>
      </c>
      <c r="S471" s="37">
        <v>0</v>
      </c>
      <c r="T471" s="207"/>
      <c r="W471" s="51"/>
    </row>
    <row r="472" spans="1:24" s="5" customFormat="1" ht="13.2">
      <c r="A472" s="5">
        <f t="shared" si="14"/>
        <v>472</v>
      </c>
      <c r="B472" s="51" t="s">
        <v>929</v>
      </c>
      <c r="C472" s="51"/>
      <c r="D472" s="51" t="s">
        <v>968</v>
      </c>
      <c r="E472" s="51" t="s">
        <v>384</v>
      </c>
      <c r="F472" s="51" t="s">
        <v>1731</v>
      </c>
      <c r="G472" s="51" t="s">
        <v>40</v>
      </c>
      <c r="H472" s="52">
        <v>2017</v>
      </c>
      <c r="I472" s="38">
        <v>-202</v>
      </c>
      <c r="J472" s="38">
        <v>0</v>
      </c>
      <c r="K472" s="38">
        <v>0</v>
      </c>
      <c r="L472" s="38">
        <v>0</v>
      </c>
      <c r="M472" s="38">
        <v>0</v>
      </c>
      <c r="N472" s="37">
        <v>0</v>
      </c>
      <c r="O472" s="37">
        <v>0</v>
      </c>
      <c r="P472" s="37">
        <v>0</v>
      </c>
      <c r="Q472" s="37">
        <v>0</v>
      </c>
      <c r="R472" s="37">
        <v>0</v>
      </c>
      <c r="S472" s="37">
        <v>0</v>
      </c>
      <c r="T472" s="207"/>
      <c r="W472" s="51"/>
    </row>
    <row r="473" spans="1:24" s="5" customFormat="1" ht="13.2">
      <c r="A473" s="5">
        <f t="shared" si="14"/>
        <v>473</v>
      </c>
      <c r="B473" s="51" t="s">
        <v>931</v>
      </c>
      <c r="C473" s="51"/>
      <c r="D473" s="51" t="s">
        <v>969</v>
      </c>
      <c r="E473" s="51" t="s">
        <v>384</v>
      </c>
      <c r="F473" s="51" t="s">
        <v>1731</v>
      </c>
      <c r="G473" s="51" t="s">
        <v>40</v>
      </c>
      <c r="H473" s="52">
        <v>2017</v>
      </c>
      <c r="I473" s="38">
        <v>-202</v>
      </c>
      <c r="J473" s="38">
        <v>0</v>
      </c>
      <c r="K473" s="38">
        <v>0</v>
      </c>
      <c r="L473" s="38">
        <v>0</v>
      </c>
      <c r="M473" s="38">
        <v>0</v>
      </c>
      <c r="N473" s="37">
        <v>0</v>
      </c>
      <c r="O473" s="37">
        <v>0</v>
      </c>
      <c r="P473" s="37">
        <v>0</v>
      </c>
      <c r="Q473" s="37">
        <v>0</v>
      </c>
      <c r="R473" s="37">
        <v>0</v>
      </c>
      <c r="S473" s="37">
        <v>0</v>
      </c>
      <c r="T473" s="207"/>
      <c r="W473" s="51"/>
    </row>
    <row r="474" spans="1:24" s="5" customFormat="1" ht="13.2">
      <c r="A474" s="5">
        <f t="shared" si="14"/>
        <v>474</v>
      </c>
      <c r="B474" s="51" t="s">
        <v>3826</v>
      </c>
      <c r="C474" s="51"/>
      <c r="D474" s="51" t="s">
        <v>3827</v>
      </c>
      <c r="E474" s="51" t="s">
        <v>384</v>
      </c>
      <c r="F474" s="51" t="s">
        <v>1731</v>
      </c>
      <c r="G474" s="51" t="s">
        <v>40</v>
      </c>
      <c r="H474" s="52">
        <v>2025</v>
      </c>
      <c r="I474" s="38">
        <v>-202</v>
      </c>
      <c r="J474" s="38">
        <v>0</v>
      </c>
      <c r="K474" s="38">
        <v>0</v>
      </c>
      <c r="L474" s="38">
        <v>0</v>
      </c>
      <c r="M474" s="38">
        <v>0</v>
      </c>
      <c r="N474" s="37">
        <v>0</v>
      </c>
      <c r="O474" s="37">
        <v>0</v>
      </c>
      <c r="P474" s="37">
        <v>0</v>
      </c>
      <c r="Q474" s="37">
        <v>0</v>
      </c>
      <c r="R474" s="37">
        <v>0</v>
      </c>
      <c r="S474" s="37">
        <v>0</v>
      </c>
      <c r="T474" s="207"/>
      <c r="W474" s="51"/>
    </row>
    <row r="475" spans="1:24" s="5" customFormat="1" ht="13.2">
      <c r="A475" s="5">
        <f t="shared" si="14"/>
        <v>475</v>
      </c>
      <c r="B475" s="51" t="s">
        <v>955</v>
      </c>
      <c r="C475" s="51"/>
      <c r="D475" s="51" t="s">
        <v>3808</v>
      </c>
      <c r="E475" s="51" t="s">
        <v>944</v>
      </c>
      <c r="F475" s="51" t="s">
        <v>1730</v>
      </c>
      <c r="G475" s="51" t="s">
        <v>31</v>
      </c>
      <c r="H475" s="52">
        <v>2023</v>
      </c>
      <c r="I475" s="38">
        <v>-185</v>
      </c>
      <c r="J475" s="38">
        <v>-185</v>
      </c>
      <c r="K475" s="38">
        <v>-185</v>
      </c>
      <c r="L475" s="38">
        <v>-185</v>
      </c>
      <c r="M475" s="38">
        <v>0</v>
      </c>
      <c r="N475" s="37">
        <v>0</v>
      </c>
      <c r="O475" s="37">
        <v>0</v>
      </c>
      <c r="P475" s="37">
        <v>0</v>
      </c>
      <c r="Q475" s="37">
        <v>0</v>
      </c>
      <c r="R475" s="37">
        <v>0</v>
      </c>
      <c r="S475" s="37">
        <v>0</v>
      </c>
      <c r="T475" s="207"/>
      <c r="W475" s="51"/>
    </row>
    <row r="476" spans="1:24" s="5" customFormat="1" ht="13.2">
      <c r="A476" s="5">
        <f t="shared" si="14"/>
        <v>476</v>
      </c>
      <c r="B476" s="51" t="s">
        <v>959</v>
      </c>
      <c r="C476" s="51"/>
      <c r="D476" s="51" t="s">
        <v>3828</v>
      </c>
      <c r="E476" s="51" t="s">
        <v>944</v>
      </c>
      <c r="F476" s="51" t="s">
        <v>1730</v>
      </c>
      <c r="G476" s="51" t="s">
        <v>31</v>
      </c>
      <c r="H476" s="52">
        <v>2023</v>
      </c>
      <c r="I476" s="38">
        <v>-185</v>
      </c>
      <c r="J476" s="38">
        <v>0</v>
      </c>
      <c r="K476" s="38">
        <v>0</v>
      </c>
      <c r="L476" s="38">
        <v>0</v>
      </c>
      <c r="M476" s="38">
        <v>0</v>
      </c>
      <c r="N476" s="37">
        <v>0</v>
      </c>
      <c r="O476" s="37">
        <v>0</v>
      </c>
      <c r="P476" s="37">
        <v>0</v>
      </c>
      <c r="Q476" s="37">
        <v>0</v>
      </c>
      <c r="R476" s="37">
        <v>0</v>
      </c>
      <c r="S476" s="37">
        <v>0</v>
      </c>
      <c r="T476" s="207"/>
      <c r="W476" s="51"/>
    </row>
    <row r="477" spans="1:24" s="5" customFormat="1" ht="13.2">
      <c r="A477" s="5">
        <f t="shared" si="14"/>
        <v>477</v>
      </c>
      <c r="B477" s="51" t="s">
        <v>961</v>
      </c>
      <c r="C477" s="51"/>
      <c r="D477" s="51" t="s">
        <v>3829</v>
      </c>
      <c r="E477" s="51" t="s">
        <v>944</v>
      </c>
      <c r="F477" s="51" t="s">
        <v>1730</v>
      </c>
      <c r="G477" s="51" t="s">
        <v>31</v>
      </c>
      <c r="H477" s="52">
        <v>2023</v>
      </c>
      <c r="I477" s="38">
        <v>-318</v>
      </c>
      <c r="J477" s="38">
        <v>0</v>
      </c>
      <c r="K477" s="38">
        <v>0</v>
      </c>
      <c r="L477" s="38">
        <v>0</v>
      </c>
      <c r="M477" s="38">
        <v>0</v>
      </c>
      <c r="N477" s="37">
        <v>0</v>
      </c>
      <c r="O477" s="37">
        <v>0</v>
      </c>
      <c r="P477" s="37">
        <v>0</v>
      </c>
      <c r="Q477" s="37">
        <v>0</v>
      </c>
      <c r="R477" s="37">
        <v>0</v>
      </c>
      <c r="S477" s="37">
        <v>0</v>
      </c>
      <c r="T477" s="207"/>
      <c r="W477" s="51"/>
    </row>
    <row r="478" spans="1:24" s="5" customFormat="1" ht="13.2">
      <c r="A478" s="5">
        <f t="shared" si="14"/>
        <v>478</v>
      </c>
      <c r="B478" s="51" t="s">
        <v>942</v>
      </c>
      <c r="C478" s="51"/>
      <c r="D478" s="51" t="s">
        <v>3830</v>
      </c>
      <c r="E478" s="51" t="s">
        <v>944</v>
      </c>
      <c r="F478" s="51" t="s">
        <v>1730</v>
      </c>
      <c r="G478" s="51" t="s">
        <v>31</v>
      </c>
      <c r="H478" s="52">
        <v>2023</v>
      </c>
      <c r="I478" s="38">
        <v>-185</v>
      </c>
      <c r="J478" s="38">
        <v>0</v>
      </c>
      <c r="K478" s="38">
        <v>0</v>
      </c>
      <c r="L478" s="38">
        <v>0</v>
      </c>
      <c r="M478" s="38">
        <v>0</v>
      </c>
      <c r="N478" s="37">
        <v>0</v>
      </c>
      <c r="O478" s="37">
        <v>0</v>
      </c>
      <c r="P478" s="37">
        <v>0</v>
      </c>
      <c r="Q478" s="37">
        <v>0</v>
      </c>
      <c r="R478" s="37">
        <v>0</v>
      </c>
      <c r="S478" s="37">
        <v>0</v>
      </c>
      <c r="T478" s="207"/>
      <c r="W478" s="51"/>
    </row>
    <row r="479" spans="1:24" s="2" customFormat="1" ht="13.2">
      <c r="A479" s="5">
        <f t="shared" si="14"/>
        <v>479</v>
      </c>
      <c r="B479" s="49" t="s">
        <v>1847</v>
      </c>
      <c r="C479" s="49"/>
      <c r="D479" s="49"/>
      <c r="E479" s="49"/>
      <c r="F479" s="49"/>
      <c r="G479" s="49"/>
      <c r="H479" s="50"/>
      <c r="I479" s="35">
        <f t="shared" ref="I479:S479" si="16">SUM(I469:I478)</f>
        <v>-1647.12</v>
      </c>
      <c r="J479" s="35">
        <f t="shared" si="16"/>
        <v>-185</v>
      </c>
      <c r="K479" s="35">
        <f t="shared" si="16"/>
        <v>-185</v>
      </c>
      <c r="L479" s="35">
        <f t="shared" si="16"/>
        <v>-185</v>
      </c>
      <c r="M479" s="35">
        <f t="shared" si="16"/>
        <v>0</v>
      </c>
      <c r="N479" s="36">
        <f t="shared" si="16"/>
        <v>0</v>
      </c>
      <c r="O479" s="36">
        <f t="shared" si="16"/>
        <v>0</v>
      </c>
      <c r="P479" s="36">
        <f t="shared" si="16"/>
        <v>0</v>
      </c>
      <c r="Q479" s="36">
        <f t="shared" si="16"/>
        <v>0</v>
      </c>
      <c r="R479" s="36">
        <f t="shared" si="16"/>
        <v>0</v>
      </c>
      <c r="S479" s="36">
        <f t="shared" si="16"/>
        <v>0</v>
      </c>
      <c r="T479" s="208"/>
      <c r="X479" s="5"/>
    </row>
    <row r="480" spans="1:24" s="2" customFormat="1" ht="13.2">
      <c r="A480" s="5">
        <f t="shared" si="14"/>
        <v>480</v>
      </c>
      <c r="B480" s="49"/>
      <c r="C480" s="49"/>
      <c r="D480" s="49"/>
      <c r="E480" s="49"/>
      <c r="F480" s="49"/>
      <c r="G480" s="49"/>
      <c r="H480" s="50"/>
      <c r="I480" s="35"/>
      <c r="J480" s="35"/>
      <c r="K480" s="35"/>
      <c r="L480" s="35"/>
      <c r="M480" s="35"/>
      <c r="N480" s="36"/>
      <c r="O480" s="36"/>
      <c r="P480" s="36"/>
      <c r="Q480" s="36"/>
      <c r="R480" s="36"/>
      <c r="S480" s="36"/>
      <c r="T480" s="208"/>
      <c r="X480" s="5"/>
    </row>
    <row r="481" spans="1:24" s="5" customFormat="1" ht="13.2">
      <c r="A481" s="5">
        <f t="shared" si="14"/>
        <v>481</v>
      </c>
      <c r="B481" s="51" t="s">
        <v>970</v>
      </c>
      <c r="C481" s="51"/>
      <c r="D481" s="51" t="s">
        <v>971</v>
      </c>
      <c r="E481" s="51"/>
      <c r="F481" s="51" t="s">
        <v>1731</v>
      </c>
      <c r="G481" s="51"/>
      <c r="H481" s="52"/>
      <c r="I481" s="38">
        <v>0</v>
      </c>
      <c r="J481" s="38">
        <v>0</v>
      </c>
      <c r="K481" s="38">
        <v>0</v>
      </c>
      <c r="L481" s="38">
        <v>0</v>
      </c>
      <c r="M481" s="38">
        <v>0</v>
      </c>
      <c r="N481" s="38">
        <v>0</v>
      </c>
      <c r="O481" s="38">
        <v>0</v>
      </c>
      <c r="P481" s="38">
        <v>0</v>
      </c>
      <c r="Q481" s="38">
        <v>0</v>
      </c>
      <c r="R481" s="38">
        <v>0</v>
      </c>
      <c r="S481" s="38">
        <v>0</v>
      </c>
      <c r="T481" s="207"/>
    </row>
    <row r="482" spans="1:24" s="2" customFormat="1" ht="13.2">
      <c r="A482" s="5">
        <f t="shared" si="14"/>
        <v>482</v>
      </c>
      <c r="B482" s="49"/>
      <c r="C482" s="49"/>
      <c r="D482" s="49"/>
      <c r="E482" s="49"/>
      <c r="F482" s="49"/>
      <c r="G482" s="49"/>
      <c r="H482" s="50"/>
      <c r="I482" s="35"/>
      <c r="J482" s="35"/>
      <c r="K482" s="35"/>
      <c r="L482" s="35"/>
      <c r="M482" s="35"/>
      <c r="N482" s="36"/>
      <c r="O482" s="36"/>
      <c r="P482" s="36"/>
      <c r="Q482" s="36"/>
      <c r="R482" s="36"/>
      <c r="S482" s="36"/>
      <c r="T482" s="208"/>
      <c r="X482" s="5"/>
    </row>
    <row r="483" spans="1:24" s="5" customFormat="1" ht="13.2">
      <c r="A483" s="5">
        <f t="shared" si="14"/>
        <v>483</v>
      </c>
      <c r="B483" s="51" t="s">
        <v>972</v>
      </c>
      <c r="C483" s="51"/>
      <c r="D483" s="51" t="s">
        <v>973</v>
      </c>
      <c r="E483" s="51"/>
      <c r="F483" s="51" t="s">
        <v>1730</v>
      </c>
      <c r="G483" s="51"/>
      <c r="H483" s="52"/>
      <c r="I483" s="38">
        <v>9336</v>
      </c>
      <c r="J483" s="38">
        <v>3746</v>
      </c>
      <c r="K483" s="38">
        <v>3746</v>
      </c>
      <c r="L483" s="38">
        <v>3746</v>
      </c>
      <c r="M483" s="38">
        <v>3746</v>
      </c>
      <c r="N483" s="38">
        <v>3746</v>
      </c>
      <c r="O483" s="38">
        <v>3746</v>
      </c>
      <c r="P483" s="38">
        <v>3746</v>
      </c>
      <c r="Q483" s="38">
        <v>3746</v>
      </c>
      <c r="R483" s="38">
        <v>3746</v>
      </c>
      <c r="S483" s="38">
        <v>3746</v>
      </c>
      <c r="T483" s="207"/>
    </row>
    <row r="484" spans="1:24" s="5" customFormat="1" ht="13.2">
      <c r="A484" s="5">
        <f t="shared" si="14"/>
        <v>484</v>
      </c>
      <c r="B484" s="51" t="s">
        <v>974</v>
      </c>
      <c r="C484" s="51"/>
      <c r="D484" s="51" t="s">
        <v>975</v>
      </c>
      <c r="E484" s="51"/>
      <c r="F484" s="51" t="s">
        <v>1730</v>
      </c>
      <c r="G484" s="51"/>
      <c r="H484" s="52"/>
      <c r="I484" s="38"/>
      <c r="J484" s="38">
        <v>38.849999999999994</v>
      </c>
      <c r="K484" s="38">
        <v>-71.150000000000006</v>
      </c>
      <c r="L484" s="38">
        <v>135.85</v>
      </c>
      <c r="M484" s="38">
        <v>135.85</v>
      </c>
      <c r="N484" s="37">
        <v>385.85</v>
      </c>
      <c r="O484" s="37">
        <v>385.85</v>
      </c>
      <c r="P484" s="37">
        <v>385.85</v>
      </c>
      <c r="Q484" s="37">
        <v>385.85</v>
      </c>
      <c r="R484" s="37">
        <v>385.85</v>
      </c>
      <c r="S484" s="37">
        <v>385.85</v>
      </c>
      <c r="T484" s="207"/>
    </row>
    <row r="485" spans="1:24" s="2" customFormat="1" ht="13.2">
      <c r="A485" s="5">
        <f t="shared" si="14"/>
        <v>485</v>
      </c>
      <c r="B485" s="49"/>
      <c r="C485" s="49"/>
      <c r="D485" s="49"/>
      <c r="E485" s="49"/>
      <c r="F485" s="49"/>
      <c r="G485" s="49"/>
      <c r="H485" s="50"/>
      <c r="I485" s="35"/>
      <c r="J485" s="35"/>
      <c r="K485" s="35"/>
      <c r="L485" s="35"/>
      <c r="M485" s="35"/>
      <c r="N485" s="36"/>
      <c r="O485" s="36"/>
      <c r="P485" s="36"/>
      <c r="Q485" s="36"/>
      <c r="R485" s="36"/>
      <c r="S485" s="36"/>
      <c r="T485" s="208"/>
      <c r="X485" s="5"/>
    </row>
    <row r="486" spans="1:24" s="2" customFormat="1" ht="13.2">
      <c r="A486" s="5">
        <f t="shared" si="14"/>
        <v>486</v>
      </c>
      <c r="B486" s="49" t="s">
        <v>976</v>
      </c>
      <c r="C486" s="49"/>
      <c r="D486" s="49"/>
      <c r="E486" s="49"/>
      <c r="F486" s="49"/>
      <c r="G486" s="49"/>
      <c r="H486" s="50"/>
      <c r="I486" s="35"/>
      <c r="J486" s="35"/>
      <c r="K486" s="35"/>
      <c r="L486" s="35"/>
      <c r="M486" s="35"/>
      <c r="N486" s="36"/>
      <c r="O486" s="36"/>
      <c r="P486" s="36"/>
      <c r="Q486" s="36"/>
      <c r="R486" s="36"/>
      <c r="S486" s="36"/>
      <c r="T486" s="208"/>
      <c r="X486" s="5"/>
    </row>
    <row r="487" spans="1:24" s="5" customFormat="1" ht="13.2">
      <c r="A487" s="5">
        <f t="shared" si="14"/>
        <v>487</v>
      </c>
      <c r="B487" s="51" t="s">
        <v>2557</v>
      </c>
      <c r="C487" s="51"/>
      <c r="D487" s="51" t="s">
        <v>2558</v>
      </c>
      <c r="E487" s="51" t="s">
        <v>1048</v>
      </c>
      <c r="F487" s="51" t="s">
        <v>1634</v>
      </c>
      <c r="G487" s="51" t="s">
        <v>31</v>
      </c>
      <c r="H487" s="52">
        <v>2023</v>
      </c>
      <c r="I487" s="38">
        <v>193.5</v>
      </c>
      <c r="J487" s="38">
        <v>192.9</v>
      </c>
      <c r="K487" s="38">
        <v>192.9</v>
      </c>
      <c r="L487" s="38">
        <v>192.9</v>
      </c>
      <c r="M487" s="38">
        <v>192.9</v>
      </c>
      <c r="N487" s="37">
        <v>192.9</v>
      </c>
      <c r="O487" s="37">
        <v>192.9</v>
      </c>
      <c r="P487" s="37">
        <v>192.9</v>
      </c>
      <c r="Q487" s="37">
        <v>192.9</v>
      </c>
      <c r="R487" s="37">
        <v>192.9</v>
      </c>
      <c r="S487" s="37">
        <v>192.9</v>
      </c>
      <c r="T487" s="207"/>
    </row>
    <row r="488" spans="1:24" s="5" customFormat="1" ht="13.2">
      <c r="A488" s="5">
        <f t="shared" si="14"/>
        <v>488</v>
      </c>
      <c r="B488" s="51" t="s">
        <v>1893</v>
      </c>
      <c r="C488" s="51"/>
      <c r="D488" s="51" t="s">
        <v>1894</v>
      </c>
      <c r="E488" s="51" t="s">
        <v>100</v>
      </c>
      <c r="F488" s="51" t="s">
        <v>1634</v>
      </c>
      <c r="G488" s="51" t="s">
        <v>33</v>
      </c>
      <c r="H488" s="52">
        <v>2021</v>
      </c>
      <c r="I488" s="38">
        <v>36.700000000000003</v>
      </c>
      <c r="J488" s="38">
        <v>36.700000000000003</v>
      </c>
      <c r="K488" s="38">
        <v>36.700000000000003</v>
      </c>
      <c r="L488" s="38">
        <v>36.700000000000003</v>
      </c>
      <c r="M488" s="38">
        <v>36.700000000000003</v>
      </c>
      <c r="N488" s="37">
        <v>36.700000000000003</v>
      </c>
      <c r="O488" s="37">
        <v>36.700000000000003</v>
      </c>
      <c r="P488" s="37">
        <v>36.700000000000003</v>
      </c>
      <c r="Q488" s="37">
        <v>36.700000000000003</v>
      </c>
      <c r="R488" s="37">
        <v>36.700000000000003</v>
      </c>
      <c r="S488" s="37">
        <v>36.700000000000003</v>
      </c>
      <c r="T488" s="207"/>
    </row>
    <row r="489" spans="1:24" s="5" customFormat="1" ht="13.2">
      <c r="A489" s="5">
        <f t="shared" si="14"/>
        <v>489</v>
      </c>
      <c r="B489" s="51" t="s">
        <v>1895</v>
      </c>
      <c r="C489" s="51"/>
      <c r="D489" s="51" t="s">
        <v>1896</v>
      </c>
      <c r="E489" s="51" t="s">
        <v>100</v>
      </c>
      <c r="F489" s="51" t="s">
        <v>1634</v>
      </c>
      <c r="G489" s="51" t="s">
        <v>33</v>
      </c>
      <c r="H489" s="52">
        <v>2021</v>
      </c>
      <c r="I489" s="38">
        <v>35.799999999999997</v>
      </c>
      <c r="J489" s="38">
        <v>35.799999999999997</v>
      </c>
      <c r="K489" s="38">
        <v>35.799999999999997</v>
      </c>
      <c r="L489" s="38">
        <v>35.799999999999997</v>
      </c>
      <c r="M489" s="38">
        <v>35.799999999999997</v>
      </c>
      <c r="N489" s="37">
        <v>35.799999999999997</v>
      </c>
      <c r="O489" s="37">
        <v>35.799999999999997</v>
      </c>
      <c r="P489" s="37">
        <v>35.799999999999997</v>
      </c>
      <c r="Q489" s="37">
        <v>35.799999999999997</v>
      </c>
      <c r="R489" s="37">
        <v>35.799999999999997</v>
      </c>
      <c r="S489" s="37">
        <v>35.799999999999997</v>
      </c>
      <c r="T489" s="207"/>
    </row>
    <row r="490" spans="1:24" s="5" customFormat="1" ht="13.2">
      <c r="A490" s="5">
        <f t="shared" si="14"/>
        <v>490</v>
      </c>
      <c r="B490" s="51" t="s">
        <v>1897</v>
      </c>
      <c r="C490" s="51"/>
      <c r="D490" s="51" t="s">
        <v>1898</v>
      </c>
      <c r="E490" s="51" t="s">
        <v>100</v>
      </c>
      <c r="F490" s="51" t="s">
        <v>1634</v>
      </c>
      <c r="G490" s="51" t="s">
        <v>33</v>
      </c>
      <c r="H490" s="52">
        <v>2021</v>
      </c>
      <c r="I490" s="38">
        <v>177.7</v>
      </c>
      <c r="J490" s="38">
        <v>177.7</v>
      </c>
      <c r="K490" s="38">
        <v>177.7</v>
      </c>
      <c r="L490" s="38">
        <v>177.7</v>
      </c>
      <c r="M490" s="38">
        <v>177.7</v>
      </c>
      <c r="N490" s="37">
        <v>177.7</v>
      </c>
      <c r="O490" s="37">
        <v>177.7</v>
      </c>
      <c r="P490" s="37">
        <v>177.7</v>
      </c>
      <c r="Q490" s="37">
        <v>177.7</v>
      </c>
      <c r="R490" s="37">
        <v>177.7</v>
      </c>
      <c r="S490" s="37">
        <v>177.7</v>
      </c>
      <c r="T490" s="207"/>
    </row>
    <row r="491" spans="1:24" s="5" customFormat="1" ht="13.2">
      <c r="A491" s="5">
        <f t="shared" si="14"/>
        <v>491</v>
      </c>
      <c r="B491" s="51" t="s">
        <v>977</v>
      </c>
      <c r="C491" s="51"/>
      <c r="D491" s="51" t="s">
        <v>978</v>
      </c>
      <c r="E491" s="51" t="s">
        <v>979</v>
      </c>
      <c r="F491" s="51" t="s">
        <v>1634</v>
      </c>
      <c r="G491" s="51" t="s">
        <v>32</v>
      </c>
      <c r="H491" s="52">
        <v>2012</v>
      </c>
      <c r="I491" s="38">
        <v>99.83</v>
      </c>
      <c r="J491" s="38">
        <v>99.8</v>
      </c>
      <c r="K491" s="38">
        <v>99.8</v>
      </c>
      <c r="L491" s="38">
        <v>99.8</v>
      </c>
      <c r="M491" s="38">
        <v>99.8</v>
      </c>
      <c r="N491" s="37">
        <v>99.8</v>
      </c>
      <c r="O491" s="37">
        <v>99.8</v>
      </c>
      <c r="P491" s="37">
        <v>99.8</v>
      </c>
      <c r="Q491" s="37">
        <v>99.8</v>
      </c>
      <c r="R491" s="37">
        <v>99.8</v>
      </c>
      <c r="S491" s="37">
        <v>99.8</v>
      </c>
      <c r="T491" s="207"/>
    </row>
    <row r="492" spans="1:24" s="5" customFormat="1" ht="13.2">
      <c r="A492" s="5">
        <f t="shared" si="14"/>
        <v>492</v>
      </c>
      <c r="B492" s="51" t="s">
        <v>2565</v>
      </c>
      <c r="C492" s="51"/>
      <c r="D492" s="51" t="s">
        <v>2566</v>
      </c>
      <c r="E492" s="51" t="s">
        <v>46</v>
      </c>
      <c r="F492" s="51" t="s">
        <v>1634</v>
      </c>
      <c r="G492" s="51" t="s">
        <v>33</v>
      </c>
      <c r="H492" s="52">
        <v>2024</v>
      </c>
      <c r="I492" s="38">
        <v>157.9</v>
      </c>
      <c r="J492" s="38">
        <v>157.9</v>
      </c>
      <c r="K492" s="38">
        <v>157.9</v>
      </c>
      <c r="L492" s="38">
        <v>157.9</v>
      </c>
      <c r="M492" s="38">
        <v>157.9</v>
      </c>
      <c r="N492" s="37">
        <v>157.9</v>
      </c>
      <c r="O492" s="37">
        <v>157.9</v>
      </c>
      <c r="P492" s="37">
        <v>157.9</v>
      </c>
      <c r="Q492" s="37">
        <v>157.9</v>
      </c>
      <c r="R492" s="37">
        <v>157.9</v>
      </c>
      <c r="S492" s="37">
        <v>157.9</v>
      </c>
      <c r="T492" s="207"/>
    </row>
    <row r="493" spans="1:24" s="5" customFormat="1" ht="13.2">
      <c r="A493" s="5">
        <f t="shared" si="14"/>
        <v>493</v>
      </c>
      <c r="B493" s="51" t="s">
        <v>2567</v>
      </c>
      <c r="C493" s="51"/>
      <c r="D493" s="51" t="s">
        <v>2568</v>
      </c>
      <c r="E493" s="51" t="s">
        <v>46</v>
      </c>
      <c r="F493" s="51" t="s">
        <v>1634</v>
      </c>
      <c r="G493" s="51" t="s">
        <v>33</v>
      </c>
      <c r="H493" s="52">
        <v>2024</v>
      </c>
      <c r="I493" s="38">
        <v>13.9</v>
      </c>
      <c r="J493" s="38">
        <v>13.9</v>
      </c>
      <c r="K493" s="38">
        <v>13.9</v>
      </c>
      <c r="L493" s="38">
        <v>13.9</v>
      </c>
      <c r="M493" s="38">
        <v>13.9</v>
      </c>
      <c r="N493" s="37">
        <v>13.9</v>
      </c>
      <c r="O493" s="37">
        <v>13.9</v>
      </c>
      <c r="P493" s="37">
        <v>13.9</v>
      </c>
      <c r="Q493" s="37">
        <v>13.9</v>
      </c>
      <c r="R493" s="37">
        <v>13.9</v>
      </c>
      <c r="S493" s="37">
        <v>13.9</v>
      </c>
      <c r="T493" s="207"/>
    </row>
    <row r="494" spans="1:24" s="5" customFormat="1" ht="13.2">
      <c r="A494" s="5">
        <f t="shared" si="14"/>
        <v>494</v>
      </c>
      <c r="B494" s="51" t="s">
        <v>2122</v>
      </c>
      <c r="C494" s="51"/>
      <c r="D494" s="51" t="s">
        <v>2123</v>
      </c>
      <c r="E494" s="51" t="s">
        <v>2538</v>
      </c>
      <c r="F494" s="51" t="s">
        <v>1634</v>
      </c>
      <c r="G494" s="51" t="s">
        <v>31</v>
      </c>
      <c r="H494" s="52">
        <v>2023</v>
      </c>
      <c r="I494" s="38">
        <v>13.9</v>
      </c>
      <c r="J494" s="38">
        <v>13.9</v>
      </c>
      <c r="K494" s="38">
        <v>13.9</v>
      </c>
      <c r="L494" s="38">
        <v>13.9</v>
      </c>
      <c r="M494" s="38">
        <v>13.9</v>
      </c>
      <c r="N494" s="37">
        <v>13.9</v>
      </c>
      <c r="O494" s="37">
        <v>13.9</v>
      </c>
      <c r="P494" s="37">
        <v>13.9</v>
      </c>
      <c r="Q494" s="37">
        <v>13.9</v>
      </c>
      <c r="R494" s="37">
        <v>13.9</v>
      </c>
      <c r="S494" s="37">
        <v>13.9</v>
      </c>
      <c r="T494" s="207"/>
    </row>
    <row r="495" spans="1:24" s="5" customFormat="1" ht="13.2">
      <c r="A495" s="5">
        <f t="shared" si="14"/>
        <v>495</v>
      </c>
      <c r="B495" s="51" t="s">
        <v>2124</v>
      </c>
      <c r="C495" s="51"/>
      <c r="D495" s="51" t="s">
        <v>2125</v>
      </c>
      <c r="E495" s="51" t="s">
        <v>2538</v>
      </c>
      <c r="F495" s="51" t="s">
        <v>1634</v>
      </c>
      <c r="G495" s="51" t="s">
        <v>31</v>
      </c>
      <c r="H495" s="52">
        <v>2023</v>
      </c>
      <c r="I495" s="38">
        <v>135.4</v>
      </c>
      <c r="J495" s="38">
        <v>135.4</v>
      </c>
      <c r="K495" s="38">
        <v>135.4</v>
      </c>
      <c r="L495" s="38">
        <v>135.4</v>
      </c>
      <c r="M495" s="38">
        <v>135.4</v>
      </c>
      <c r="N495" s="37">
        <v>135.4</v>
      </c>
      <c r="O495" s="37">
        <v>135.4</v>
      </c>
      <c r="P495" s="37">
        <v>135.4</v>
      </c>
      <c r="Q495" s="37">
        <v>135.4</v>
      </c>
      <c r="R495" s="37">
        <v>135.4</v>
      </c>
      <c r="S495" s="37">
        <v>135.4</v>
      </c>
      <c r="T495" s="207"/>
    </row>
    <row r="496" spans="1:24" s="5" customFormat="1" ht="13.2">
      <c r="A496" s="5">
        <f t="shared" si="14"/>
        <v>496</v>
      </c>
      <c r="B496" s="51" t="s">
        <v>2539</v>
      </c>
      <c r="C496" s="51"/>
      <c r="D496" s="51" t="s">
        <v>2126</v>
      </c>
      <c r="E496" s="51" t="s">
        <v>2538</v>
      </c>
      <c r="F496" s="51" t="s">
        <v>1634</v>
      </c>
      <c r="G496" s="51" t="s">
        <v>31</v>
      </c>
      <c r="H496" s="52">
        <v>2023</v>
      </c>
      <c r="I496" s="38">
        <v>7</v>
      </c>
      <c r="J496" s="38">
        <v>7</v>
      </c>
      <c r="K496" s="38">
        <v>7</v>
      </c>
      <c r="L496" s="38">
        <v>7</v>
      </c>
      <c r="M496" s="38">
        <v>7</v>
      </c>
      <c r="N496" s="37">
        <v>7</v>
      </c>
      <c r="O496" s="37">
        <v>7</v>
      </c>
      <c r="P496" s="37">
        <v>7</v>
      </c>
      <c r="Q496" s="37">
        <v>7</v>
      </c>
      <c r="R496" s="37">
        <v>7</v>
      </c>
      <c r="S496" s="37">
        <v>7</v>
      </c>
      <c r="T496" s="207"/>
    </row>
    <row r="497" spans="1:20" s="5" customFormat="1" ht="13.2">
      <c r="A497" s="5">
        <f t="shared" si="14"/>
        <v>497</v>
      </c>
      <c r="B497" s="51" t="s">
        <v>2127</v>
      </c>
      <c r="C497" s="51"/>
      <c r="D497" s="51" t="s">
        <v>2128</v>
      </c>
      <c r="E497" s="51" t="s">
        <v>2538</v>
      </c>
      <c r="F497" s="51" t="s">
        <v>1634</v>
      </c>
      <c r="G497" s="51" t="s">
        <v>31</v>
      </c>
      <c r="H497" s="52">
        <v>2023</v>
      </c>
      <c r="I497" s="38">
        <v>143.80000000000001</v>
      </c>
      <c r="J497" s="38">
        <v>143.80000000000001</v>
      </c>
      <c r="K497" s="38">
        <v>143.80000000000001</v>
      </c>
      <c r="L497" s="38">
        <v>143.80000000000001</v>
      </c>
      <c r="M497" s="38">
        <v>143.80000000000001</v>
      </c>
      <c r="N497" s="37">
        <v>143.80000000000001</v>
      </c>
      <c r="O497" s="37">
        <v>143.80000000000001</v>
      </c>
      <c r="P497" s="37">
        <v>143.80000000000001</v>
      </c>
      <c r="Q497" s="37">
        <v>143.80000000000001</v>
      </c>
      <c r="R497" s="37">
        <v>143.80000000000001</v>
      </c>
      <c r="S497" s="37">
        <v>143.80000000000001</v>
      </c>
      <c r="T497" s="207"/>
    </row>
    <row r="498" spans="1:20" s="5" customFormat="1" ht="13.2">
      <c r="A498" s="5">
        <f t="shared" si="14"/>
        <v>498</v>
      </c>
      <c r="B498" s="51" t="s">
        <v>1943</v>
      </c>
      <c r="C498" s="51"/>
      <c r="D498" s="51" t="s">
        <v>1944</v>
      </c>
      <c r="E498" s="51" t="s">
        <v>72</v>
      </c>
      <c r="F498" s="51" t="s">
        <v>1634</v>
      </c>
      <c r="G498" s="51" t="s">
        <v>33</v>
      </c>
      <c r="H498" s="52">
        <v>2021</v>
      </c>
      <c r="I498" s="38">
        <v>180.12</v>
      </c>
      <c r="J498" s="38">
        <v>180.1</v>
      </c>
      <c r="K498" s="38">
        <v>180.1</v>
      </c>
      <c r="L498" s="38">
        <v>180.1</v>
      </c>
      <c r="M498" s="38">
        <v>180.1</v>
      </c>
      <c r="N498" s="37">
        <v>180.1</v>
      </c>
      <c r="O498" s="37">
        <v>180.1</v>
      </c>
      <c r="P498" s="37">
        <v>180.1</v>
      </c>
      <c r="Q498" s="37">
        <v>180.1</v>
      </c>
      <c r="R498" s="37">
        <v>180.1</v>
      </c>
      <c r="S498" s="37">
        <v>180.1</v>
      </c>
      <c r="T498" s="207"/>
    </row>
    <row r="499" spans="1:20" s="5" customFormat="1" ht="13.2">
      <c r="A499" s="5">
        <f t="shared" si="14"/>
        <v>499</v>
      </c>
      <c r="B499" s="51" t="s">
        <v>1945</v>
      </c>
      <c r="C499" s="51"/>
      <c r="D499" s="51" t="s">
        <v>1946</v>
      </c>
      <c r="E499" s="51" t="s">
        <v>72</v>
      </c>
      <c r="F499" s="51" t="s">
        <v>1634</v>
      </c>
      <c r="G499" s="51" t="s">
        <v>33</v>
      </c>
      <c r="H499" s="52">
        <v>2021</v>
      </c>
      <c r="I499" s="38">
        <v>145.63999999999999</v>
      </c>
      <c r="J499" s="38">
        <v>145.6</v>
      </c>
      <c r="K499" s="38">
        <v>145.6</v>
      </c>
      <c r="L499" s="38">
        <v>145.6</v>
      </c>
      <c r="M499" s="38">
        <v>145.6</v>
      </c>
      <c r="N499" s="37">
        <v>145.6</v>
      </c>
      <c r="O499" s="37">
        <v>145.6</v>
      </c>
      <c r="P499" s="37">
        <v>145.6</v>
      </c>
      <c r="Q499" s="37">
        <v>145.6</v>
      </c>
      <c r="R499" s="37">
        <v>145.6</v>
      </c>
      <c r="S499" s="37">
        <v>145.6</v>
      </c>
      <c r="T499" s="207"/>
    </row>
    <row r="500" spans="1:20" s="5" customFormat="1" ht="13.2">
      <c r="A500" s="5">
        <f t="shared" si="14"/>
        <v>500</v>
      </c>
      <c r="B500" s="51" t="s">
        <v>1947</v>
      </c>
      <c r="C500" s="51"/>
      <c r="D500" s="51" t="s">
        <v>1948</v>
      </c>
      <c r="E500" s="51" t="s">
        <v>72</v>
      </c>
      <c r="F500" s="51" t="s">
        <v>1634</v>
      </c>
      <c r="G500" s="51" t="s">
        <v>33</v>
      </c>
      <c r="H500" s="52">
        <v>2021</v>
      </c>
      <c r="I500" s="38">
        <v>199.3</v>
      </c>
      <c r="J500" s="38">
        <v>199.3</v>
      </c>
      <c r="K500" s="38">
        <v>199.3</v>
      </c>
      <c r="L500" s="38">
        <v>199.3</v>
      </c>
      <c r="M500" s="38">
        <v>199.3</v>
      </c>
      <c r="N500" s="37">
        <v>199.3</v>
      </c>
      <c r="O500" s="37">
        <v>199.3</v>
      </c>
      <c r="P500" s="37">
        <v>199.3</v>
      </c>
      <c r="Q500" s="37">
        <v>199.3</v>
      </c>
      <c r="R500" s="37">
        <v>199.3</v>
      </c>
      <c r="S500" s="37">
        <v>199.3</v>
      </c>
      <c r="T500" s="207"/>
    </row>
    <row r="501" spans="1:20" s="5" customFormat="1" ht="13.2">
      <c r="A501" s="5">
        <f t="shared" si="14"/>
        <v>501</v>
      </c>
      <c r="B501" s="51" t="s">
        <v>2346</v>
      </c>
      <c r="C501" s="51"/>
      <c r="D501" s="51" t="s">
        <v>2347</v>
      </c>
      <c r="E501" s="51" t="s">
        <v>1548</v>
      </c>
      <c r="F501" s="51" t="s">
        <v>1634</v>
      </c>
      <c r="G501" s="51" t="s">
        <v>32</v>
      </c>
      <c r="H501" s="52">
        <v>2023</v>
      </c>
      <c r="I501" s="38">
        <v>120</v>
      </c>
      <c r="J501" s="38">
        <v>120</v>
      </c>
      <c r="K501" s="38">
        <v>120</v>
      </c>
      <c r="L501" s="38">
        <v>120</v>
      </c>
      <c r="M501" s="38">
        <v>120</v>
      </c>
      <c r="N501" s="37">
        <v>120</v>
      </c>
      <c r="O501" s="37">
        <v>120</v>
      </c>
      <c r="P501" s="37">
        <v>120</v>
      </c>
      <c r="Q501" s="37">
        <v>120</v>
      </c>
      <c r="R501" s="37">
        <v>120</v>
      </c>
      <c r="S501" s="37">
        <v>120</v>
      </c>
      <c r="T501" s="207"/>
    </row>
    <row r="502" spans="1:20" s="5" customFormat="1" ht="13.2">
      <c r="A502" s="5">
        <f t="shared" si="14"/>
        <v>502</v>
      </c>
      <c r="B502" s="51" t="s">
        <v>2348</v>
      </c>
      <c r="C502" s="51"/>
      <c r="D502" s="51" t="s">
        <v>2349</v>
      </c>
      <c r="E502" s="51" t="s">
        <v>1548</v>
      </c>
      <c r="F502" s="51" t="s">
        <v>1634</v>
      </c>
      <c r="G502" s="51" t="s">
        <v>32</v>
      </c>
      <c r="H502" s="52">
        <v>2023</v>
      </c>
      <c r="I502" s="38">
        <v>120</v>
      </c>
      <c r="J502" s="38">
        <v>120</v>
      </c>
      <c r="K502" s="38">
        <v>120</v>
      </c>
      <c r="L502" s="38">
        <v>120</v>
      </c>
      <c r="M502" s="38">
        <v>120</v>
      </c>
      <c r="N502" s="37">
        <v>120</v>
      </c>
      <c r="O502" s="37">
        <v>120</v>
      </c>
      <c r="P502" s="37">
        <v>120</v>
      </c>
      <c r="Q502" s="37">
        <v>120</v>
      </c>
      <c r="R502" s="37">
        <v>120</v>
      </c>
      <c r="S502" s="37">
        <v>120</v>
      </c>
      <c r="T502" s="207"/>
    </row>
    <row r="503" spans="1:20" s="5" customFormat="1" ht="13.2">
      <c r="A503" s="5">
        <f t="shared" si="14"/>
        <v>503</v>
      </c>
      <c r="B503" s="51" t="s">
        <v>1310</v>
      </c>
      <c r="C503" s="51"/>
      <c r="D503" s="51" t="s">
        <v>1311</v>
      </c>
      <c r="E503" s="51" t="s">
        <v>38</v>
      </c>
      <c r="F503" s="51" t="s">
        <v>55</v>
      </c>
      <c r="G503" s="51" t="s">
        <v>69</v>
      </c>
      <c r="H503" s="52">
        <v>2016</v>
      </c>
      <c r="I503" s="38">
        <v>100</v>
      </c>
      <c r="J503" s="38">
        <v>100</v>
      </c>
      <c r="K503" s="38">
        <v>100</v>
      </c>
      <c r="L503" s="38">
        <v>100</v>
      </c>
      <c r="M503" s="38">
        <v>100</v>
      </c>
      <c r="N503" s="37">
        <v>100</v>
      </c>
      <c r="O503" s="37">
        <v>100</v>
      </c>
      <c r="P503" s="37">
        <v>100</v>
      </c>
      <c r="Q503" s="37">
        <v>100</v>
      </c>
      <c r="R503" s="37">
        <v>100</v>
      </c>
      <c r="S503" s="37">
        <v>100</v>
      </c>
      <c r="T503" s="207"/>
    </row>
    <row r="504" spans="1:20" s="5" customFormat="1" ht="13.2">
      <c r="A504" s="5">
        <f t="shared" si="14"/>
        <v>504</v>
      </c>
      <c r="B504" s="51" t="s">
        <v>1312</v>
      </c>
      <c r="C504" s="51"/>
      <c r="D504" s="51" t="s">
        <v>1313</v>
      </c>
      <c r="E504" s="51" t="s">
        <v>38</v>
      </c>
      <c r="F504" s="51" t="s">
        <v>55</v>
      </c>
      <c r="G504" s="51" t="s">
        <v>69</v>
      </c>
      <c r="H504" s="52">
        <v>2016</v>
      </c>
      <c r="I504" s="38">
        <v>102</v>
      </c>
      <c r="J504" s="38">
        <v>102</v>
      </c>
      <c r="K504" s="38">
        <v>102</v>
      </c>
      <c r="L504" s="38">
        <v>102</v>
      </c>
      <c r="M504" s="38">
        <v>102</v>
      </c>
      <c r="N504" s="37">
        <v>102</v>
      </c>
      <c r="O504" s="37">
        <v>102</v>
      </c>
      <c r="P504" s="37">
        <v>102</v>
      </c>
      <c r="Q504" s="37">
        <v>102</v>
      </c>
      <c r="R504" s="37">
        <v>102</v>
      </c>
      <c r="S504" s="37">
        <v>102</v>
      </c>
      <c r="T504" s="207"/>
    </row>
    <row r="505" spans="1:20" s="5" customFormat="1" ht="13.2">
      <c r="A505" s="5">
        <f t="shared" si="14"/>
        <v>505</v>
      </c>
      <c r="B505" s="51" t="s">
        <v>1949</v>
      </c>
      <c r="C505" s="51"/>
      <c r="D505" s="51" t="s">
        <v>1950</v>
      </c>
      <c r="E505" s="51" t="s">
        <v>88</v>
      </c>
      <c r="F505" s="51" t="s">
        <v>1634</v>
      </c>
      <c r="G505" s="51" t="s">
        <v>33</v>
      </c>
      <c r="H505" s="52">
        <v>2021</v>
      </c>
      <c r="I505" s="38">
        <v>90.2</v>
      </c>
      <c r="J505" s="38">
        <v>90.2</v>
      </c>
      <c r="K505" s="38">
        <v>90.2</v>
      </c>
      <c r="L505" s="38">
        <v>90.2</v>
      </c>
      <c r="M505" s="38">
        <v>90.2</v>
      </c>
      <c r="N505" s="37">
        <v>90.2</v>
      </c>
      <c r="O505" s="37">
        <v>90.2</v>
      </c>
      <c r="P505" s="37">
        <v>90.2</v>
      </c>
      <c r="Q505" s="37">
        <v>90.2</v>
      </c>
      <c r="R505" s="37">
        <v>90.2</v>
      </c>
      <c r="S505" s="37">
        <v>90.2</v>
      </c>
      <c r="T505" s="207"/>
    </row>
    <row r="506" spans="1:20" s="5" customFormat="1" ht="13.2">
      <c r="A506" s="5">
        <f t="shared" si="14"/>
        <v>506</v>
      </c>
      <c r="B506" s="51" t="s">
        <v>1951</v>
      </c>
      <c r="C506" s="51"/>
      <c r="D506" s="51" t="s">
        <v>1952</v>
      </c>
      <c r="E506" s="51" t="s">
        <v>88</v>
      </c>
      <c r="F506" s="51" t="s">
        <v>1634</v>
      </c>
      <c r="G506" s="51" t="s">
        <v>33</v>
      </c>
      <c r="H506" s="52">
        <v>2021</v>
      </c>
      <c r="I506" s="38">
        <v>70.5</v>
      </c>
      <c r="J506" s="38">
        <v>70.5</v>
      </c>
      <c r="K506" s="38">
        <v>70.5</v>
      </c>
      <c r="L506" s="38">
        <v>70.5</v>
      </c>
      <c r="M506" s="38">
        <v>70.5</v>
      </c>
      <c r="N506" s="37">
        <v>70.5</v>
      </c>
      <c r="O506" s="37">
        <v>70.5</v>
      </c>
      <c r="P506" s="37">
        <v>70.5</v>
      </c>
      <c r="Q506" s="37">
        <v>70.5</v>
      </c>
      <c r="R506" s="37">
        <v>70.5</v>
      </c>
      <c r="S506" s="37">
        <v>70.5</v>
      </c>
      <c r="T506" s="207"/>
    </row>
    <row r="507" spans="1:20" s="5" customFormat="1" ht="13.2">
      <c r="A507" s="5">
        <f t="shared" si="14"/>
        <v>507</v>
      </c>
      <c r="B507" s="51" t="s">
        <v>980</v>
      </c>
      <c r="C507" s="51"/>
      <c r="D507" s="51" t="s">
        <v>981</v>
      </c>
      <c r="E507" s="51" t="s">
        <v>416</v>
      </c>
      <c r="F507" s="51" t="s">
        <v>1634</v>
      </c>
      <c r="G507" s="51" t="s">
        <v>31</v>
      </c>
      <c r="H507" s="52">
        <v>2007</v>
      </c>
      <c r="I507" s="38">
        <v>120</v>
      </c>
      <c r="J507" s="38">
        <v>120</v>
      </c>
      <c r="K507" s="38">
        <v>120</v>
      </c>
      <c r="L507" s="38">
        <v>120</v>
      </c>
      <c r="M507" s="38">
        <v>120</v>
      </c>
      <c r="N507" s="37">
        <v>120</v>
      </c>
      <c r="O507" s="37">
        <v>120</v>
      </c>
      <c r="P507" s="37">
        <v>120</v>
      </c>
      <c r="Q507" s="37">
        <v>120</v>
      </c>
      <c r="R507" s="37">
        <v>120</v>
      </c>
      <c r="S507" s="37">
        <v>120</v>
      </c>
      <c r="T507" s="207"/>
    </row>
    <row r="508" spans="1:20" s="5" customFormat="1" ht="13.2">
      <c r="A508" s="5">
        <f t="shared" si="14"/>
        <v>508</v>
      </c>
      <c r="B508" s="51" t="s">
        <v>982</v>
      </c>
      <c r="C508" s="51"/>
      <c r="D508" s="51" t="s">
        <v>983</v>
      </c>
      <c r="E508" s="51" t="s">
        <v>173</v>
      </c>
      <c r="F508" s="51" t="s">
        <v>1634</v>
      </c>
      <c r="G508" s="51" t="s">
        <v>33</v>
      </c>
      <c r="H508" s="52">
        <v>2013</v>
      </c>
      <c r="I508" s="38">
        <v>132.84</v>
      </c>
      <c r="J508" s="38">
        <v>132.80000000000001</v>
      </c>
      <c r="K508" s="38">
        <v>132.80000000000001</v>
      </c>
      <c r="L508" s="38">
        <v>132.80000000000001</v>
      </c>
      <c r="M508" s="38">
        <v>132.80000000000001</v>
      </c>
      <c r="N508" s="37">
        <v>132.80000000000001</v>
      </c>
      <c r="O508" s="37">
        <v>132.80000000000001</v>
      </c>
      <c r="P508" s="37">
        <v>132.80000000000001</v>
      </c>
      <c r="Q508" s="37">
        <v>132.80000000000001</v>
      </c>
      <c r="R508" s="37">
        <v>132.80000000000001</v>
      </c>
      <c r="S508" s="37">
        <v>132.80000000000001</v>
      </c>
      <c r="T508" s="207"/>
    </row>
    <row r="509" spans="1:20" s="5" customFormat="1" ht="13.2">
      <c r="A509" s="5">
        <f t="shared" si="14"/>
        <v>509</v>
      </c>
      <c r="B509" s="51" t="s">
        <v>984</v>
      </c>
      <c r="C509" s="51"/>
      <c r="D509" s="51" t="s">
        <v>985</v>
      </c>
      <c r="E509" s="51" t="s">
        <v>173</v>
      </c>
      <c r="F509" s="51" t="s">
        <v>1634</v>
      </c>
      <c r="G509" s="51" t="s">
        <v>33</v>
      </c>
      <c r="H509" s="52">
        <v>2013</v>
      </c>
      <c r="I509" s="38">
        <v>6.96</v>
      </c>
      <c r="J509" s="38">
        <v>6.9</v>
      </c>
      <c r="K509" s="38">
        <v>6.9</v>
      </c>
      <c r="L509" s="38">
        <v>6.9</v>
      </c>
      <c r="M509" s="38">
        <v>6.9</v>
      </c>
      <c r="N509" s="37">
        <v>6.9</v>
      </c>
      <c r="O509" s="37">
        <v>6.9</v>
      </c>
      <c r="P509" s="37">
        <v>6.9</v>
      </c>
      <c r="Q509" s="37">
        <v>6.9</v>
      </c>
      <c r="R509" s="37">
        <v>6.9</v>
      </c>
      <c r="S509" s="37">
        <v>6.9</v>
      </c>
      <c r="T509" s="207"/>
    </row>
    <row r="510" spans="1:20" s="5" customFormat="1" ht="13.2">
      <c r="A510" s="5">
        <f t="shared" si="14"/>
        <v>510</v>
      </c>
      <c r="B510" s="51" t="s">
        <v>1669</v>
      </c>
      <c r="C510" s="51"/>
      <c r="D510" s="51" t="s">
        <v>1670</v>
      </c>
      <c r="E510" s="51" t="s">
        <v>173</v>
      </c>
      <c r="F510" s="51" t="s">
        <v>1634</v>
      </c>
      <c r="G510" s="51" t="s">
        <v>33</v>
      </c>
      <c r="H510" s="52">
        <v>2020</v>
      </c>
      <c r="I510" s="38">
        <v>92.5</v>
      </c>
      <c r="J510" s="38">
        <v>92.5</v>
      </c>
      <c r="K510" s="38">
        <v>92.5</v>
      </c>
      <c r="L510" s="38">
        <v>92.5</v>
      </c>
      <c r="M510" s="38">
        <v>92.5</v>
      </c>
      <c r="N510" s="37">
        <v>92.5</v>
      </c>
      <c r="O510" s="37">
        <v>92.5</v>
      </c>
      <c r="P510" s="37">
        <v>92.5</v>
      </c>
      <c r="Q510" s="37">
        <v>92.5</v>
      </c>
      <c r="R510" s="37">
        <v>92.5</v>
      </c>
      <c r="S510" s="37">
        <v>92.5</v>
      </c>
      <c r="T510" s="207"/>
    </row>
    <row r="511" spans="1:20" s="5" customFormat="1" ht="13.2">
      <c r="A511" s="5">
        <f t="shared" si="14"/>
        <v>511</v>
      </c>
      <c r="B511" s="51" t="s">
        <v>1671</v>
      </c>
      <c r="C511" s="51"/>
      <c r="D511" s="51" t="s">
        <v>1672</v>
      </c>
      <c r="E511" s="51" t="s">
        <v>173</v>
      </c>
      <c r="F511" s="51" t="s">
        <v>1634</v>
      </c>
      <c r="G511" s="51" t="s">
        <v>33</v>
      </c>
      <c r="H511" s="52">
        <v>2020</v>
      </c>
      <c r="I511" s="38">
        <v>6.9</v>
      </c>
      <c r="J511" s="38">
        <v>6.9</v>
      </c>
      <c r="K511" s="38">
        <v>6.9</v>
      </c>
      <c r="L511" s="38">
        <v>6.9</v>
      </c>
      <c r="M511" s="38">
        <v>6.9</v>
      </c>
      <c r="N511" s="37">
        <v>6.9</v>
      </c>
      <c r="O511" s="37">
        <v>6.9</v>
      </c>
      <c r="P511" s="37">
        <v>6.9</v>
      </c>
      <c r="Q511" s="37">
        <v>6.9</v>
      </c>
      <c r="R511" s="37">
        <v>6.9</v>
      </c>
      <c r="S511" s="37">
        <v>6.9</v>
      </c>
      <c r="T511" s="207"/>
    </row>
    <row r="512" spans="1:20" s="5" customFormat="1" ht="13.2">
      <c r="A512" s="5">
        <f t="shared" si="14"/>
        <v>512</v>
      </c>
      <c r="B512" s="51" t="s">
        <v>1741</v>
      </c>
      <c r="C512" s="51"/>
      <c r="D512" s="51" t="s">
        <v>1742</v>
      </c>
      <c r="E512" s="51" t="s">
        <v>173</v>
      </c>
      <c r="F512" s="51" t="s">
        <v>1634</v>
      </c>
      <c r="G512" s="51" t="s">
        <v>33</v>
      </c>
      <c r="H512" s="52">
        <v>2020</v>
      </c>
      <c r="I512" s="38">
        <v>13.7</v>
      </c>
      <c r="J512" s="38">
        <v>13.4</v>
      </c>
      <c r="K512" s="38">
        <v>13.4</v>
      </c>
      <c r="L512" s="38">
        <v>13.4</v>
      </c>
      <c r="M512" s="38">
        <v>13.4</v>
      </c>
      <c r="N512" s="37">
        <v>13.4</v>
      </c>
      <c r="O512" s="37">
        <v>13.4</v>
      </c>
      <c r="P512" s="37">
        <v>13.4</v>
      </c>
      <c r="Q512" s="37">
        <v>13.4</v>
      </c>
      <c r="R512" s="37">
        <v>13.4</v>
      </c>
      <c r="S512" s="37">
        <v>13.4</v>
      </c>
      <c r="T512" s="207"/>
    </row>
    <row r="513" spans="1:20" s="5" customFormat="1" ht="13.2">
      <c r="A513" s="5">
        <f t="shared" si="14"/>
        <v>513</v>
      </c>
      <c r="B513" s="51" t="s">
        <v>1743</v>
      </c>
      <c r="C513" s="51"/>
      <c r="D513" s="51" t="s">
        <v>1744</v>
      </c>
      <c r="E513" s="51" t="s">
        <v>173</v>
      </c>
      <c r="F513" s="51" t="s">
        <v>1634</v>
      </c>
      <c r="G513" s="51" t="s">
        <v>33</v>
      </c>
      <c r="H513" s="52">
        <v>2020</v>
      </c>
      <c r="I513" s="38">
        <v>186.5</v>
      </c>
      <c r="J513" s="38">
        <v>182.4</v>
      </c>
      <c r="K513" s="38">
        <v>182.4</v>
      </c>
      <c r="L513" s="38">
        <v>182.4</v>
      </c>
      <c r="M513" s="38">
        <v>182.4</v>
      </c>
      <c r="N513" s="37">
        <v>182.4</v>
      </c>
      <c r="O513" s="37">
        <v>182.4</v>
      </c>
      <c r="P513" s="37">
        <v>182.4</v>
      </c>
      <c r="Q513" s="37">
        <v>182.4</v>
      </c>
      <c r="R513" s="37">
        <v>182.4</v>
      </c>
      <c r="S513" s="37">
        <v>182.4</v>
      </c>
      <c r="T513" s="207"/>
    </row>
    <row r="514" spans="1:20" s="5" customFormat="1" ht="13.2">
      <c r="A514" s="5">
        <f t="shared" si="14"/>
        <v>514</v>
      </c>
      <c r="B514" s="51" t="s">
        <v>986</v>
      </c>
      <c r="C514" s="51"/>
      <c r="D514" s="51" t="s">
        <v>987</v>
      </c>
      <c r="E514" s="51" t="s">
        <v>988</v>
      </c>
      <c r="F514" s="51" t="s">
        <v>1634</v>
      </c>
      <c r="G514" s="51" t="s">
        <v>33</v>
      </c>
      <c r="H514" s="52">
        <v>2020</v>
      </c>
      <c r="I514" s="38">
        <v>162</v>
      </c>
      <c r="J514" s="38">
        <v>162</v>
      </c>
      <c r="K514" s="38">
        <v>162</v>
      </c>
      <c r="L514" s="38">
        <v>162</v>
      </c>
      <c r="M514" s="38">
        <v>162</v>
      </c>
      <c r="N514" s="37">
        <v>162</v>
      </c>
      <c r="O514" s="37">
        <v>162</v>
      </c>
      <c r="P514" s="37">
        <v>162</v>
      </c>
      <c r="Q514" s="37">
        <v>162</v>
      </c>
      <c r="R514" s="37">
        <v>162</v>
      </c>
      <c r="S514" s="37">
        <v>162</v>
      </c>
      <c r="T514" s="207"/>
    </row>
    <row r="515" spans="1:20" s="5" customFormat="1" ht="13.2">
      <c r="A515" s="5">
        <f t="shared" si="14"/>
        <v>515</v>
      </c>
      <c r="B515" s="51" t="s">
        <v>999</v>
      </c>
      <c r="C515" s="51"/>
      <c r="D515" s="51" t="s">
        <v>1000</v>
      </c>
      <c r="E515" s="51" t="s">
        <v>1001</v>
      </c>
      <c r="F515" s="51" t="s">
        <v>1354</v>
      </c>
      <c r="G515" s="51" t="s">
        <v>40</v>
      </c>
      <c r="H515" s="52">
        <v>2015</v>
      </c>
      <c r="I515" s="38">
        <v>149.85</v>
      </c>
      <c r="J515" s="38">
        <v>149.80000000000001</v>
      </c>
      <c r="K515" s="38">
        <v>149.80000000000001</v>
      </c>
      <c r="L515" s="38">
        <v>149.80000000000001</v>
      </c>
      <c r="M515" s="38">
        <v>149.80000000000001</v>
      </c>
      <c r="N515" s="37">
        <v>149.80000000000001</v>
      </c>
      <c r="O515" s="37">
        <v>149.80000000000001</v>
      </c>
      <c r="P515" s="37">
        <v>149.80000000000001</v>
      </c>
      <c r="Q515" s="37">
        <v>149.80000000000001</v>
      </c>
      <c r="R515" s="37">
        <v>149.80000000000001</v>
      </c>
      <c r="S515" s="37">
        <v>149.80000000000001</v>
      </c>
      <c r="T515" s="207"/>
    </row>
    <row r="516" spans="1:20" s="5" customFormat="1" ht="13.2">
      <c r="A516" s="5">
        <f t="shared" si="14"/>
        <v>516</v>
      </c>
      <c r="B516" s="51" t="s">
        <v>1316</v>
      </c>
      <c r="C516" s="51"/>
      <c r="D516" s="51" t="s">
        <v>1317</v>
      </c>
      <c r="E516" s="51" t="s">
        <v>1318</v>
      </c>
      <c r="F516" s="51" t="s">
        <v>55</v>
      </c>
      <c r="G516" s="51" t="s">
        <v>69</v>
      </c>
      <c r="H516" s="52">
        <v>2017</v>
      </c>
      <c r="I516" s="38">
        <v>120</v>
      </c>
      <c r="J516" s="38">
        <v>120</v>
      </c>
      <c r="K516" s="38">
        <v>120</v>
      </c>
      <c r="L516" s="38">
        <v>120</v>
      </c>
      <c r="M516" s="38">
        <v>120</v>
      </c>
      <c r="N516" s="37">
        <v>120</v>
      </c>
      <c r="O516" s="37">
        <v>120</v>
      </c>
      <c r="P516" s="37">
        <v>120</v>
      </c>
      <c r="Q516" s="37">
        <v>120</v>
      </c>
      <c r="R516" s="37">
        <v>120</v>
      </c>
      <c r="S516" s="37">
        <v>120</v>
      </c>
      <c r="T516" s="207"/>
    </row>
    <row r="517" spans="1:20" s="5" customFormat="1" ht="13.2">
      <c r="A517" s="5">
        <f t="shared" si="14"/>
        <v>517</v>
      </c>
      <c r="B517" s="51" t="s">
        <v>1320</v>
      </c>
      <c r="C517" s="51"/>
      <c r="D517" s="51" t="s">
        <v>1321</v>
      </c>
      <c r="E517" s="51" t="s">
        <v>1318</v>
      </c>
      <c r="F517" s="51" t="s">
        <v>55</v>
      </c>
      <c r="G517" s="51" t="s">
        <v>69</v>
      </c>
      <c r="H517" s="52">
        <v>2017</v>
      </c>
      <c r="I517" s="38">
        <v>108</v>
      </c>
      <c r="J517" s="38">
        <v>108</v>
      </c>
      <c r="K517" s="38">
        <v>108</v>
      </c>
      <c r="L517" s="38">
        <v>108</v>
      </c>
      <c r="M517" s="38">
        <v>108</v>
      </c>
      <c r="N517" s="37">
        <v>108</v>
      </c>
      <c r="O517" s="37">
        <v>108</v>
      </c>
      <c r="P517" s="37">
        <v>108</v>
      </c>
      <c r="Q517" s="37">
        <v>108</v>
      </c>
      <c r="R517" s="37">
        <v>108</v>
      </c>
      <c r="S517" s="37">
        <v>108</v>
      </c>
      <c r="T517" s="207"/>
    </row>
    <row r="518" spans="1:20" s="5" customFormat="1" ht="13.2">
      <c r="A518" s="5">
        <f t="shared" ref="A518:A581" si="17">A517+1</f>
        <v>518</v>
      </c>
      <c r="B518" s="51" t="s">
        <v>989</v>
      </c>
      <c r="C518" s="51"/>
      <c r="D518" s="51" t="s">
        <v>990</v>
      </c>
      <c r="E518" s="51" t="s">
        <v>991</v>
      </c>
      <c r="F518" s="51" t="s">
        <v>1634</v>
      </c>
      <c r="G518" s="51" t="s">
        <v>31</v>
      </c>
      <c r="H518" s="52">
        <v>2017</v>
      </c>
      <c r="I518" s="38">
        <v>44.9</v>
      </c>
      <c r="J518" s="38">
        <v>44.9</v>
      </c>
      <c r="K518" s="38">
        <v>44.9</v>
      </c>
      <c r="L518" s="38">
        <v>44.9</v>
      </c>
      <c r="M518" s="38">
        <v>44.9</v>
      </c>
      <c r="N518" s="37">
        <v>44.9</v>
      </c>
      <c r="O518" s="37">
        <v>44.9</v>
      </c>
      <c r="P518" s="37">
        <v>44.9</v>
      </c>
      <c r="Q518" s="37">
        <v>44.9</v>
      </c>
      <c r="R518" s="37">
        <v>44.9</v>
      </c>
      <c r="S518" s="37">
        <v>44.9</v>
      </c>
      <c r="T518" s="207"/>
    </row>
    <row r="519" spans="1:20" s="5" customFormat="1" ht="13.2">
      <c r="A519" s="5">
        <f t="shared" si="17"/>
        <v>519</v>
      </c>
      <c r="B519" s="51" t="s">
        <v>992</v>
      </c>
      <c r="C519" s="51"/>
      <c r="D519" s="51" t="s">
        <v>993</v>
      </c>
      <c r="E519" s="51" t="s">
        <v>991</v>
      </c>
      <c r="F519" s="51" t="s">
        <v>1634</v>
      </c>
      <c r="G519" s="51" t="s">
        <v>31</v>
      </c>
      <c r="H519" s="52">
        <v>2017</v>
      </c>
      <c r="I519" s="38">
        <v>55.7</v>
      </c>
      <c r="J519" s="38">
        <v>55.7</v>
      </c>
      <c r="K519" s="38">
        <v>55.7</v>
      </c>
      <c r="L519" s="38">
        <v>55.7</v>
      </c>
      <c r="M519" s="38">
        <v>55.7</v>
      </c>
      <c r="N519" s="37">
        <v>55.7</v>
      </c>
      <c r="O519" s="37">
        <v>55.7</v>
      </c>
      <c r="P519" s="37">
        <v>55.7</v>
      </c>
      <c r="Q519" s="37">
        <v>55.7</v>
      </c>
      <c r="R519" s="37">
        <v>55.7</v>
      </c>
      <c r="S519" s="37">
        <v>55.7</v>
      </c>
      <c r="T519" s="207"/>
    </row>
    <row r="520" spans="1:20" s="5" customFormat="1" ht="13.2">
      <c r="A520" s="5">
        <f t="shared" si="17"/>
        <v>520</v>
      </c>
      <c r="B520" s="51" t="s">
        <v>994</v>
      </c>
      <c r="C520" s="51"/>
      <c r="D520" s="51" t="s">
        <v>995</v>
      </c>
      <c r="E520" s="51" t="s">
        <v>996</v>
      </c>
      <c r="F520" s="51" t="s">
        <v>1634</v>
      </c>
      <c r="G520" s="51" t="s">
        <v>33</v>
      </c>
      <c r="H520" s="52">
        <v>2006</v>
      </c>
      <c r="I520" s="38">
        <v>120.6</v>
      </c>
      <c r="J520" s="38">
        <v>120.6</v>
      </c>
      <c r="K520" s="38">
        <v>120.6</v>
      </c>
      <c r="L520" s="38">
        <v>120.6</v>
      </c>
      <c r="M520" s="38">
        <v>120.6</v>
      </c>
      <c r="N520" s="37">
        <v>120.6</v>
      </c>
      <c r="O520" s="37">
        <v>120.6</v>
      </c>
      <c r="P520" s="37">
        <v>120.6</v>
      </c>
      <c r="Q520" s="37">
        <v>120.6</v>
      </c>
      <c r="R520" s="37">
        <v>120.6</v>
      </c>
      <c r="S520" s="37">
        <v>120.6</v>
      </c>
      <c r="T520" s="207"/>
    </row>
    <row r="521" spans="1:20" s="5" customFormat="1" ht="13.2">
      <c r="A521" s="5">
        <f t="shared" si="17"/>
        <v>521</v>
      </c>
      <c r="B521" s="51" t="s">
        <v>997</v>
      </c>
      <c r="C521" s="51"/>
      <c r="D521" s="51" t="s">
        <v>998</v>
      </c>
      <c r="E521" s="51" t="s">
        <v>996</v>
      </c>
      <c r="F521" s="51" t="s">
        <v>1634</v>
      </c>
      <c r="G521" s="51" t="s">
        <v>33</v>
      </c>
      <c r="H521" s="52">
        <v>2007</v>
      </c>
      <c r="I521" s="38">
        <v>115.5</v>
      </c>
      <c r="J521" s="38">
        <v>115.5</v>
      </c>
      <c r="K521" s="38">
        <v>115.5</v>
      </c>
      <c r="L521" s="38">
        <v>115.5</v>
      </c>
      <c r="M521" s="38">
        <v>115.5</v>
      </c>
      <c r="N521" s="37">
        <v>115.5</v>
      </c>
      <c r="O521" s="37">
        <v>115.5</v>
      </c>
      <c r="P521" s="37">
        <v>115.5</v>
      </c>
      <c r="Q521" s="37">
        <v>115.5</v>
      </c>
      <c r="R521" s="37">
        <v>115.5</v>
      </c>
      <c r="S521" s="37">
        <v>115.5</v>
      </c>
      <c r="T521" s="207"/>
    </row>
    <row r="522" spans="1:20" s="5" customFormat="1" ht="13.2">
      <c r="A522" s="5">
        <f t="shared" si="17"/>
        <v>522</v>
      </c>
      <c r="B522" s="51" t="s">
        <v>1002</v>
      </c>
      <c r="C522" s="51"/>
      <c r="D522" s="51" t="s">
        <v>1003</v>
      </c>
      <c r="E522" s="51" t="s">
        <v>996</v>
      </c>
      <c r="F522" s="51" t="s">
        <v>1634</v>
      </c>
      <c r="G522" s="51" t="s">
        <v>33</v>
      </c>
      <c r="H522" s="52">
        <v>2007</v>
      </c>
      <c r="I522" s="38">
        <v>117</v>
      </c>
      <c r="J522" s="38">
        <v>117</v>
      </c>
      <c r="K522" s="38">
        <v>117</v>
      </c>
      <c r="L522" s="38">
        <v>117</v>
      </c>
      <c r="M522" s="38">
        <v>117</v>
      </c>
      <c r="N522" s="37">
        <v>117</v>
      </c>
      <c r="O522" s="37">
        <v>117</v>
      </c>
      <c r="P522" s="37">
        <v>117</v>
      </c>
      <c r="Q522" s="37">
        <v>117</v>
      </c>
      <c r="R522" s="37">
        <v>117</v>
      </c>
      <c r="S522" s="37">
        <v>117</v>
      </c>
      <c r="T522" s="207"/>
    </row>
    <row r="523" spans="1:20" s="5" customFormat="1" ht="13.2">
      <c r="A523" s="5">
        <f t="shared" si="17"/>
        <v>523</v>
      </c>
      <c r="B523" s="51" t="s">
        <v>1004</v>
      </c>
      <c r="C523" s="51"/>
      <c r="D523" s="51" t="s">
        <v>1005</v>
      </c>
      <c r="E523" s="51" t="s">
        <v>996</v>
      </c>
      <c r="F523" s="51" t="s">
        <v>1634</v>
      </c>
      <c r="G523" s="51" t="s">
        <v>33</v>
      </c>
      <c r="H523" s="52">
        <v>2008</v>
      </c>
      <c r="I523" s="38">
        <v>170.2</v>
      </c>
      <c r="J523" s="38">
        <v>170.2</v>
      </c>
      <c r="K523" s="38">
        <v>170.2</v>
      </c>
      <c r="L523" s="38">
        <v>170.2</v>
      </c>
      <c r="M523" s="38">
        <v>170.2</v>
      </c>
      <c r="N523" s="37">
        <v>170.2</v>
      </c>
      <c r="O523" s="37">
        <v>170.2</v>
      </c>
      <c r="P523" s="37">
        <v>170.2</v>
      </c>
      <c r="Q523" s="37">
        <v>170.2</v>
      </c>
      <c r="R523" s="37">
        <v>170.2</v>
      </c>
      <c r="S523" s="37">
        <v>170.2</v>
      </c>
      <c r="T523" s="207"/>
    </row>
    <row r="524" spans="1:20" s="5" customFormat="1" ht="13.2">
      <c r="A524" s="5">
        <f t="shared" si="17"/>
        <v>524</v>
      </c>
      <c r="B524" s="51" t="s">
        <v>1006</v>
      </c>
      <c r="C524" s="51"/>
      <c r="D524" s="51" t="s">
        <v>1007</v>
      </c>
      <c r="E524" s="51" t="s">
        <v>35</v>
      </c>
      <c r="F524" s="51" t="s">
        <v>1634</v>
      </c>
      <c r="G524" s="51" t="s">
        <v>33</v>
      </c>
      <c r="H524" s="52">
        <v>2009</v>
      </c>
      <c r="I524" s="38">
        <v>89</v>
      </c>
      <c r="J524" s="38">
        <v>88</v>
      </c>
      <c r="K524" s="38">
        <v>88</v>
      </c>
      <c r="L524" s="38">
        <v>88</v>
      </c>
      <c r="M524" s="38">
        <v>88</v>
      </c>
      <c r="N524" s="37">
        <v>88</v>
      </c>
      <c r="O524" s="37">
        <v>88</v>
      </c>
      <c r="P524" s="37">
        <v>88</v>
      </c>
      <c r="Q524" s="37">
        <v>88</v>
      </c>
      <c r="R524" s="37">
        <v>88</v>
      </c>
      <c r="S524" s="37">
        <v>88</v>
      </c>
      <c r="T524" s="207"/>
    </row>
    <row r="525" spans="1:20" s="5" customFormat="1" ht="13.2">
      <c r="A525" s="5">
        <f t="shared" si="17"/>
        <v>525</v>
      </c>
      <c r="B525" s="51" t="s">
        <v>1008</v>
      </c>
      <c r="C525" s="51"/>
      <c r="D525" s="51" t="s">
        <v>1009</v>
      </c>
      <c r="E525" s="51" t="s">
        <v>35</v>
      </c>
      <c r="F525" s="51" t="s">
        <v>1634</v>
      </c>
      <c r="G525" s="51" t="s">
        <v>33</v>
      </c>
      <c r="H525" s="52">
        <v>2009</v>
      </c>
      <c r="I525" s="38">
        <v>91</v>
      </c>
      <c r="J525" s="38">
        <v>90</v>
      </c>
      <c r="K525" s="38">
        <v>90</v>
      </c>
      <c r="L525" s="38">
        <v>90</v>
      </c>
      <c r="M525" s="38">
        <v>90</v>
      </c>
      <c r="N525" s="37">
        <v>90</v>
      </c>
      <c r="O525" s="37">
        <v>90</v>
      </c>
      <c r="P525" s="37">
        <v>90</v>
      </c>
      <c r="Q525" s="37">
        <v>90</v>
      </c>
      <c r="R525" s="37">
        <v>90</v>
      </c>
      <c r="S525" s="37">
        <v>90</v>
      </c>
      <c r="T525" s="207"/>
    </row>
    <row r="526" spans="1:20" s="5" customFormat="1" ht="13.2">
      <c r="A526" s="5">
        <f t="shared" si="17"/>
        <v>526</v>
      </c>
      <c r="B526" s="51" t="s">
        <v>1673</v>
      </c>
      <c r="C526" s="51"/>
      <c r="D526" s="51" t="s">
        <v>1674</v>
      </c>
      <c r="E526" s="51" t="s">
        <v>39</v>
      </c>
      <c r="F526" s="51" t="s">
        <v>1634</v>
      </c>
      <c r="G526" s="51" t="s">
        <v>32</v>
      </c>
      <c r="H526" s="52">
        <v>2019</v>
      </c>
      <c r="I526" s="38">
        <v>115.2</v>
      </c>
      <c r="J526" s="38">
        <v>115.2</v>
      </c>
      <c r="K526" s="38">
        <v>115.2</v>
      </c>
      <c r="L526" s="38">
        <v>115.2</v>
      </c>
      <c r="M526" s="38">
        <v>115.2</v>
      </c>
      <c r="N526" s="37">
        <v>115.2</v>
      </c>
      <c r="O526" s="37">
        <v>115.2</v>
      </c>
      <c r="P526" s="37">
        <v>115.2</v>
      </c>
      <c r="Q526" s="37">
        <v>115.2</v>
      </c>
      <c r="R526" s="37">
        <v>115.2</v>
      </c>
      <c r="S526" s="37">
        <v>115.2</v>
      </c>
      <c r="T526" s="207"/>
    </row>
    <row r="527" spans="1:20" s="5" customFormat="1" ht="13.2">
      <c r="A527" s="5">
        <f t="shared" si="17"/>
        <v>527</v>
      </c>
      <c r="B527" s="51" t="s">
        <v>1675</v>
      </c>
      <c r="C527" s="51"/>
      <c r="D527" s="51" t="s">
        <v>1676</v>
      </c>
      <c r="E527" s="51" t="s">
        <v>39</v>
      </c>
      <c r="F527" s="51" t="s">
        <v>1634</v>
      </c>
      <c r="G527" s="51" t="s">
        <v>32</v>
      </c>
      <c r="H527" s="52">
        <v>2019</v>
      </c>
      <c r="I527" s="38">
        <v>122.4</v>
      </c>
      <c r="J527" s="38">
        <v>122.4</v>
      </c>
      <c r="K527" s="38">
        <v>122.4</v>
      </c>
      <c r="L527" s="38">
        <v>122.4</v>
      </c>
      <c r="M527" s="38">
        <v>122.4</v>
      </c>
      <c r="N527" s="37">
        <v>122.4</v>
      </c>
      <c r="O527" s="37">
        <v>122.4</v>
      </c>
      <c r="P527" s="37">
        <v>122.4</v>
      </c>
      <c r="Q527" s="37">
        <v>122.4</v>
      </c>
      <c r="R527" s="37">
        <v>122.4</v>
      </c>
      <c r="S527" s="37">
        <v>122.4</v>
      </c>
      <c r="T527" s="207"/>
    </row>
    <row r="528" spans="1:20" s="5" customFormat="1" ht="13.2">
      <c r="A528" s="5">
        <f t="shared" si="17"/>
        <v>528</v>
      </c>
      <c r="B528" s="51" t="s">
        <v>2133</v>
      </c>
      <c r="C528" s="51"/>
      <c r="D528" s="51" t="s">
        <v>2134</v>
      </c>
      <c r="E528" s="51" t="s">
        <v>1541</v>
      </c>
      <c r="F528" s="51" t="s">
        <v>1634</v>
      </c>
      <c r="G528" s="51" t="s">
        <v>33</v>
      </c>
      <c r="H528" s="52">
        <v>2022</v>
      </c>
      <c r="I528" s="38">
        <v>148.4</v>
      </c>
      <c r="J528" s="38">
        <v>148.4</v>
      </c>
      <c r="K528" s="38">
        <v>148.4</v>
      </c>
      <c r="L528" s="38">
        <v>148.4</v>
      </c>
      <c r="M528" s="38">
        <v>148.4</v>
      </c>
      <c r="N528" s="37">
        <v>148.4</v>
      </c>
      <c r="O528" s="37">
        <v>148.4</v>
      </c>
      <c r="P528" s="37">
        <v>148.4</v>
      </c>
      <c r="Q528" s="37">
        <v>148.4</v>
      </c>
      <c r="R528" s="37">
        <v>148.4</v>
      </c>
      <c r="S528" s="37">
        <v>148.4</v>
      </c>
      <c r="T528" s="207"/>
    </row>
    <row r="529" spans="1:20" s="5" customFormat="1" ht="13.2">
      <c r="A529" s="5">
        <f t="shared" si="17"/>
        <v>529</v>
      </c>
      <c r="B529" s="51" t="s">
        <v>1010</v>
      </c>
      <c r="C529" s="51"/>
      <c r="D529" s="51" t="s">
        <v>1011</v>
      </c>
      <c r="E529" s="51" t="s">
        <v>1012</v>
      </c>
      <c r="F529" s="51" t="s">
        <v>1634</v>
      </c>
      <c r="G529" s="51" t="s">
        <v>33</v>
      </c>
      <c r="H529" s="52">
        <v>2004</v>
      </c>
      <c r="I529" s="38">
        <v>123.1</v>
      </c>
      <c r="J529" s="38">
        <v>123.1</v>
      </c>
      <c r="K529" s="38">
        <v>123.1</v>
      </c>
      <c r="L529" s="38">
        <v>123.1</v>
      </c>
      <c r="M529" s="38">
        <v>123.1</v>
      </c>
      <c r="N529" s="37">
        <v>123.1</v>
      </c>
      <c r="O529" s="37">
        <v>123.1</v>
      </c>
      <c r="P529" s="37">
        <v>123.1</v>
      </c>
      <c r="Q529" s="37">
        <v>123.1</v>
      </c>
      <c r="R529" s="37">
        <v>123.1</v>
      </c>
      <c r="S529" s="37">
        <v>123.1</v>
      </c>
      <c r="T529" s="207"/>
    </row>
    <row r="530" spans="1:20" s="5" customFormat="1" ht="13.2">
      <c r="A530" s="5">
        <f t="shared" si="17"/>
        <v>530</v>
      </c>
      <c r="B530" s="51" t="s">
        <v>1323</v>
      </c>
      <c r="C530" s="51"/>
      <c r="D530" s="51" t="s">
        <v>1324</v>
      </c>
      <c r="E530" s="51" t="s">
        <v>34</v>
      </c>
      <c r="F530" s="51" t="s">
        <v>55</v>
      </c>
      <c r="G530" s="51" t="s">
        <v>69</v>
      </c>
      <c r="H530" s="52">
        <v>2016</v>
      </c>
      <c r="I530" s="38">
        <v>165</v>
      </c>
      <c r="J530" s="38">
        <v>165</v>
      </c>
      <c r="K530" s="38">
        <v>165</v>
      </c>
      <c r="L530" s="38">
        <v>165</v>
      </c>
      <c r="M530" s="38">
        <v>165</v>
      </c>
      <c r="N530" s="37">
        <v>165</v>
      </c>
      <c r="O530" s="37">
        <v>165</v>
      </c>
      <c r="P530" s="37">
        <v>165</v>
      </c>
      <c r="Q530" s="37">
        <v>165</v>
      </c>
      <c r="R530" s="37">
        <v>165</v>
      </c>
      <c r="S530" s="37">
        <v>165</v>
      </c>
      <c r="T530" s="207"/>
    </row>
    <row r="531" spans="1:20" s="5" customFormat="1" ht="13.2">
      <c r="A531" s="5">
        <f t="shared" si="17"/>
        <v>531</v>
      </c>
      <c r="B531" s="51" t="s">
        <v>1013</v>
      </c>
      <c r="C531" s="51"/>
      <c r="D531" s="51" t="s">
        <v>1014</v>
      </c>
      <c r="E531" s="51" t="s">
        <v>1015</v>
      </c>
      <c r="F531" s="51" t="s">
        <v>1634</v>
      </c>
      <c r="G531" s="51" t="s">
        <v>33</v>
      </c>
      <c r="H531" s="52">
        <v>2007</v>
      </c>
      <c r="I531" s="38">
        <v>134.41999999999999</v>
      </c>
      <c r="J531" s="38">
        <v>130.5</v>
      </c>
      <c r="K531" s="38">
        <v>130.5</v>
      </c>
      <c r="L531" s="38">
        <v>130.5</v>
      </c>
      <c r="M531" s="38">
        <v>130.5</v>
      </c>
      <c r="N531" s="37">
        <v>130.5</v>
      </c>
      <c r="O531" s="37">
        <v>130.5</v>
      </c>
      <c r="P531" s="37">
        <v>130.5</v>
      </c>
      <c r="Q531" s="37">
        <v>130.5</v>
      </c>
      <c r="R531" s="37">
        <v>130.5</v>
      </c>
      <c r="S531" s="37">
        <v>130.5</v>
      </c>
      <c r="T531" s="207"/>
    </row>
    <row r="532" spans="1:20" s="5" customFormat="1" ht="13.2">
      <c r="A532" s="5">
        <f t="shared" si="17"/>
        <v>532</v>
      </c>
      <c r="B532" s="51" t="s">
        <v>1016</v>
      </c>
      <c r="C532" s="51"/>
      <c r="D532" s="51" t="s">
        <v>1017</v>
      </c>
      <c r="E532" s="51" t="s">
        <v>1015</v>
      </c>
      <c r="F532" s="51" t="s">
        <v>1634</v>
      </c>
      <c r="G532" s="51" t="s">
        <v>33</v>
      </c>
      <c r="H532" s="52">
        <v>2007</v>
      </c>
      <c r="I532" s="38">
        <v>123.6</v>
      </c>
      <c r="J532" s="38">
        <v>120</v>
      </c>
      <c r="K532" s="38">
        <v>120</v>
      </c>
      <c r="L532" s="38">
        <v>120</v>
      </c>
      <c r="M532" s="38">
        <v>120</v>
      </c>
      <c r="N532" s="37">
        <v>120</v>
      </c>
      <c r="O532" s="37">
        <v>120</v>
      </c>
      <c r="P532" s="37">
        <v>120</v>
      </c>
      <c r="Q532" s="37">
        <v>120</v>
      </c>
      <c r="R532" s="37">
        <v>120</v>
      </c>
      <c r="S532" s="37">
        <v>120</v>
      </c>
      <c r="T532" s="207"/>
    </row>
    <row r="533" spans="1:20" s="5" customFormat="1" ht="13.2">
      <c r="A533" s="5">
        <f t="shared" si="17"/>
        <v>533</v>
      </c>
      <c r="B533" s="51" t="s">
        <v>1542</v>
      </c>
      <c r="C533" s="51"/>
      <c r="D533" s="51" t="s">
        <v>1668</v>
      </c>
      <c r="E533" s="51" t="s">
        <v>1315</v>
      </c>
      <c r="F533" s="51" t="s">
        <v>1354</v>
      </c>
      <c r="G533" s="51" t="s">
        <v>40</v>
      </c>
      <c r="H533" s="52">
        <v>2019</v>
      </c>
      <c r="I533" s="38">
        <v>210.1</v>
      </c>
      <c r="J533" s="38">
        <v>210.1</v>
      </c>
      <c r="K533" s="38">
        <v>210.1</v>
      </c>
      <c r="L533" s="38">
        <v>210.1</v>
      </c>
      <c r="M533" s="38">
        <v>210.1</v>
      </c>
      <c r="N533" s="37">
        <v>210.1</v>
      </c>
      <c r="O533" s="37">
        <v>210.1</v>
      </c>
      <c r="P533" s="37">
        <v>210.1</v>
      </c>
      <c r="Q533" s="37">
        <v>210.1</v>
      </c>
      <c r="R533" s="37">
        <v>210.1</v>
      </c>
      <c r="S533" s="37">
        <v>210.1</v>
      </c>
      <c r="T533" s="207"/>
    </row>
    <row r="534" spans="1:20" s="5" customFormat="1" ht="13.2">
      <c r="A534" s="5">
        <f t="shared" si="17"/>
        <v>534</v>
      </c>
      <c r="B534" s="51" t="s">
        <v>1018</v>
      </c>
      <c r="C534" s="51"/>
      <c r="D534" s="51" t="s">
        <v>1019</v>
      </c>
      <c r="E534" s="51" t="s">
        <v>1020</v>
      </c>
      <c r="F534" s="51" t="s">
        <v>1634</v>
      </c>
      <c r="G534" s="51" t="s">
        <v>33</v>
      </c>
      <c r="H534" s="52">
        <v>2007</v>
      </c>
      <c r="I534" s="38">
        <v>231.7</v>
      </c>
      <c r="J534" s="38">
        <v>231.7</v>
      </c>
      <c r="K534" s="38">
        <v>231.7</v>
      </c>
      <c r="L534" s="38">
        <v>231.7</v>
      </c>
      <c r="M534" s="38">
        <v>231.7</v>
      </c>
      <c r="N534" s="37">
        <v>231.7</v>
      </c>
      <c r="O534" s="37">
        <v>231.7</v>
      </c>
      <c r="P534" s="37">
        <v>231.7</v>
      </c>
      <c r="Q534" s="37">
        <v>231.7</v>
      </c>
      <c r="R534" s="37">
        <v>231.7</v>
      </c>
      <c r="S534" s="37">
        <v>231.7</v>
      </c>
      <c r="T534" s="207"/>
    </row>
    <row r="535" spans="1:20" s="5" customFormat="1" ht="13.2">
      <c r="A535" s="5">
        <f t="shared" si="17"/>
        <v>535</v>
      </c>
      <c r="B535" s="51" t="s">
        <v>1021</v>
      </c>
      <c r="C535" s="51"/>
      <c r="D535" s="51" t="s">
        <v>1022</v>
      </c>
      <c r="E535" s="51" t="s">
        <v>1020</v>
      </c>
      <c r="F535" s="51" t="s">
        <v>1634</v>
      </c>
      <c r="G535" s="51" t="s">
        <v>33</v>
      </c>
      <c r="H535" s="52">
        <v>2007</v>
      </c>
      <c r="I535" s="38">
        <v>149.5</v>
      </c>
      <c r="J535" s="38">
        <v>149.5</v>
      </c>
      <c r="K535" s="38">
        <v>149.5</v>
      </c>
      <c r="L535" s="38">
        <v>149.5</v>
      </c>
      <c r="M535" s="38">
        <v>149.5</v>
      </c>
      <c r="N535" s="37">
        <v>149.5</v>
      </c>
      <c r="O535" s="37">
        <v>149.5</v>
      </c>
      <c r="P535" s="37">
        <v>149.5</v>
      </c>
      <c r="Q535" s="37">
        <v>149.5</v>
      </c>
      <c r="R535" s="37">
        <v>149.5</v>
      </c>
      <c r="S535" s="37">
        <v>149.5</v>
      </c>
      <c r="T535" s="207"/>
    </row>
    <row r="536" spans="1:20" s="5" customFormat="1" ht="13.2">
      <c r="A536" s="5">
        <f t="shared" si="17"/>
        <v>536</v>
      </c>
      <c r="B536" s="51" t="s">
        <v>1023</v>
      </c>
      <c r="C536" s="51"/>
      <c r="D536" s="51" t="s">
        <v>1024</v>
      </c>
      <c r="E536" s="51" t="s">
        <v>1020</v>
      </c>
      <c r="F536" s="51" t="s">
        <v>1634</v>
      </c>
      <c r="G536" s="51" t="s">
        <v>33</v>
      </c>
      <c r="H536" s="52">
        <v>2008</v>
      </c>
      <c r="I536" s="38">
        <v>200.9</v>
      </c>
      <c r="J536" s="38">
        <v>200.9</v>
      </c>
      <c r="K536" s="38">
        <v>200.9</v>
      </c>
      <c r="L536" s="38">
        <v>200.9</v>
      </c>
      <c r="M536" s="38">
        <v>200.9</v>
      </c>
      <c r="N536" s="37">
        <v>200.9</v>
      </c>
      <c r="O536" s="37">
        <v>200.9</v>
      </c>
      <c r="P536" s="37">
        <v>200.9</v>
      </c>
      <c r="Q536" s="37">
        <v>200.9</v>
      </c>
      <c r="R536" s="37">
        <v>200.9</v>
      </c>
      <c r="S536" s="37">
        <v>200.9</v>
      </c>
      <c r="T536" s="207"/>
    </row>
    <row r="537" spans="1:20" s="5" customFormat="1" ht="13.2">
      <c r="A537" s="5">
        <f t="shared" si="17"/>
        <v>537</v>
      </c>
      <c r="B537" s="51" t="s">
        <v>1025</v>
      </c>
      <c r="C537" s="51"/>
      <c r="D537" s="51" t="s">
        <v>1026</v>
      </c>
      <c r="E537" s="51" t="s">
        <v>1020</v>
      </c>
      <c r="F537" s="51" t="s">
        <v>1634</v>
      </c>
      <c r="G537" s="51" t="s">
        <v>33</v>
      </c>
      <c r="H537" s="52">
        <v>2008</v>
      </c>
      <c r="I537" s="38">
        <v>121.5</v>
      </c>
      <c r="J537" s="38">
        <v>121.5</v>
      </c>
      <c r="K537" s="38">
        <v>121.5</v>
      </c>
      <c r="L537" s="38">
        <v>121.5</v>
      </c>
      <c r="M537" s="38">
        <v>121.5</v>
      </c>
      <c r="N537" s="37">
        <v>121.5</v>
      </c>
      <c r="O537" s="37">
        <v>121.5</v>
      </c>
      <c r="P537" s="37">
        <v>121.5</v>
      </c>
      <c r="Q537" s="37">
        <v>121.5</v>
      </c>
      <c r="R537" s="37">
        <v>121.5</v>
      </c>
      <c r="S537" s="37">
        <v>121.5</v>
      </c>
      <c r="T537" s="207"/>
    </row>
    <row r="538" spans="1:20" s="5" customFormat="1" ht="13.2">
      <c r="A538" s="5">
        <f t="shared" si="17"/>
        <v>538</v>
      </c>
      <c r="B538" s="51" t="s">
        <v>1027</v>
      </c>
      <c r="C538" s="51" t="s">
        <v>4505</v>
      </c>
      <c r="D538" s="51" t="s">
        <v>1028</v>
      </c>
      <c r="E538" s="51" t="s">
        <v>555</v>
      </c>
      <c r="F538" s="51" t="s">
        <v>1634</v>
      </c>
      <c r="G538" s="51" t="s">
        <v>32</v>
      </c>
      <c r="H538" s="52">
        <v>2010</v>
      </c>
      <c r="I538" s="38">
        <v>75</v>
      </c>
      <c r="J538" s="38">
        <v>75</v>
      </c>
      <c r="K538" s="38">
        <v>75</v>
      </c>
      <c r="L538" s="38">
        <v>75</v>
      </c>
      <c r="M538" s="38">
        <v>75</v>
      </c>
      <c r="N538" s="37">
        <v>75</v>
      </c>
      <c r="O538" s="37">
        <v>75</v>
      </c>
      <c r="P538" s="37">
        <v>75</v>
      </c>
      <c r="Q538" s="37">
        <v>75</v>
      </c>
      <c r="R538" s="37">
        <v>75</v>
      </c>
      <c r="S538" s="37">
        <v>75</v>
      </c>
      <c r="T538" s="207"/>
    </row>
    <row r="539" spans="1:20" s="5" customFormat="1" ht="13.2">
      <c r="A539" s="5">
        <f t="shared" si="17"/>
        <v>539</v>
      </c>
      <c r="B539" s="51" t="s">
        <v>1029</v>
      </c>
      <c r="C539" s="51" t="s">
        <v>4505</v>
      </c>
      <c r="D539" s="51" t="s">
        <v>1030</v>
      </c>
      <c r="E539" s="51" t="s">
        <v>555</v>
      </c>
      <c r="F539" s="51" t="s">
        <v>1634</v>
      </c>
      <c r="G539" s="51" t="s">
        <v>32</v>
      </c>
      <c r="H539" s="52">
        <v>2010</v>
      </c>
      <c r="I539" s="38">
        <v>75</v>
      </c>
      <c r="J539" s="38">
        <v>75</v>
      </c>
      <c r="K539" s="38">
        <v>75</v>
      </c>
      <c r="L539" s="38">
        <v>75</v>
      </c>
      <c r="M539" s="38">
        <v>75</v>
      </c>
      <c r="N539" s="37">
        <v>75</v>
      </c>
      <c r="O539" s="37">
        <v>75</v>
      </c>
      <c r="P539" s="37">
        <v>75</v>
      </c>
      <c r="Q539" s="37">
        <v>75</v>
      </c>
      <c r="R539" s="37">
        <v>75</v>
      </c>
      <c r="S539" s="37">
        <v>75</v>
      </c>
      <c r="T539" s="207"/>
    </row>
    <row r="540" spans="1:20" s="5" customFormat="1" ht="13.2">
      <c r="A540" s="5">
        <f t="shared" si="17"/>
        <v>540</v>
      </c>
      <c r="B540" s="51" t="s">
        <v>1568</v>
      </c>
      <c r="C540" s="51"/>
      <c r="D540" s="51" t="s">
        <v>1953</v>
      </c>
      <c r="E540" s="51" t="s">
        <v>34</v>
      </c>
      <c r="F540" s="51" t="s">
        <v>55</v>
      </c>
      <c r="G540" s="51" t="s">
        <v>69</v>
      </c>
      <c r="H540" s="52">
        <v>2021</v>
      </c>
      <c r="I540" s="38">
        <v>173.3</v>
      </c>
      <c r="J540" s="38">
        <v>173.3</v>
      </c>
      <c r="K540" s="38">
        <v>173.3</v>
      </c>
      <c r="L540" s="38">
        <v>173.3</v>
      </c>
      <c r="M540" s="38">
        <v>173.3</v>
      </c>
      <c r="N540" s="37">
        <v>173.3</v>
      </c>
      <c r="O540" s="37">
        <v>173.3</v>
      </c>
      <c r="P540" s="37">
        <v>173.3</v>
      </c>
      <c r="Q540" s="37">
        <v>173.3</v>
      </c>
      <c r="R540" s="37">
        <v>173.3</v>
      </c>
      <c r="S540" s="37">
        <v>173.3</v>
      </c>
      <c r="T540" s="207"/>
    </row>
    <row r="541" spans="1:20" s="5" customFormat="1" ht="13.2">
      <c r="A541" s="5">
        <f t="shared" si="17"/>
        <v>541</v>
      </c>
      <c r="B541" s="51" t="s">
        <v>1031</v>
      </c>
      <c r="C541" s="51"/>
      <c r="D541" s="51" t="s">
        <v>1032</v>
      </c>
      <c r="E541" s="51" t="s">
        <v>1033</v>
      </c>
      <c r="F541" s="51" t="s">
        <v>1634</v>
      </c>
      <c r="G541" s="51" t="s">
        <v>33</v>
      </c>
      <c r="H541" s="52">
        <v>2008</v>
      </c>
      <c r="I541" s="38">
        <v>126.5</v>
      </c>
      <c r="J541" s="38">
        <v>126.5</v>
      </c>
      <c r="K541" s="38">
        <v>126.5</v>
      </c>
      <c r="L541" s="38">
        <v>126.5</v>
      </c>
      <c r="M541" s="38">
        <v>126.5</v>
      </c>
      <c r="N541" s="37">
        <v>126.5</v>
      </c>
      <c r="O541" s="37">
        <v>126.5</v>
      </c>
      <c r="P541" s="37">
        <v>126.5</v>
      </c>
      <c r="Q541" s="37">
        <v>126.5</v>
      </c>
      <c r="R541" s="37">
        <v>126.5</v>
      </c>
      <c r="S541" s="37">
        <v>126.5</v>
      </c>
      <c r="T541" s="207"/>
    </row>
    <row r="542" spans="1:20" s="5" customFormat="1" ht="13.2">
      <c r="A542" s="5">
        <f t="shared" si="17"/>
        <v>542</v>
      </c>
      <c r="B542" s="51" t="s">
        <v>1325</v>
      </c>
      <c r="C542" s="51" t="s">
        <v>4506</v>
      </c>
      <c r="D542" s="51" t="s">
        <v>1326</v>
      </c>
      <c r="E542" s="51" t="s">
        <v>203</v>
      </c>
      <c r="F542" s="51" t="s">
        <v>55</v>
      </c>
      <c r="G542" s="51" t="s">
        <v>69</v>
      </c>
      <c r="H542" s="52">
        <v>2017</v>
      </c>
      <c r="I542" s="38">
        <v>150.6</v>
      </c>
      <c r="J542" s="38">
        <v>150.6</v>
      </c>
      <c r="K542" s="38">
        <v>150.6</v>
      </c>
      <c r="L542" s="38">
        <v>150.6</v>
      </c>
      <c r="M542" s="38">
        <v>150.6</v>
      </c>
      <c r="N542" s="37">
        <v>150.6</v>
      </c>
      <c r="O542" s="37">
        <v>150.6</v>
      </c>
      <c r="P542" s="37">
        <v>150.6</v>
      </c>
      <c r="Q542" s="37">
        <v>150.6</v>
      </c>
      <c r="R542" s="37">
        <v>150.6</v>
      </c>
      <c r="S542" s="37">
        <v>150.6</v>
      </c>
      <c r="T542" s="207"/>
    </row>
    <row r="543" spans="1:20" s="5" customFormat="1" ht="13.2">
      <c r="A543" s="5">
        <f t="shared" si="17"/>
        <v>543</v>
      </c>
      <c r="B543" s="51" t="s">
        <v>1327</v>
      </c>
      <c r="C543" s="51" t="s">
        <v>4506</v>
      </c>
      <c r="D543" s="51" t="s">
        <v>1328</v>
      </c>
      <c r="E543" s="51" t="s">
        <v>203</v>
      </c>
      <c r="F543" s="51" t="s">
        <v>55</v>
      </c>
      <c r="G543" s="51" t="s">
        <v>69</v>
      </c>
      <c r="H543" s="52">
        <v>2017</v>
      </c>
      <c r="I543" s="38">
        <v>98.4</v>
      </c>
      <c r="J543" s="38">
        <v>98.4</v>
      </c>
      <c r="K543" s="38">
        <v>98.4</v>
      </c>
      <c r="L543" s="38">
        <v>98.4</v>
      </c>
      <c r="M543" s="38">
        <v>98.4</v>
      </c>
      <c r="N543" s="37">
        <v>98.4</v>
      </c>
      <c r="O543" s="37">
        <v>98.4</v>
      </c>
      <c r="P543" s="37">
        <v>98.4</v>
      </c>
      <c r="Q543" s="37">
        <v>98.4</v>
      </c>
      <c r="R543" s="37">
        <v>98.4</v>
      </c>
      <c r="S543" s="37">
        <v>98.4</v>
      </c>
      <c r="T543" s="207"/>
    </row>
    <row r="544" spans="1:20" s="5" customFormat="1" ht="13.2">
      <c r="A544" s="5">
        <f t="shared" si="17"/>
        <v>544</v>
      </c>
      <c r="B544" s="51" t="s">
        <v>1040</v>
      </c>
      <c r="C544" s="51"/>
      <c r="D544" s="51" t="s">
        <v>1041</v>
      </c>
      <c r="E544" s="51" t="s">
        <v>1177</v>
      </c>
      <c r="F544" s="51" t="s">
        <v>1354</v>
      </c>
      <c r="G544" s="51" t="s">
        <v>40</v>
      </c>
      <c r="H544" s="52">
        <v>2017</v>
      </c>
      <c r="I544" s="38">
        <v>50.4</v>
      </c>
      <c r="J544" s="38">
        <v>50.4</v>
      </c>
      <c r="K544" s="38">
        <v>50.4</v>
      </c>
      <c r="L544" s="38">
        <v>50.4</v>
      </c>
      <c r="M544" s="38">
        <v>50.4</v>
      </c>
      <c r="N544" s="37">
        <v>50.4</v>
      </c>
      <c r="O544" s="37">
        <v>50.4</v>
      </c>
      <c r="P544" s="37">
        <v>50.4</v>
      </c>
      <c r="Q544" s="37">
        <v>50.4</v>
      </c>
      <c r="R544" s="37">
        <v>50.4</v>
      </c>
      <c r="S544" s="37">
        <v>50.4</v>
      </c>
      <c r="T544" s="207"/>
    </row>
    <row r="545" spans="1:20" s="5" customFormat="1" ht="13.2">
      <c r="A545" s="5">
        <f t="shared" si="17"/>
        <v>545</v>
      </c>
      <c r="B545" s="51" t="s">
        <v>2141</v>
      </c>
      <c r="C545" s="51"/>
      <c r="D545" s="51" t="s">
        <v>2142</v>
      </c>
      <c r="E545" s="51" t="s">
        <v>1538</v>
      </c>
      <c r="F545" s="51" t="s">
        <v>55</v>
      </c>
      <c r="G545" s="51" t="s">
        <v>69</v>
      </c>
      <c r="H545" s="52">
        <v>2022</v>
      </c>
      <c r="I545" s="38">
        <v>220</v>
      </c>
      <c r="J545" s="38">
        <v>220</v>
      </c>
      <c r="K545" s="38">
        <v>220</v>
      </c>
      <c r="L545" s="38">
        <v>220</v>
      </c>
      <c r="M545" s="38">
        <v>220</v>
      </c>
      <c r="N545" s="37">
        <v>220</v>
      </c>
      <c r="O545" s="37">
        <v>220</v>
      </c>
      <c r="P545" s="37">
        <v>220</v>
      </c>
      <c r="Q545" s="37">
        <v>220</v>
      </c>
      <c r="R545" s="37">
        <v>220</v>
      </c>
      <c r="S545" s="37">
        <v>220</v>
      </c>
      <c r="T545" s="207"/>
    </row>
    <row r="546" spans="1:20" s="5" customFormat="1" ht="13.2">
      <c r="A546" s="5">
        <f t="shared" si="17"/>
        <v>546</v>
      </c>
      <c r="B546" s="51" t="s">
        <v>1034</v>
      </c>
      <c r="C546" s="51"/>
      <c r="D546" s="51" t="s">
        <v>1035</v>
      </c>
      <c r="E546" s="51" t="s">
        <v>1015</v>
      </c>
      <c r="F546" s="51" t="s">
        <v>1634</v>
      </c>
      <c r="G546" s="51" t="s">
        <v>33</v>
      </c>
      <c r="H546" s="52">
        <v>2017</v>
      </c>
      <c r="I546" s="38">
        <v>126.5</v>
      </c>
      <c r="J546" s="38">
        <v>126.5</v>
      </c>
      <c r="K546" s="38">
        <v>126.5</v>
      </c>
      <c r="L546" s="38">
        <v>126.5</v>
      </c>
      <c r="M546" s="38">
        <v>126.5</v>
      </c>
      <c r="N546" s="37">
        <v>126.5</v>
      </c>
      <c r="O546" s="37">
        <v>126.5</v>
      </c>
      <c r="P546" s="37">
        <v>126.5</v>
      </c>
      <c r="Q546" s="37">
        <v>126.5</v>
      </c>
      <c r="R546" s="37">
        <v>126.5</v>
      </c>
      <c r="S546" s="37">
        <v>126.5</v>
      </c>
      <c r="T546" s="207"/>
    </row>
    <row r="547" spans="1:20" s="5" customFormat="1" ht="13.2">
      <c r="A547" s="5">
        <f t="shared" si="17"/>
        <v>547</v>
      </c>
      <c r="B547" s="51" t="s">
        <v>1036</v>
      </c>
      <c r="C547" s="51"/>
      <c r="D547" s="51" t="s">
        <v>1037</v>
      </c>
      <c r="E547" s="51" t="s">
        <v>1015</v>
      </c>
      <c r="F547" s="51" t="s">
        <v>1634</v>
      </c>
      <c r="G547" s="51" t="s">
        <v>33</v>
      </c>
      <c r="H547" s="52">
        <v>2017</v>
      </c>
      <c r="I547" s="38">
        <v>126.5</v>
      </c>
      <c r="J547" s="38">
        <v>126.5</v>
      </c>
      <c r="K547" s="38">
        <v>126.5</v>
      </c>
      <c r="L547" s="38">
        <v>126.5</v>
      </c>
      <c r="M547" s="38">
        <v>126.5</v>
      </c>
      <c r="N547" s="37">
        <v>126.5</v>
      </c>
      <c r="O547" s="37">
        <v>126.5</v>
      </c>
      <c r="P547" s="37">
        <v>126.5</v>
      </c>
      <c r="Q547" s="37">
        <v>126.5</v>
      </c>
      <c r="R547" s="37">
        <v>126.5</v>
      </c>
      <c r="S547" s="37">
        <v>126.5</v>
      </c>
      <c r="T547" s="207"/>
    </row>
    <row r="548" spans="1:20" s="5" customFormat="1" ht="13.2">
      <c r="A548" s="5">
        <f t="shared" si="17"/>
        <v>548</v>
      </c>
      <c r="B548" s="51" t="s">
        <v>2308</v>
      </c>
      <c r="C548" s="51"/>
      <c r="D548" s="51" t="s">
        <v>2309</v>
      </c>
      <c r="E548" s="51" t="s">
        <v>41</v>
      </c>
      <c r="F548" s="51" t="s">
        <v>1634</v>
      </c>
      <c r="G548" s="51" t="s">
        <v>33</v>
      </c>
      <c r="H548" s="52">
        <v>2022</v>
      </c>
      <c r="I548" s="38">
        <v>65.790000000000006</v>
      </c>
      <c r="J548" s="38">
        <v>53.1</v>
      </c>
      <c r="K548" s="38">
        <v>53.1</v>
      </c>
      <c r="L548" s="38">
        <v>53.1</v>
      </c>
      <c r="M548" s="38">
        <v>53.1</v>
      </c>
      <c r="N548" s="37">
        <v>53.1</v>
      </c>
      <c r="O548" s="37">
        <v>53.1</v>
      </c>
      <c r="P548" s="37">
        <v>53.1</v>
      </c>
      <c r="Q548" s="37">
        <v>53.1</v>
      </c>
      <c r="R548" s="37">
        <v>53.1</v>
      </c>
      <c r="S548" s="37">
        <v>53.1</v>
      </c>
      <c r="T548" s="207"/>
    </row>
    <row r="549" spans="1:20" s="5" customFormat="1" ht="13.2">
      <c r="A549" s="5">
        <f t="shared" si="17"/>
        <v>549</v>
      </c>
      <c r="B549" s="51" t="s">
        <v>2312</v>
      </c>
      <c r="C549" s="51"/>
      <c r="D549" s="51" t="s">
        <v>2313</v>
      </c>
      <c r="E549" s="51" t="s">
        <v>41</v>
      </c>
      <c r="F549" s="51" t="s">
        <v>1634</v>
      </c>
      <c r="G549" s="51" t="s">
        <v>33</v>
      </c>
      <c r="H549" s="52">
        <v>2022</v>
      </c>
      <c r="I549" s="38">
        <v>65.790000000000006</v>
      </c>
      <c r="J549" s="38">
        <v>50.4</v>
      </c>
      <c r="K549" s="38">
        <v>50.4</v>
      </c>
      <c r="L549" s="38">
        <v>50.4</v>
      </c>
      <c r="M549" s="38">
        <v>50.4</v>
      </c>
      <c r="N549" s="37">
        <v>50.4</v>
      </c>
      <c r="O549" s="37">
        <v>50.4</v>
      </c>
      <c r="P549" s="37">
        <v>50.4</v>
      </c>
      <c r="Q549" s="37">
        <v>50.4</v>
      </c>
      <c r="R549" s="37">
        <v>50.4</v>
      </c>
      <c r="S549" s="37">
        <v>50.4</v>
      </c>
      <c r="T549" s="207"/>
    </row>
    <row r="550" spans="1:20" s="5" customFormat="1" ht="13.2">
      <c r="A550" s="5">
        <f t="shared" si="17"/>
        <v>550</v>
      </c>
      <c r="B550" s="51" t="s">
        <v>2310</v>
      </c>
      <c r="C550" s="51"/>
      <c r="D550" s="51" t="s">
        <v>2311</v>
      </c>
      <c r="E550" s="51" t="s">
        <v>41</v>
      </c>
      <c r="F550" s="51" t="s">
        <v>1634</v>
      </c>
      <c r="G550" s="51" t="s">
        <v>33</v>
      </c>
      <c r="H550" s="52">
        <v>2022</v>
      </c>
      <c r="I550" s="38">
        <v>23.93</v>
      </c>
      <c r="J550" s="38">
        <v>18.7</v>
      </c>
      <c r="K550" s="38">
        <v>18.7</v>
      </c>
      <c r="L550" s="38">
        <v>18.7</v>
      </c>
      <c r="M550" s="38">
        <v>18.7</v>
      </c>
      <c r="N550" s="37">
        <v>18.7</v>
      </c>
      <c r="O550" s="37">
        <v>18.7</v>
      </c>
      <c r="P550" s="37">
        <v>18.7</v>
      </c>
      <c r="Q550" s="37">
        <v>18.7</v>
      </c>
      <c r="R550" s="37">
        <v>18.7</v>
      </c>
      <c r="S550" s="37">
        <v>18.7</v>
      </c>
      <c r="T550" s="207"/>
    </row>
    <row r="551" spans="1:20" s="5" customFormat="1" ht="13.2">
      <c r="A551" s="5">
        <f t="shared" si="17"/>
        <v>551</v>
      </c>
      <c r="B551" s="51" t="s">
        <v>2314</v>
      </c>
      <c r="C551" s="51"/>
      <c r="D551" s="51" t="s">
        <v>2315</v>
      </c>
      <c r="E551" s="51" t="s">
        <v>41</v>
      </c>
      <c r="F551" s="51" t="s">
        <v>1634</v>
      </c>
      <c r="G551" s="51" t="s">
        <v>33</v>
      </c>
      <c r="H551" s="52">
        <v>2022</v>
      </c>
      <c r="I551" s="38">
        <v>14.74</v>
      </c>
      <c r="J551" s="38">
        <v>8</v>
      </c>
      <c r="K551" s="38">
        <v>8</v>
      </c>
      <c r="L551" s="38">
        <v>8</v>
      </c>
      <c r="M551" s="38">
        <v>8</v>
      </c>
      <c r="N551" s="37">
        <v>8</v>
      </c>
      <c r="O551" s="37">
        <v>8</v>
      </c>
      <c r="P551" s="37">
        <v>8</v>
      </c>
      <c r="Q551" s="37">
        <v>8</v>
      </c>
      <c r="R551" s="37">
        <v>8</v>
      </c>
      <c r="S551" s="37">
        <v>8</v>
      </c>
      <c r="T551" s="207"/>
    </row>
    <row r="552" spans="1:20" s="5" customFormat="1" ht="13.2">
      <c r="A552" s="5">
        <f t="shared" si="17"/>
        <v>552</v>
      </c>
      <c r="B552" s="51" t="s">
        <v>1053</v>
      </c>
      <c r="C552" s="51"/>
      <c r="D552" s="51" t="s">
        <v>1054</v>
      </c>
      <c r="E552" s="51" t="s">
        <v>1055</v>
      </c>
      <c r="F552" s="51" t="s">
        <v>1354</v>
      </c>
      <c r="G552" s="51" t="s">
        <v>40</v>
      </c>
      <c r="H552" s="52">
        <v>2016</v>
      </c>
      <c r="I552" s="38">
        <v>100.24</v>
      </c>
      <c r="J552" s="38">
        <v>100.2</v>
      </c>
      <c r="K552" s="38">
        <v>100.2</v>
      </c>
      <c r="L552" s="38">
        <v>100.2</v>
      </c>
      <c r="M552" s="38">
        <v>100.2</v>
      </c>
      <c r="N552" s="37">
        <v>100.2</v>
      </c>
      <c r="O552" s="37">
        <v>100.2</v>
      </c>
      <c r="P552" s="37">
        <v>100.2</v>
      </c>
      <c r="Q552" s="37">
        <v>100.2</v>
      </c>
      <c r="R552" s="37">
        <v>100.2</v>
      </c>
      <c r="S552" s="37">
        <v>100.2</v>
      </c>
      <c r="T552" s="207"/>
    </row>
    <row r="553" spans="1:20" s="5" customFormat="1" ht="13.2">
      <c r="A553" s="5">
        <f t="shared" si="17"/>
        <v>553</v>
      </c>
      <c r="B553" s="51" t="s">
        <v>1848</v>
      </c>
      <c r="C553" s="51"/>
      <c r="D553" s="51" t="s">
        <v>1059</v>
      </c>
      <c r="E553" s="51" t="s">
        <v>1055</v>
      </c>
      <c r="F553" s="51" t="s">
        <v>1354</v>
      </c>
      <c r="G553" s="51" t="s">
        <v>40</v>
      </c>
      <c r="H553" s="52">
        <v>2016</v>
      </c>
      <c r="I553" s="38">
        <v>100.24</v>
      </c>
      <c r="J553" s="38">
        <v>100.2</v>
      </c>
      <c r="K553" s="38">
        <v>100.2</v>
      </c>
      <c r="L553" s="38">
        <v>100.2</v>
      </c>
      <c r="M553" s="38">
        <v>100.2</v>
      </c>
      <c r="N553" s="37">
        <v>100.2</v>
      </c>
      <c r="O553" s="37">
        <v>100.2</v>
      </c>
      <c r="P553" s="37">
        <v>100.2</v>
      </c>
      <c r="Q553" s="37">
        <v>100.2</v>
      </c>
      <c r="R553" s="37">
        <v>100.2</v>
      </c>
      <c r="S553" s="37">
        <v>100.2</v>
      </c>
      <c r="T553" s="207"/>
    </row>
    <row r="554" spans="1:20" s="5" customFormat="1" ht="13.2">
      <c r="A554" s="5">
        <f t="shared" si="17"/>
        <v>554</v>
      </c>
      <c r="B554" s="51" t="s">
        <v>1954</v>
      </c>
      <c r="C554" s="51"/>
      <c r="D554" s="51" t="s">
        <v>1955</v>
      </c>
      <c r="E554" s="51" t="s">
        <v>1318</v>
      </c>
      <c r="F554" s="51" t="s">
        <v>55</v>
      </c>
      <c r="G554" s="51" t="s">
        <v>69</v>
      </c>
      <c r="H554" s="52">
        <v>2021</v>
      </c>
      <c r="I554" s="38">
        <v>101.2</v>
      </c>
      <c r="J554" s="38">
        <v>98</v>
      </c>
      <c r="K554" s="38">
        <v>98</v>
      </c>
      <c r="L554" s="38">
        <v>98</v>
      </c>
      <c r="M554" s="38">
        <v>98</v>
      </c>
      <c r="N554" s="37">
        <v>98</v>
      </c>
      <c r="O554" s="37">
        <v>98</v>
      </c>
      <c r="P554" s="37">
        <v>98</v>
      </c>
      <c r="Q554" s="37">
        <v>98</v>
      </c>
      <c r="R554" s="37">
        <v>98</v>
      </c>
      <c r="S554" s="37">
        <v>98</v>
      </c>
      <c r="T554" s="207"/>
    </row>
    <row r="555" spans="1:20" s="5" customFormat="1" ht="13.2">
      <c r="A555" s="5">
        <f t="shared" si="17"/>
        <v>555</v>
      </c>
      <c r="B555" s="51" t="s">
        <v>1956</v>
      </c>
      <c r="C555" s="51"/>
      <c r="D555" s="51" t="s">
        <v>1957</v>
      </c>
      <c r="E555" s="51" t="s">
        <v>1318</v>
      </c>
      <c r="F555" s="51" t="s">
        <v>55</v>
      </c>
      <c r="G555" s="51" t="s">
        <v>69</v>
      </c>
      <c r="H555" s="52">
        <v>2021</v>
      </c>
      <c r="I555" s="38">
        <v>99</v>
      </c>
      <c r="J555" s="38">
        <v>96</v>
      </c>
      <c r="K555" s="38">
        <v>96</v>
      </c>
      <c r="L555" s="38">
        <v>96</v>
      </c>
      <c r="M555" s="38">
        <v>96</v>
      </c>
      <c r="N555" s="37">
        <v>96</v>
      </c>
      <c r="O555" s="37">
        <v>96</v>
      </c>
      <c r="P555" s="37">
        <v>96</v>
      </c>
      <c r="Q555" s="37">
        <v>96</v>
      </c>
      <c r="R555" s="37">
        <v>96</v>
      </c>
      <c r="S555" s="37">
        <v>96</v>
      </c>
      <c r="T555" s="207"/>
    </row>
    <row r="556" spans="1:20" s="5" customFormat="1" ht="13.2">
      <c r="A556" s="5">
        <f t="shared" si="17"/>
        <v>556</v>
      </c>
      <c r="B556" s="51" t="s">
        <v>1038</v>
      </c>
      <c r="C556" s="51"/>
      <c r="D556" s="51" t="s">
        <v>1039</v>
      </c>
      <c r="E556" s="51" t="s">
        <v>239</v>
      </c>
      <c r="F556" s="51" t="s">
        <v>1634</v>
      </c>
      <c r="G556" s="51" t="s">
        <v>33</v>
      </c>
      <c r="H556" s="52">
        <v>2008</v>
      </c>
      <c r="I556" s="38">
        <v>121.9</v>
      </c>
      <c r="J556" s="38">
        <v>121.9</v>
      </c>
      <c r="K556" s="38">
        <v>121.9</v>
      </c>
      <c r="L556" s="38">
        <v>121.9</v>
      </c>
      <c r="M556" s="38">
        <v>121.9</v>
      </c>
      <c r="N556" s="37">
        <v>121.9</v>
      </c>
      <c r="O556" s="37">
        <v>121.9</v>
      </c>
      <c r="P556" s="37">
        <v>121.9</v>
      </c>
      <c r="Q556" s="37">
        <v>121.9</v>
      </c>
      <c r="R556" s="37">
        <v>121.9</v>
      </c>
      <c r="S556" s="37">
        <v>121.9</v>
      </c>
      <c r="T556" s="207"/>
    </row>
    <row r="557" spans="1:20" s="5" customFormat="1" ht="13.2">
      <c r="A557" s="5">
        <f t="shared" si="17"/>
        <v>557</v>
      </c>
      <c r="B557" s="51" t="s">
        <v>1042</v>
      </c>
      <c r="C557" s="51"/>
      <c r="D557" s="51" t="s">
        <v>1043</v>
      </c>
      <c r="E557" s="51" t="s">
        <v>173</v>
      </c>
      <c r="F557" s="51" t="s">
        <v>1634</v>
      </c>
      <c r="G557" s="51" t="s">
        <v>33</v>
      </c>
      <c r="H557" s="52">
        <v>2016</v>
      </c>
      <c r="I557" s="38">
        <v>101.31</v>
      </c>
      <c r="J557" s="38">
        <v>98.9</v>
      </c>
      <c r="K557" s="38">
        <v>98.9</v>
      </c>
      <c r="L557" s="38">
        <v>98.9</v>
      </c>
      <c r="M557" s="38">
        <v>98.9</v>
      </c>
      <c r="N557" s="37">
        <v>98.9</v>
      </c>
      <c r="O557" s="37">
        <v>98.9</v>
      </c>
      <c r="P557" s="37">
        <v>98.9</v>
      </c>
      <c r="Q557" s="37">
        <v>98.9</v>
      </c>
      <c r="R557" s="37">
        <v>98.9</v>
      </c>
      <c r="S557" s="37">
        <v>98.9</v>
      </c>
      <c r="T557" s="207"/>
    </row>
    <row r="558" spans="1:20" s="5" customFormat="1" ht="13.2">
      <c r="A558" s="5">
        <f t="shared" si="17"/>
        <v>558</v>
      </c>
      <c r="B558" s="51" t="s">
        <v>1044</v>
      </c>
      <c r="C558" s="51"/>
      <c r="D558" s="51" t="s">
        <v>1045</v>
      </c>
      <c r="E558" s="51" t="s">
        <v>173</v>
      </c>
      <c r="F558" s="51" t="s">
        <v>1634</v>
      </c>
      <c r="G558" s="51" t="s">
        <v>33</v>
      </c>
      <c r="H558" s="52">
        <v>2016</v>
      </c>
      <c r="I558" s="38">
        <v>134.29</v>
      </c>
      <c r="J558" s="38">
        <v>131.1</v>
      </c>
      <c r="K558" s="38">
        <v>131.1</v>
      </c>
      <c r="L558" s="38">
        <v>131.1</v>
      </c>
      <c r="M558" s="38">
        <v>131.1</v>
      </c>
      <c r="N558" s="37">
        <v>131.1</v>
      </c>
      <c r="O558" s="37">
        <v>131.1</v>
      </c>
      <c r="P558" s="37">
        <v>131.1</v>
      </c>
      <c r="Q558" s="37">
        <v>131.1</v>
      </c>
      <c r="R558" s="37">
        <v>131.1</v>
      </c>
      <c r="S558" s="37">
        <v>131.1</v>
      </c>
      <c r="T558" s="207"/>
    </row>
    <row r="559" spans="1:20" s="5" customFormat="1" ht="13.2">
      <c r="A559" s="5">
        <f t="shared" si="17"/>
        <v>559</v>
      </c>
      <c r="B559" s="51" t="s">
        <v>2356</v>
      </c>
      <c r="C559" s="51"/>
      <c r="D559" s="51" t="s">
        <v>2357</v>
      </c>
      <c r="E559" s="51" t="s">
        <v>1318</v>
      </c>
      <c r="F559" s="51" t="s">
        <v>55</v>
      </c>
      <c r="G559" s="51" t="s">
        <v>69</v>
      </c>
      <c r="H559" s="52">
        <v>2022</v>
      </c>
      <c r="I559" s="38">
        <v>171.6</v>
      </c>
      <c r="J559" s="38">
        <v>171.6</v>
      </c>
      <c r="K559" s="38">
        <v>171.6</v>
      </c>
      <c r="L559" s="38">
        <v>171.6</v>
      </c>
      <c r="M559" s="38">
        <v>171.6</v>
      </c>
      <c r="N559" s="37">
        <v>171.6</v>
      </c>
      <c r="O559" s="37">
        <v>171.6</v>
      </c>
      <c r="P559" s="37">
        <v>171.6</v>
      </c>
      <c r="Q559" s="37">
        <v>171.6</v>
      </c>
      <c r="R559" s="37">
        <v>171.6</v>
      </c>
      <c r="S559" s="37">
        <v>171.6</v>
      </c>
      <c r="T559" s="207"/>
    </row>
    <row r="560" spans="1:20" s="5" customFormat="1" ht="13.2">
      <c r="A560" s="5">
        <f t="shared" si="17"/>
        <v>560</v>
      </c>
      <c r="B560" s="51" t="s">
        <v>2358</v>
      </c>
      <c r="C560" s="51"/>
      <c r="D560" s="51" t="s">
        <v>2359</v>
      </c>
      <c r="E560" s="51" t="s">
        <v>1318</v>
      </c>
      <c r="F560" s="51" t="s">
        <v>55</v>
      </c>
      <c r="G560" s="51" t="s">
        <v>69</v>
      </c>
      <c r="H560" s="52">
        <v>2022</v>
      </c>
      <c r="I560" s="38">
        <v>28.6</v>
      </c>
      <c r="J560" s="38">
        <v>28.6</v>
      </c>
      <c r="K560" s="38">
        <v>28.6</v>
      </c>
      <c r="L560" s="38">
        <v>28.6</v>
      </c>
      <c r="M560" s="38">
        <v>28.6</v>
      </c>
      <c r="N560" s="37">
        <v>28.6</v>
      </c>
      <c r="O560" s="37">
        <v>28.6</v>
      </c>
      <c r="P560" s="37">
        <v>28.6</v>
      </c>
      <c r="Q560" s="37">
        <v>28.6</v>
      </c>
      <c r="R560" s="37">
        <v>28.6</v>
      </c>
      <c r="S560" s="37">
        <v>28.6</v>
      </c>
      <c r="T560" s="207"/>
    </row>
    <row r="561" spans="1:20" s="5" customFormat="1" ht="13.2">
      <c r="A561" s="5">
        <f t="shared" si="17"/>
        <v>561</v>
      </c>
      <c r="B561" s="51" t="s">
        <v>1688</v>
      </c>
      <c r="C561" s="51"/>
      <c r="D561" s="51" t="s">
        <v>1958</v>
      </c>
      <c r="E561" s="51" t="s">
        <v>34</v>
      </c>
      <c r="F561" s="51" t="s">
        <v>55</v>
      </c>
      <c r="G561" s="51" t="s">
        <v>69</v>
      </c>
      <c r="H561" s="52">
        <v>2021</v>
      </c>
      <c r="I561" s="38">
        <v>25.2</v>
      </c>
      <c r="J561" s="38">
        <v>25.2</v>
      </c>
      <c r="K561" s="38">
        <v>25.2</v>
      </c>
      <c r="L561" s="38">
        <v>25.2</v>
      </c>
      <c r="M561" s="38">
        <v>25.2</v>
      </c>
      <c r="N561" s="37">
        <v>25.2</v>
      </c>
      <c r="O561" s="37">
        <v>25.2</v>
      </c>
      <c r="P561" s="37">
        <v>25.2</v>
      </c>
      <c r="Q561" s="37">
        <v>25.2</v>
      </c>
      <c r="R561" s="37">
        <v>25.2</v>
      </c>
      <c r="S561" s="37">
        <v>25.2</v>
      </c>
      <c r="T561" s="207"/>
    </row>
    <row r="562" spans="1:20" s="5" customFormat="1" ht="13.2">
      <c r="A562" s="5">
        <f t="shared" si="17"/>
        <v>562</v>
      </c>
      <c r="B562" s="51" t="s">
        <v>2540</v>
      </c>
      <c r="C562" s="51"/>
      <c r="D562" s="51" t="s">
        <v>2541</v>
      </c>
      <c r="E562" s="51" t="s">
        <v>1067</v>
      </c>
      <c r="F562" s="51" t="s">
        <v>1354</v>
      </c>
      <c r="G562" s="51" t="s">
        <v>40</v>
      </c>
      <c r="H562" s="52">
        <v>2017</v>
      </c>
      <c r="I562" s="38">
        <v>163.19999999999999</v>
      </c>
      <c r="J562" s="38">
        <v>163.19999999999999</v>
      </c>
      <c r="K562" s="38">
        <v>163.19999999999999</v>
      </c>
      <c r="L562" s="38">
        <v>163.19999999999999</v>
      </c>
      <c r="M562" s="38">
        <v>163.19999999999999</v>
      </c>
      <c r="N562" s="37">
        <v>163.19999999999999</v>
      </c>
      <c r="O562" s="37">
        <v>163.19999999999999</v>
      </c>
      <c r="P562" s="37">
        <v>163.19999999999999</v>
      </c>
      <c r="Q562" s="37">
        <v>163.19999999999999</v>
      </c>
      <c r="R562" s="37">
        <v>163.19999999999999</v>
      </c>
      <c r="S562" s="37">
        <v>163.19999999999999</v>
      </c>
      <c r="T562" s="207"/>
    </row>
    <row r="563" spans="1:20" s="5" customFormat="1" ht="13.2">
      <c r="A563" s="5">
        <f t="shared" si="17"/>
        <v>563</v>
      </c>
      <c r="B563" s="51" t="s">
        <v>1046</v>
      </c>
      <c r="C563" s="51"/>
      <c r="D563" s="51" t="s">
        <v>1047</v>
      </c>
      <c r="E563" s="51" t="s">
        <v>1048</v>
      </c>
      <c r="F563" s="51" t="s">
        <v>1634</v>
      </c>
      <c r="G563" s="51" t="s">
        <v>31</v>
      </c>
      <c r="H563" s="52">
        <v>2018</v>
      </c>
      <c r="I563" s="38">
        <v>200</v>
      </c>
      <c r="J563" s="38">
        <v>200</v>
      </c>
      <c r="K563" s="38">
        <v>200</v>
      </c>
      <c r="L563" s="38">
        <v>200</v>
      </c>
      <c r="M563" s="38">
        <v>200</v>
      </c>
      <c r="N563" s="37">
        <v>200</v>
      </c>
      <c r="O563" s="37">
        <v>200</v>
      </c>
      <c r="P563" s="37">
        <v>200</v>
      </c>
      <c r="Q563" s="37">
        <v>200</v>
      </c>
      <c r="R563" s="37">
        <v>200</v>
      </c>
      <c r="S563" s="37">
        <v>200</v>
      </c>
      <c r="T563" s="207"/>
    </row>
    <row r="564" spans="1:20" s="5" customFormat="1" ht="13.2">
      <c r="A564" s="5">
        <f t="shared" si="17"/>
        <v>564</v>
      </c>
      <c r="B564" s="51" t="s">
        <v>1049</v>
      </c>
      <c r="C564" s="51"/>
      <c r="D564" s="51" t="s">
        <v>1050</v>
      </c>
      <c r="E564" s="51" t="s">
        <v>1015</v>
      </c>
      <c r="F564" s="51" t="s">
        <v>1634</v>
      </c>
      <c r="G564" s="51" t="s">
        <v>33</v>
      </c>
      <c r="H564" s="52">
        <v>2017</v>
      </c>
      <c r="I564" s="38">
        <v>79.8</v>
      </c>
      <c r="J564" s="38">
        <v>79.8</v>
      </c>
      <c r="K564" s="38">
        <v>79.8</v>
      </c>
      <c r="L564" s="38">
        <v>79.8</v>
      </c>
      <c r="M564" s="38">
        <v>79.8</v>
      </c>
      <c r="N564" s="37">
        <v>79.8</v>
      </c>
      <c r="O564" s="37">
        <v>79.8</v>
      </c>
      <c r="P564" s="37">
        <v>79.8</v>
      </c>
      <c r="Q564" s="37">
        <v>79.8</v>
      </c>
      <c r="R564" s="37">
        <v>79.8</v>
      </c>
      <c r="S564" s="37">
        <v>79.8</v>
      </c>
      <c r="T564" s="207"/>
    </row>
    <row r="565" spans="1:20" s="5" customFormat="1" ht="13.2">
      <c r="A565" s="5">
        <f t="shared" si="17"/>
        <v>565</v>
      </c>
      <c r="B565" s="51" t="s">
        <v>1051</v>
      </c>
      <c r="C565" s="51"/>
      <c r="D565" s="51" t="s">
        <v>1052</v>
      </c>
      <c r="E565" s="51" t="s">
        <v>1015</v>
      </c>
      <c r="F565" s="51" t="s">
        <v>1634</v>
      </c>
      <c r="G565" s="51" t="s">
        <v>33</v>
      </c>
      <c r="H565" s="52">
        <v>2017</v>
      </c>
      <c r="I565" s="38">
        <v>75.599999999999994</v>
      </c>
      <c r="J565" s="38">
        <v>75.599999999999994</v>
      </c>
      <c r="K565" s="38">
        <v>75.599999999999994</v>
      </c>
      <c r="L565" s="38">
        <v>75.599999999999994</v>
      </c>
      <c r="M565" s="38">
        <v>75.599999999999994</v>
      </c>
      <c r="N565" s="37">
        <v>75.599999999999994</v>
      </c>
      <c r="O565" s="37">
        <v>75.599999999999994</v>
      </c>
      <c r="P565" s="37">
        <v>75.599999999999994</v>
      </c>
      <c r="Q565" s="37">
        <v>75.599999999999994</v>
      </c>
      <c r="R565" s="37">
        <v>75.599999999999994</v>
      </c>
      <c r="S565" s="37">
        <v>75.599999999999994</v>
      </c>
      <c r="T565" s="207"/>
    </row>
    <row r="566" spans="1:20" s="5" customFormat="1" ht="13.2">
      <c r="A566" s="5">
        <f t="shared" si="17"/>
        <v>566</v>
      </c>
      <c r="B566" s="51" t="s">
        <v>1677</v>
      </c>
      <c r="C566" s="51"/>
      <c r="D566" s="51" t="s">
        <v>1678</v>
      </c>
      <c r="E566" s="51" t="s">
        <v>1545</v>
      </c>
      <c r="F566" s="51" t="s">
        <v>1634</v>
      </c>
      <c r="G566" s="51" t="s">
        <v>33</v>
      </c>
      <c r="H566" s="52">
        <v>2019</v>
      </c>
      <c r="I566" s="38">
        <v>186.5</v>
      </c>
      <c r="J566" s="38">
        <v>186.5</v>
      </c>
      <c r="K566" s="38">
        <v>186.5</v>
      </c>
      <c r="L566" s="38">
        <v>186.5</v>
      </c>
      <c r="M566" s="38">
        <v>186.5</v>
      </c>
      <c r="N566" s="37">
        <v>186.5</v>
      </c>
      <c r="O566" s="37">
        <v>186.5</v>
      </c>
      <c r="P566" s="37">
        <v>186.5</v>
      </c>
      <c r="Q566" s="37">
        <v>186.5</v>
      </c>
      <c r="R566" s="37">
        <v>186.5</v>
      </c>
      <c r="S566" s="37">
        <v>186.5</v>
      </c>
      <c r="T566" s="207"/>
    </row>
    <row r="567" spans="1:20" s="5" customFormat="1" ht="13.2">
      <c r="A567" s="5">
        <f t="shared" si="17"/>
        <v>567</v>
      </c>
      <c r="B567" s="51" t="s">
        <v>1679</v>
      </c>
      <c r="C567" s="51"/>
      <c r="D567" s="51" t="s">
        <v>1680</v>
      </c>
      <c r="E567" s="51" t="s">
        <v>1545</v>
      </c>
      <c r="F567" s="51" t="s">
        <v>1634</v>
      </c>
      <c r="G567" s="51" t="s">
        <v>33</v>
      </c>
      <c r="H567" s="52">
        <v>2019</v>
      </c>
      <c r="I567" s="38">
        <v>163.80000000000001</v>
      </c>
      <c r="J567" s="38">
        <v>163.80000000000001</v>
      </c>
      <c r="K567" s="38">
        <v>163.80000000000001</v>
      </c>
      <c r="L567" s="38">
        <v>163.80000000000001</v>
      </c>
      <c r="M567" s="38">
        <v>163.80000000000001</v>
      </c>
      <c r="N567" s="37">
        <v>163.80000000000001</v>
      </c>
      <c r="O567" s="37">
        <v>163.80000000000001</v>
      </c>
      <c r="P567" s="37">
        <v>163.80000000000001</v>
      </c>
      <c r="Q567" s="37">
        <v>163.80000000000001</v>
      </c>
      <c r="R567" s="37">
        <v>163.80000000000001</v>
      </c>
      <c r="S567" s="37">
        <v>163.80000000000001</v>
      </c>
      <c r="T567" s="207"/>
    </row>
    <row r="568" spans="1:20" s="5" customFormat="1" ht="13.2">
      <c r="A568" s="5">
        <f t="shared" si="17"/>
        <v>568</v>
      </c>
      <c r="B568" s="51" t="s">
        <v>1056</v>
      </c>
      <c r="C568" s="51" t="s">
        <v>4513</v>
      </c>
      <c r="D568" s="51" t="s">
        <v>1057</v>
      </c>
      <c r="E568" s="51" t="s">
        <v>1058</v>
      </c>
      <c r="F568" s="51" t="s">
        <v>1634</v>
      </c>
      <c r="G568" s="51" t="s">
        <v>33</v>
      </c>
      <c r="H568" s="52">
        <v>2007</v>
      </c>
      <c r="I568" s="38">
        <v>124.2</v>
      </c>
      <c r="J568" s="38">
        <v>124.2</v>
      </c>
      <c r="K568" s="38">
        <v>124.2</v>
      </c>
      <c r="L568" s="38">
        <v>124.2</v>
      </c>
      <c r="M568" s="38">
        <v>124.2</v>
      </c>
      <c r="N568" s="37">
        <v>124.2</v>
      </c>
      <c r="O568" s="37">
        <v>124.2</v>
      </c>
      <c r="P568" s="37">
        <v>124.2</v>
      </c>
      <c r="Q568" s="37">
        <v>124.2</v>
      </c>
      <c r="R568" s="37">
        <v>124.2</v>
      </c>
      <c r="S568" s="37">
        <v>124.2</v>
      </c>
      <c r="T568" s="207"/>
    </row>
    <row r="569" spans="1:20" s="5" customFormat="1" ht="13.2">
      <c r="A569" s="5">
        <f t="shared" si="17"/>
        <v>569</v>
      </c>
      <c r="B569" s="51" t="s">
        <v>1060</v>
      </c>
      <c r="C569" s="51"/>
      <c r="D569" s="51" t="s">
        <v>1061</v>
      </c>
      <c r="E569" s="51" t="s">
        <v>1020</v>
      </c>
      <c r="F569" s="51" t="s">
        <v>1634</v>
      </c>
      <c r="G569" s="51" t="s">
        <v>33</v>
      </c>
      <c r="H569" s="52">
        <v>2008</v>
      </c>
      <c r="I569" s="38">
        <v>80</v>
      </c>
      <c r="J569" s="38">
        <v>80</v>
      </c>
      <c r="K569" s="38">
        <v>80</v>
      </c>
      <c r="L569" s="38">
        <v>80</v>
      </c>
      <c r="M569" s="38">
        <v>80</v>
      </c>
      <c r="N569" s="37">
        <v>80</v>
      </c>
      <c r="O569" s="37">
        <v>80</v>
      </c>
      <c r="P569" s="37">
        <v>80</v>
      </c>
      <c r="Q569" s="37">
        <v>80</v>
      </c>
      <c r="R569" s="37">
        <v>80</v>
      </c>
      <c r="S569" s="37">
        <v>80</v>
      </c>
      <c r="T569" s="207"/>
    </row>
    <row r="570" spans="1:20" s="5" customFormat="1" ht="13.2">
      <c r="A570" s="5">
        <f t="shared" si="17"/>
        <v>570</v>
      </c>
      <c r="B570" s="51" t="s">
        <v>1062</v>
      </c>
      <c r="C570" s="51"/>
      <c r="D570" s="51" t="s">
        <v>1063</v>
      </c>
      <c r="E570" s="51" t="s">
        <v>1020</v>
      </c>
      <c r="F570" s="51" t="s">
        <v>1634</v>
      </c>
      <c r="G570" s="51" t="s">
        <v>33</v>
      </c>
      <c r="H570" s="52">
        <v>2010</v>
      </c>
      <c r="I570" s="38">
        <v>69.599999999999994</v>
      </c>
      <c r="J570" s="38">
        <v>69.599999999999994</v>
      </c>
      <c r="K570" s="38">
        <v>69.599999999999994</v>
      </c>
      <c r="L570" s="38">
        <v>69.599999999999994</v>
      </c>
      <c r="M570" s="38">
        <v>69.599999999999994</v>
      </c>
      <c r="N570" s="37">
        <v>69.599999999999994</v>
      </c>
      <c r="O570" s="37">
        <v>69.599999999999994</v>
      </c>
      <c r="P570" s="37">
        <v>69.599999999999994</v>
      </c>
      <c r="Q570" s="37">
        <v>69.599999999999994</v>
      </c>
      <c r="R570" s="37">
        <v>69.599999999999994</v>
      </c>
      <c r="S570" s="37">
        <v>69.599999999999994</v>
      </c>
      <c r="T570" s="207"/>
    </row>
    <row r="571" spans="1:20" s="5" customFormat="1" ht="13.2">
      <c r="A571" s="5">
        <f t="shared" si="17"/>
        <v>571</v>
      </c>
      <c r="B571" s="51" t="s">
        <v>1064</v>
      </c>
      <c r="C571" s="51"/>
      <c r="D571" s="51" t="s">
        <v>1065</v>
      </c>
      <c r="E571" s="51" t="s">
        <v>1048</v>
      </c>
      <c r="F571" s="51" t="s">
        <v>1634</v>
      </c>
      <c r="G571" s="51" t="s">
        <v>31</v>
      </c>
      <c r="H571" s="52">
        <v>2014</v>
      </c>
      <c r="I571" s="38">
        <v>148.6</v>
      </c>
      <c r="J571" s="38">
        <v>148.6</v>
      </c>
      <c r="K571" s="38">
        <v>148.6</v>
      </c>
      <c r="L571" s="38">
        <v>148.6</v>
      </c>
      <c r="M571" s="38">
        <v>148.6</v>
      </c>
      <c r="N571" s="37">
        <v>148.6</v>
      </c>
      <c r="O571" s="37">
        <v>148.6</v>
      </c>
      <c r="P571" s="37">
        <v>148.6</v>
      </c>
      <c r="Q571" s="37">
        <v>148.6</v>
      </c>
      <c r="R571" s="37">
        <v>148.6</v>
      </c>
      <c r="S571" s="37">
        <v>148.6</v>
      </c>
      <c r="T571" s="207"/>
    </row>
    <row r="572" spans="1:20" s="5" customFormat="1" ht="13.2">
      <c r="A572" s="5">
        <f t="shared" si="17"/>
        <v>572</v>
      </c>
      <c r="B572" s="51" t="s">
        <v>3831</v>
      </c>
      <c r="C572" s="51"/>
      <c r="D572" s="51" t="s">
        <v>3832</v>
      </c>
      <c r="E572" s="51" t="s">
        <v>1540</v>
      </c>
      <c r="F572" s="51" t="s">
        <v>1354</v>
      </c>
      <c r="G572" s="51" t="s">
        <v>40</v>
      </c>
      <c r="H572" s="52">
        <v>2024</v>
      </c>
      <c r="I572" s="38">
        <v>121</v>
      </c>
      <c r="J572" s="38">
        <v>121</v>
      </c>
      <c r="K572" s="38">
        <v>121</v>
      </c>
      <c r="L572" s="38">
        <v>121</v>
      </c>
      <c r="M572" s="38">
        <v>121</v>
      </c>
      <c r="N572" s="37">
        <v>121</v>
      </c>
      <c r="O572" s="37">
        <v>121</v>
      </c>
      <c r="P572" s="37">
        <v>121</v>
      </c>
      <c r="Q572" s="37">
        <v>121</v>
      </c>
      <c r="R572" s="37">
        <v>121</v>
      </c>
      <c r="S572" s="37">
        <v>121</v>
      </c>
      <c r="T572" s="207"/>
    </row>
    <row r="573" spans="1:20" s="5" customFormat="1" ht="13.2">
      <c r="A573" s="5">
        <f t="shared" si="17"/>
        <v>573</v>
      </c>
      <c r="B573" s="51" t="s">
        <v>3833</v>
      </c>
      <c r="C573" s="51"/>
      <c r="D573" s="51" t="s">
        <v>3834</v>
      </c>
      <c r="E573" s="51" t="s">
        <v>1540</v>
      </c>
      <c r="F573" s="51" t="s">
        <v>1354</v>
      </c>
      <c r="G573" s="51" t="s">
        <v>40</v>
      </c>
      <c r="H573" s="52">
        <v>2024</v>
      </c>
      <c r="I573" s="38">
        <v>137.1</v>
      </c>
      <c r="J573" s="38">
        <v>137.1</v>
      </c>
      <c r="K573" s="38">
        <v>137.1</v>
      </c>
      <c r="L573" s="38">
        <v>137.1</v>
      </c>
      <c r="M573" s="38">
        <v>137.1</v>
      </c>
      <c r="N573" s="37">
        <v>137.1</v>
      </c>
      <c r="O573" s="37">
        <v>137.1</v>
      </c>
      <c r="P573" s="37">
        <v>137.1</v>
      </c>
      <c r="Q573" s="37">
        <v>137.1</v>
      </c>
      <c r="R573" s="37">
        <v>137.1</v>
      </c>
      <c r="S573" s="37">
        <v>137.1</v>
      </c>
      <c r="T573" s="207"/>
    </row>
    <row r="574" spans="1:20" s="5" customFormat="1" ht="13.2">
      <c r="A574" s="5">
        <f t="shared" si="17"/>
        <v>574</v>
      </c>
      <c r="B574" s="51" t="s">
        <v>1681</v>
      </c>
      <c r="C574" s="51"/>
      <c r="D574" s="51" t="s">
        <v>1682</v>
      </c>
      <c r="E574" s="51" t="s">
        <v>35</v>
      </c>
      <c r="F574" s="51" t="s">
        <v>1634</v>
      </c>
      <c r="G574" s="51" t="s">
        <v>33</v>
      </c>
      <c r="H574" s="52">
        <v>2020</v>
      </c>
      <c r="I574" s="38">
        <v>82</v>
      </c>
      <c r="J574" s="38">
        <v>82</v>
      </c>
      <c r="K574" s="38">
        <v>82</v>
      </c>
      <c r="L574" s="38">
        <v>82</v>
      </c>
      <c r="M574" s="38">
        <v>82</v>
      </c>
      <c r="N574" s="37">
        <v>82</v>
      </c>
      <c r="O574" s="37">
        <v>82</v>
      </c>
      <c r="P574" s="37">
        <v>82</v>
      </c>
      <c r="Q574" s="37">
        <v>82</v>
      </c>
      <c r="R574" s="37">
        <v>82</v>
      </c>
      <c r="S574" s="37">
        <v>82</v>
      </c>
      <c r="T574" s="207"/>
    </row>
    <row r="575" spans="1:20" s="5" customFormat="1" ht="13.2">
      <c r="A575" s="5">
        <f t="shared" si="17"/>
        <v>575</v>
      </c>
      <c r="B575" s="51" t="s">
        <v>1683</v>
      </c>
      <c r="C575" s="51"/>
      <c r="D575" s="51" t="s">
        <v>1684</v>
      </c>
      <c r="E575" s="51" t="s">
        <v>35</v>
      </c>
      <c r="F575" s="51" t="s">
        <v>1634</v>
      </c>
      <c r="G575" s="51" t="s">
        <v>33</v>
      </c>
      <c r="H575" s="52">
        <v>2020</v>
      </c>
      <c r="I575" s="38">
        <v>76</v>
      </c>
      <c r="J575" s="38">
        <v>76</v>
      </c>
      <c r="K575" s="38">
        <v>76</v>
      </c>
      <c r="L575" s="38">
        <v>76</v>
      </c>
      <c r="M575" s="38">
        <v>76</v>
      </c>
      <c r="N575" s="37">
        <v>76</v>
      </c>
      <c r="O575" s="37">
        <v>76</v>
      </c>
      <c r="P575" s="37">
        <v>76</v>
      </c>
      <c r="Q575" s="37">
        <v>76</v>
      </c>
      <c r="R575" s="37">
        <v>76</v>
      </c>
      <c r="S575" s="37">
        <v>76</v>
      </c>
      <c r="T575" s="207"/>
    </row>
    <row r="576" spans="1:20" s="5" customFormat="1" ht="13.2">
      <c r="A576" s="5">
        <f t="shared" si="17"/>
        <v>576</v>
      </c>
      <c r="B576" s="51" t="s">
        <v>1085</v>
      </c>
      <c r="C576" s="51"/>
      <c r="D576" s="51" t="s">
        <v>1086</v>
      </c>
      <c r="E576" s="51" t="s">
        <v>1055</v>
      </c>
      <c r="F576" s="51" t="s">
        <v>1354</v>
      </c>
      <c r="G576" s="51" t="s">
        <v>40</v>
      </c>
      <c r="H576" s="52">
        <v>2014</v>
      </c>
      <c r="I576" s="38">
        <v>107.4</v>
      </c>
      <c r="J576" s="38">
        <v>107.4</v>
      </c>
      <c r="K576" s="38">
        <v>107.4</v>
      </c>
      <c r="L576" s="38">
        <v>107.4</v>
      </c>
      <c r="M576" s="38">
        <v>107.4</v>
      </c>
      <c r="N576" s="37">
        <v>107.4</v>
      </c>
      <c r="O576" s="37">
        <v>107.4</v>
      </c>
      <c r="P576" s="37">
        <v>107.4</v>
      </c>
      <c r="Q576" s="37">
        <v>107.4</v>
      </c>
      <c r="R576" s="37">
        <v>107.4</v>
      </c>
      <c r="S576" s="37">
        <v>107.4</v>
      </c>
      <c r="T576" s="207"/>
    </row>
    <row r="577" spans="1:20" s="5" customFormat="1" ht="13.2">
      <c r="A577" s="5">
        <f t="shared" si="17"/>
        <v>577</v>
      </c>
      <c r="B577" s="51" t="s">
        <v>1089</v>
      </c>
      <c r="C577" s="51"/>
      <c r="D577" s="51" t="s">
        <v>1090</v>
      </c>
      <c r="E577" s="51" t="s">
        <v>1055</v>
      </c>
      <c r="F577" s="51" t="s">
        <v>1354</v>
      </c>
      <c r="G577" s="51" t="s">
        <v>40</v>
      </c>
      <c r="H577" s="52">
        <v>2014</v>
      </c>
      <c r="I577" s="38">
        <v>103.8</v>
      </c>
      <c r="J577" s="38">
        <v>103.8</v>
      </c>
      <c r="K577" s="38">
        <v>103.8</v>
      </c>
      <c r="L577" s="38">
        <v>103.8</v>
      </c>
      <c r="M577" s="38">
        <v>103.8</v>
      </c>
      <c r="N577" s="37">
        <v>103.8</v>
      </c>
      <c r="O577" s="37">
        <v>103.8</v>
      </c>
      <c r="P577" s="37">
        <v>103.8</v>
      </c>
      <c r="Q577" s="37">
        <v>103.8</v>
      </c>
      <c r="R577" s="37">
        <v>103.8</v>
      </c>
      <c r="S577" s="37">
        <v>103.8</v>
      </c>
      <c r="T577" s="207"/>
    </row>
    <row r="578" spans="1:20" s="5" customFormat="1" ht="13.2">
      <c r="A578" s="5">
        <f t="shared" si="17"/>
        <v>578</v>
      </c>
      <c r="B578" s="51" t="s">
        <v>1066</v>
      </c>
      <c r="C578" s="51"/>
      <c r="D578" s="51" t="s">
        <v>3835</v>
      </c>
      <c r="E578" s="51" t="s">
        <v>1015</v>
      </c>
      <c r="F578" s="51" t="s">
        <v>1634</v>
      </c>
      <c r="G578" s="51" t="s">
        <v>33</v>
      </c>
      <c r="H578" s="52">
        <v>2023</v>
      </c>
      <c r="I578" s="38">
        <v>120</v>
      </c>
      <c r="J578" s="38">
        <v>120</v>
      </c>
      <c r="K578" s="38">
        <v>120</v>
      </c>
      <c r="L578" s="38">
        <v>120</v>
      </c>
      <c r="M578" s="38">
        <v>120</v>
      </c>
      <c r="N578" s="37">
        <v>120</v>
      </c>
      <c r="O578" s="37">
        <v>120</v>
      </c>
      <c r="P578" s="37">
        <v>120</v>
      </c>
      <c r="Q578" s="37">
        <v>120</v>
      </c>
      <c r="R578" s="37">
        <v>120</v>
      </c>
      <c r="S578" s="37">
        <v>120</v>
      </c>
      <c r="T578" s="207"/>
    </row>
    <row r="579" spans="1:20" s="5" customFormat="1" ht="13.2">
      <c r="A579" s="5">
        <f t="shared" si="17"/>
        <v>579</v>
      </c>
      <c r="B579" s="51" t="s">
        <v>1068</v>
      </c>
      <c r="C579" s="51"/>
      <c r="D579" s="51" t="s">
        <v>3836</v>
      </c>
      <c r="E579" s="51" t="s">
        <v>1015</v>
      </c>
      <c r="F579" s="51" t="s">
        <v>1634</v>
      </c>
      <c r="G579" s="51" t="s">
        <v>33</v>
      </c>
      <c r="H579" s="52">
        <v>2023</v>
      </c>
      <c r="I579" s="38">
        <v>62.4</v>
      </c>
      <c r="J579" s="38">
        <v>62.4</v>
      </c>
      <c r="K579" s="38">
        <v>62.4</v>
      </c>
      <c r="L579" s="38">
        <v>62.4</v>
      </c>
      <c r="M579" s="38">
        <v>62.4</v>
      </c>
      <c r="N579" s="37">
        <v>62.4</v>
      </c>
      <c r="O579" s="37">
        <v>62.4</v>
      </c>
      <c r="P579" s="37">
        <v>62.4</v>
      </c>
      <c r="Q579" s="37">
        <v>62.4</v>
      </c>
      <c r="R579" s="37">
        <v>62.4</v>
      </c>
      <c r="S579" s="37">
        <v>62.4</v>
      </c>
      <c r="T579" s="207"/>
    </row>
    <row r="580" spans="1:20" s="5" customFormat="1" ht="13.2">
      <c r="A580" s="5">
        <f t="shared" si="17"/>
        <v>580</v>
      </c>
      <c r="B580" s="51" t="s">
        <v>1069</v>
      </c>
      <c r="C580" s="51"/>
      <c r="D580" s="51" t="s">
        <v>1070</v>
      </c>
      <c r="E580" s="51" t="s">
        <v>1071</v>
      </c>
      <c r="F580" s="51" t="s">
        <v>1634</v>
      </c>
      <c r="G580" s="51" t="s">
        <v>33</v>
      </c>
      <c r="H580" s="52">
        <v>2015</v>
      </c>
      <c r="I580" s="38">
        <v>150</v>
      </c>
      <c r="J580" s="38">
        <v>150</v>
      </c>
      <c r="K580" s="38">
        <v>150</v>
      </c>
      <c r="L580" s="38">
        <v>150</v>
      </c>
      <c r="M580" s="38">
        <v>150</v>
      </c>
      <c r="N580" s="37">
        <v>150</v>
      </c>
      <c r="O580" s="37">
        <v>150</v>
      </c>
      <c r="P580" s="37">
        <v>150</v>
      </c>
      <c r="Q580" s="37">
        <v>150</v>
      </c>
      <c r="R580" s="37">
        <v>150</v>
      </c>
      <c r="S580" s="37">
        <v>150</v>
      </c>
      <c r="T580" s="207"/>
    </row>
    <row r="581" spans="1:20" s="5" customFormat="1" ht="13.2">
      <c r="A581" s="5">
        <f t="shared" si="17"/>
        <v>581</v>
      </c>
      <c r="B581" s="51" t="s">
        <v>1959</v>
      </c>
      <c r="C581" s="51"/>
      <c r="D581" s="51" t="s">
        <v>1960</v>
      </c>
      <c r="E581" s="51" t="s">
        <v>98</v>
      </c>
      <c r="F581" s="51" t="s">
        <v>1634</v>
      </c>
      <c r="G581" s="51" t="s">
        <v>33</v>
      </c>
      <c r="H581" s="52">
        <v>2021</v>
      </c>
      <c r="I581" s="38">
        <v>98.7</v>
      </c>
      <c r="J581" s="38">
        <v>98.7</v>
      </c>
      <c r="K581" s="38">
        <v>98.7</v>
      </c>
      <c r="L581" s="38">
        <v>98.7</v>
      </c>
      <c r="M581" s="38">
        <v>98.7</v>
      </c>
      <c r="N581" s="37">
        <v>98.7</v>
      </c>
      <c r="O581" s="37">
        <v>98.7</v>
      </c>
      <c r="P581" s="37">
        <v>98.7</v>
      </c>
      <c r="Q581" s="37">
        <v>98.7</v>
      </c>
      <c r="R581" s="37">
        <v>98.7</v>
      </c>
      <c r="S581" s="37">
        <v>98.7</v>
      </c>
      <c r="T581" s="207"/>
    </row>
    <row r="582" spans="1:20" s="5" customFormat="1" ht="13.2">
      <c r="A582" s="5">
        <f t="shared" ref="A582:A645" si="18">A581+1</f>
        <v>582</v>
      </c>
      <c r="B582" s="51" t="s">
        <v>1961</v>
      </c>
      <c r="C582" s="51"/>
      <c r="D582" s="51" t="s">
        <v>1962</v>
      </c>
      <c r="E582" s="51" t="s">
        <v>98</v>
      </c>
      <c r="F582" s="51" t="s">
        <v>1634</v>
      </c>
      <c r="G582" s="51" t="s">
        <v>33</v>
      </c>
      <c r="H582" s="52">
        <v>2021</v>
      </c>
      <c r="I582" s="38">
        <v>126.9</v>
      </c>
      <c r="J582" s="38">
        <v>126.9</v>
      </c>
      <c r="K582" s="38">
        <v>126.9</v>
      </c>
      <c r="L582" s="38">
        <v>126.9</v>
      </c>
      <c r="M582" s="38">
        <v>126.9</v>
      </c>
      <c r="N582" s="37">
        <v>126.9</v>
      </c>
      <c r="O582" s="37">
        <v>126.9</v>
      </c>
      <c r="P582" s="37">
        <v>126.9</v>
      </c>
      <c r="Q582" s="37">
        <v>126.9</v>
      </c>
      <c r="R582" s="37">
        <v>126.9</v>
      </c>
      <c r="S582" s="37">
        <v>126.9</v>
      </c>
      <c r="T582" s="207"/>
    </row>
    <row r="583" spans="1:20" s="5" customFormat="1" ht="13.2">
      <c r="A583" s="5">
        <f t="shared" si="18"/>
        <v>583</v>
      </c>
      <c r="B583" s="51" t="s">
        <v>1329</v>
      </c>
      <c r="C583" s="51"/>
      <c r="D583" s="51" t="s">
        <v>1330</v>
      </c>
      <c r="E583" s="51" t="s">
        <v>38</v>
      </c>
      <c r="F583" s="51" t="s">
        <v>55</v>
      </c>
      <c r="G583" s="51" t="s">
        <v>69</v>
      </c>
      <c r="H583" s="52">
        <v>2021</v>
      </c>
      <c r="I583" s="38">
        <v>141.6</v>
      </c>
      <c r="J583" s="38">
        <v>141.6</v>
      </c>
      <c r="K583" s="38">
        <v>141.6</v>
      </c>
      <c r="L583" s="38">
        <v>141.6</v>
      </c>
      <c r="M583" s="38">
        <v>141.6</v>
      </c>
      <c r="N583" s="37">
        <v>141.6</v>
      </c>
      <c r="O583" s="37">
        <v>141.6</v>
      </c>
      <c r="P583" s="37">
        <v>141.6</v>
      </c>
      <c r="Q583" s="37">
        <v>141.6</v>
      </c>
      <c r="R583" s="37">
        <v>141.6</v>
      </c>
      <c r="S583" s="37">
        <v>141.6</v>
      </c>
      <c r="T583" s="207"/>
    </row>
    <row r="584" spans="1:20" s="5" customFormat="1" ht="13.2">
      <c r="A584" s="5">
        <f t="shared" si="18"/>
        <v>584</v>
      </c>
      <c r="B584" s="51" t="s">
        <v>1331</v>
      </c>
      <c r="C584" s="51"/>
      <c r="D584" s="51" t="s">
        <v>1332</v>
      </c>
      <c r="E584" s="51" t="s">
        <v>38</v>
      </c>
      <c r="F584" s="51" t="s">
        <v>55</v>
      </c>
      <c r="G584" s="51" t="s">
        <v>69</v>
      </c>
      <c r="H584" s="52">
        <v>2021</v>
      </c>
      <c r="I584" s="38">
        <v>141.6</v>
      </c>
      <c r="J584" s="38">
        <v>141.6</v>
      </c>
      <c r="K584" s="38">
        <v>141.6</v>
      </c>
      <c r="L584" s="38">
        <v>141.6</v>
      </c>
      <c r="M584" s="38">
        <v>141.6</v>
      </c>
      <c r="N584" s="37">
        <v>141.6</v>
      </c>
      <c r="O584" s="37">
        <v>141.6</v>
      </c>
      <c r="P584" s="37">
        <v>141.6</v>
      </c>
      <c r="Q584" s="37">
        <v>141.6</v>
      </c>
      <c r="R584" s="37">
        <v>141.6</v>
      </c>
      <c r="S584" s="37">
        <v>141.6</v>
      </c>
      <c r="T584" s="207"/>
    </row>
    <row r="585" spans="1:20" s="5" customFormat="1" ht="13.2">
      <c r="A585" s="5">
        <f t="shared" si="18"/>
        <v>585</v>
      </c>
      <c r="B585" s="51" t="s">
        <v>1074</v>
      </c>
      <c r="C585" s="51"/>
      <c r="D585" s="51" t="s">
        <v>1075</v>
      </c>
      <c r="E585" s="51" t="s">
        <v>239</v>
      </c>
      <c r="F585" s="51" t="s">
        <v>1634</v>
      </c>
      <c r="G585" s="51" t="s">
        <v>33</v>
      </c>
      <c r="H585" s="52">
        <v>2016</v>
      </c>
      <c r="I585" s="38">
        <v>119.93</v>
      </c>
      <c r="J585" s="38">
        <v>119.9</v>
      </c>
      <c r="K585" s="38">
        <v>119.9</v>
      </c>
      <c r="L585" s="38">
        <v>119.9</v>
      </c>
      <c r="M585" s="38">
        <v>119.9</v>
      </c>
      <c r="N585" s="37">
        <v>119.9</v>
      </c>
      <c r="O585" s="37">
        <v>119.9</v>
      </c>
      <c r="P585" s="37">
        <v>119.9</v>
      </c>
      <c r="Q585" s="37">
        <v>119.9</v>
      </c>
      <c r="R585" s="37">
        <v>119.9</v>
      </c>
      <c r="S585" s="37">
        <v>119.9</v>
      </c>
      <c r="T585" s="207"/>
    </row>
    <row r="586" spans="1:20" s="5" customFormat="1" ht="13.2">
      <c r="A586" s="5">
        <f t="shared" si="18"/>
        <v>586</v>
      </c>
      <c r="B586" s="51" t="s">
        <v>1076</v>
      </c>
      <c r="C586" s="51"/>
      <c r="D586" s="51" t="s">
        <v>1077</v>
      </c>
      <c r="E586" s="51" t="s">
        <v>1078</v>
      </c>
      <c r="F586" s="51" t="s">
        <v>1634</v>
      </c>
      <c r="G586" s="51" t="s">
        <v>33</v>
      </c>
      <c r="H586" s="52">
        <v>2008</v>
      </c>
      <c r="I586" s="38">
        <v>165.6</v>
      </c>
      <c r="J586" s="38">
        <v>163.5</v>
      </c>
      <c r="K586" s="38">
        <v>163.5</v>
      </c>
      <c r="L586" s="38">
        <v>163.5</v>
      </c>
      <c r="M586" s="38">
        <v>163.5</v>
      </c>
      <c r="N586" s="37">
        <v>163.5</v>
      </c>
      <c r="O586" s="37">
        <v>163.5</v>
      </c>
      <c r="P586" s="37">
        <v>163.5</v>
      </c>
      <c r="Q586" s="37">
        <v>163.5</v>
      </c>
      <c r="R586" s="37">
        <v>163.5</v>
      </c>
      <c r="S586" s="37">
        <v>163.5</v>
      </c>
      <c r="T586" s="207"/>
    </row>
    <row r="587" spans="1:20" s="5" customFormat="1" ht="13.2">
      <c r="A587" s="5">
        <f t="shared" si="18"/>
        <v>587</v>
      </c>
      <c r="B587" s="51" t="s">
        <v>1106</v>
      </c>
      <c r="C587" s="51"/>
      <c r="D587" s="51" t="s">
        <v>1107</v>
      </c>
      <c r="E587" s="51" t="s">
        <v>1108</v>
      </c>
      <c r="F587" s="51" t="s">
        <v>1354</v>
      </c>
      <c r="G587" s="51" t="s">
        <v>40</v>
      </c>
      <c r="H587" s="52">
        <v>2014</v>
      </c>
      <c r="I587" s="38">
        <v>99.9</v>
      </c>
      <c r="J587" s="38">
        <v>99.9</v>
      </c>
      <c r="K587" s="38">
        <v>99.9</v>
      </c>
      <c r="L587" s="38">
        <v>99.9</v>
      </c>
      <c r="M587" s="38">
        <v>99.9</v>
      </c>
      <c r="N587" s="37">
        <v>99.9</v>
      </c>
      <c r="O587" s="37">
        <v>99.9</v>
      </c>
      <c r="P587" s="37">
        <v>99.9</v>
      </c>
      <c r="Q587" s="37">
        <v>99.9</v>
      </c>
      <c r="R587" s="37">
        <v>99.9</v>
      </c>
      <c r="S587" s="37">
        <v>99.9</v>
      </c>
      <c r="T587" s="207"/>
    </row>
    <row r="588" spans="1:20" s="5" customFormat="1" ht="13.2">
      <c r="A588" s="5">
        <f t="shared" si="18"/>
        <v>588</v>
      </c>
      <c r="B588" s="51" t="s">
        <v>1111</v>
      </c>
      <c r="C588" s="51"/>
      <c r="D588" s="51" t="s">
        <v>1112</v>
      </c>
      <c r="E588" s="51" t="s">
        <v>1108</v>
      </c>
      <c r="F588" s="51" t="s">
        <v>1354</v>
      </c>
      <c r="G588" s="51" t="s">
        <v>40</v>
      </c>
      <c r="H588" s="52">
        <v>2014</v>
      </c>
      <c r="I588" s="38">
        <v>100</v>
      </c>
      <c r="J588" s="38">
        <v>100</v>
      </c>
      <c r="K588" s="38">
        <v>100</v>
      </c>
      <c r="L588" s="38">
        <v>100</v>
      </c>
      <c r="M588" s="38">
        <v>100</v>
      </c>
      <c r="N588" s="37">
        <v>100</v>
      </c>
      <c r="O588" s="37">
        <v>100</v>
      </c>
      <c r="P588" s="37">
        <v>100</v>
      </c>
      <c r="Q588" s="37">
        <v>100</v>
      </c>
      <c r="R588" s="37">
        <v>100</v>
      </c>
      <c r="S588" s="37">
        <v>100</v>
      </c>
      <c r="T588" s="207"/>
    </row>
    <row r="589" spans="1:20" s="5" customFormat="1" ht="13.2">
      <c r="A589" s="5">
        <f t="shared" si="18"/>
        <v>589</v>
      </c>
      <c r="B589" s="51" t="s">
        <v>1079</v>
      </c>
      <c r="C589" s="51"/>
      <c r="D589" s="51" t="s">
        <v>1080</v>
      </c>
      <c r="E589" s="51" t="s">
        <v>1745</v>
      </c>
      <c r="F589" s="51" t="s">
        <v>1634</v>
      </c>
      <c r="G589" s="51" t="s">
        <v>33</v>
      </c>
      <c r="H589" s="52">
        <v>2018</v>
      </c>
      <c r="I589" s="38">
        <v>152.5</v>
      </c>
      <c r="J589" s="38">
        <v>152.5</v>
      </c>
      <c r="K589" s="38">
        <v>152.5</v>
      </c>
      <c r="L589" s="38">
        <v>152.5</v>
      </c>
      <c r="M589" s="38">
        <v>152.5</v>
      </c>
      <c r="N589" s="37">
        <v>152.5</v>
      </c>
      <c r="O589" s="37">
        <v>152.5</v>
      </c>
      <c r="P589" s="37">
        <v>152.5</v>
      </c>
      <c r="Q589" s="37">
        <v>152.5</v>
      </c>
      <c r="R589" s="37">
        <v>152.5</v>
      </c>
      <c r="S589" s="37">
        <v>152.5</v>
      </c>
      <c r="T589" s="207"/>
    </row>
    <row r="590" spans="1:20" s="5" customFormat="1" ht="13.2">
      <c r="A590" s="5">
        <f t="shared" si="18"/>
        <v>590</v>
      </c>
      <c r="B590" s="51" t="s">
        <v>1081</v>
      </c>
      <c r="C590" s="51"/>
      <c r="D590" s="51" t="s">
        <v>1082</v>
      </c>
      <c r="E590" s="51" t="s">
        <v>1745</v>
      </c>
      <c r="F590" s="51" t="s">
        <v>1634</v>
      </c>
      <c r="G590" s="51" t="s">
        <v>33</v>
      </c>
      <c r="H590" s="52">
        <v>2018</v>
      </c>
      <c r="I590" s="38">
        <v>147.5</v>
      </c>
      <c r="J590" s="38">
        <v>147.5</v>
      </c>
      <c r="K590" s="38">
        <v>147.5</v>
      </c>
      <c r="L590" s="38">
        <v>147.5</v>
      </c>
      <c r="M590" s="38">
        <v>147.5</v>
      </c>
      <c r="N590" s="37">
        <v>147.5</v>
      </c>
      <c r="O590" s="37">
        <v>147.5</v>
      </c>
      <c r="P590" s="37">
        <v>147.5</v>
      </c>
      <c r="Q590" s="37">
        <v>147.5</v>
      </c>
      <c r="R590" s="37">
        <v>147.5</v>
      </c>
      <c r="S590" s="37">
        <v>147.5</v>
      </c>
      <c r="T590" s="207"/>
    </row>
    <row r="591" spans="1:20" s="5" customFormat="1" ht="13.2">
      <c r="A591" s="5">
        <f t="shared" si="18"/>
        <v>591</v>
      </c>
      <c r="B591" s="51" t="s">
        <v>1083</v>
      </c>
      <c r="C591" s="51"/>
      <c r="D591" s="51" t="s">
        <v>1084</v>
      </c>
      <c r="E591" s="51" t="s">
        <v>48</v>
      </c>
      <c r="F591" s="51" t="s">
        <v>1634</v>
      </c>
      <c r="G591" s="51" t="s">
        <v>32</v>
      </c>
      <c r="H591" s="52">
        <v>2016</v>
      </c>
      <c r="I591" s="38">
        <v>52</v>
      </c>
      <c r="J591" s="38">
        <v>52</v>
      </c>
      <c r="K591" s="38">
        <v>52</v>
      </c>
      <c r="L591" s="38">
        <v>52</v>
      </c>
      <c r="M591" s="38">
        <v>52</v>
      </c>
      <c r="N591" s="37">
        <v>52</v>
      </c>
      <c r="O591" s="37">
        <v>52</v>
      </c>
      <c r="P591" s="37">
        <v>52</v>
      </c>
      <c r="Q591" s="37">
        <v>52</v>
      </c>
      <c r="R591" s="37">
        <v>52</v>
      </c>
      <c r="S591" s="37">
        <v>52</v>
      </c>
      <c r="T591" s="207"/>
    </row>
    <row r="592" spans="1:20" s="5" customFormat="1" ht="13.2">
      <c r="A592" s="5">
        <f t="shared" si="18"/>
        <v>592</v>
      </c>
      <c r="B592" s="51" t="s">
        <v>1087</v>
      </c>
      <c r="C592" s="51"/>
      <c r="D592" s="51" t="s">
        <v>1088</v>
      </c>
      <c r="E592" s="51" t="s">
        <v>48</v>
      </c>
      <c r="F592" s="51" t="s">
        <v>1634</v>
      </c>
      <c r="G592" s="51" t="s">
        <v>32</v>
      </c>
      <c r="H592" s="52">
        <v>2016</v>
      </c>
      <c r="I592" s="38">
        <v>98</v>
      </c>
      <c r="J592" s="38">
        <v>98</v>
      </c>
      <c r="K592" s="38">
        <v>98</v>
      </c>
      <c r="L592" s="38">
        <v>98</v>
      </c>
      <c r="M592" s="38">
        <v>98</v>
      </c>
      <c r="N592" s="37">
        <v>98</v>
      </c>
      <c r="O592" s="37">
        <v>98</v>
      </c>
      <c r="P592" s="37">
        <v>98</v>
      </c>
      <c r="Q592" s="37">
        <v>98</v>
      </c>
      <c r="R592" s="37">
        <v>98</v>
      </c>
      <c r="S592" s="37">
        <v>98</v>
      </c>
      <c r="T592" s="207"/>
    </row>
    <row r="593" spans="1:20" s="5" customFormat="1" ht="13.2">
      <c r="A593" s="5">
        <f t="shared" si="18"/>
        <v>593</v>
      </c>
      <c r="B593" s="51" t="s">
        <v>1091</v>
      </c>
      <c r="C593" s="51"/>
      <c r="D593" s="51" t="s">
        <v>1092</v>
      </c>
      <c r="E593" s="51" t="s">
        <v>48</v>
      </c>
      <c r="F593" s="51" t="s">
        <v>1634</v>
      </c>
      <c r="G593" s="51" t="s">
        <v>32</v>
      </c>
      <c r="H593" s="52">
        <v>2016</v>
      </c>
      <c r="I593" s="38">
        <v>100</v>
      </c>
      <c r="J593" s="38">
        <v>100</v>
      </c>
      <c r="K593" s="38">
        <v>100</v>
      </c>
      <c r="L593" s="38">
        <v>100</v>
      </c>
      <c r="M593" s="38">
        <v>100</v>
      </c>
      <c r="N593" s="37">
        <v>100</v>
      </c>
      <c r="O593" s="37">
        <v>100</v>
      </c>
      <c r="P593" s="37">
        <v>100</v>
      </c>
      <c r="Q593" s="37">
        <v>100</v>
      </c>
      <c r="R593" s="37">
        <v>100</v>
      </c>
      <c r="S593" s="37">
        <v>100</v>
      </c>
      <c r="T593" s="207"/>
    </row>
    <row r="594" spans="1:20" s="5" customFormat="1" ht="13.2">
      <c r="A594" s="5">
        <f t="shared" si="18"/>
        <v>594</v>
      </c>
      <c r="B594" s="51" t="s">
        <v>115</v>
      </c>
      <c r="C594" s="51"/>
      <c r="D594" s="51" t="s">
        <v>1963</v>
      </c>
      <c r="E594" s="51" t="s">
        <v>48</v>
      </c>
      <c r="F594" s="51" t="s">
        <v>1634</v>
      </c>
      <c r="G594" s="51" t="s">
        <v>32</v>
      </c>
      <c r="H594" s="52">
        <v>2021</v>
      </c>
      <c r="I594" s="38">
        <v>50.4</v>
      </c>
      <c r="J594" s="38">
        <v>50.4</v>
      </c>
      <c r="K594" s="38">
        <v>50.4</v>
      </c>
      <c r="L594" s="38">
        <v>50.4</v>
      </c>
      <c r="M594" s="38">
        <v>50.4</v>
      </c>
      <c r="N594" s="37">
        <v>50.4</v>
      </c>
      <c r="O594" s="37">
        <v>50.4</v>
      </c>
      <c r="P594" s="37">
        <v>50.4</v>
      </c>
      <c r="Q594" s="37">
        <v>50.4</v>
      </c>
      <c r="R594" s="37">
        <v>50.4</v>
      </c>
      <c r="S594" s="37">
        <v>50.4</v>
      </c>
      <c r="T594" s="207"/>
    </row>
    <row r="595" spans="1:20" s="5" customFormat="1" ht="13.2">
      <c r="A595" s="5">
        <f t="shared" si="18"/>
        <v>595</v>
      </c>
      <c r="B595" s="51" t="s">
        <v>1964</v>
      </c>
      <c r="C595" s="51"/>
      <c r="D595" s="51" t="s">
        <v>1965</v>
      </c>
      <c r="E595" s="51" t="s">
        <v>87</v>
      </c>
      <c r="F595" s="51" t="s">
        <v>1634</v>
      </c>
      <c r="G595" s="51" t="s">
        <v>33</v>
      </c>
      <c r="H595" s="52">
        <v>2021</v>
      </c>
      <c r="I595" s="38">
        <v>46</v>
      </c>
      <c r="J595" s="38">
        <v>46</v>
      </c>
      <c r="K595" s="38">
        <v>46</v>
      </c>
      <c r="L595" s="38">
        <v>46</v>
      </c>
      <c r="M595" s="38">
        <v>46</v>
      </c>
      <c r="N595" s="37">
        <v>46</v>
      </c>
      <c r="O595" s="37">
        <v>46</v>
      </c>
      <c r="P595" s="37">
        <v>46</v>
      </c>
      <c r="Q595" s="37">
        <v>46</v>
      </c>
      <c r="R595" s="37">
        <v>46</v>
      </c>
      <c r="S595" s="37">
        <v>46</v>
      </c>
      <c r="T595" s="207"/>
    </row>
    <row r="596" spans="1:20" s="5" customFormat="1" ht="13.2">
      <c r="A596" s="5">
        <f t="shared" si="18"/>
        <v>596</v>
      </c>
      <c r="B596" s="51" t="s">
        <v>1966</v>
      </c>
      <c r="C596" s="51"/>
      <c r="D596" s="51" t="s">
        <v>1967</v>
      </c>
      <c r="E596" s="51" t="s">
        <v>87</v>
      </c>
      <c r="F596" s="51" t="s">
        <v>1634</v>
      </c>
      <c r="G596" s="51" t="s">
        <v>33</v>
      </c>
      <c r="H596" s="52">
        <v>2021</v>
      </c>
      <c r="I596" s="38">
        <v>52</v>
      </c>
      <c r="J596" s="38">
        <v>52</v>
      </c>
      <c r="K596" s="38">
        <v>52</v>
      </c>
      <c r="L596" s="38">
        <v>52</v>
      </c>
      <c r="M596" s="38">
        <v>52</v>
      </c>
      <c r="N596" s="37">
        <v>52</v>
      </c>
      <c r="O596" s="37">
        <v>52</v>
      </c>
      <c r="P596" s="37">
        <v>52</v>
      </c>
      <c r="Q596" s="37">
        <v>52</v>
      </c>
      <c r="R596" s="37">
        <v>52</v>
      </c>
      <c r="S596" s="37">
        <v>52</v>
      </c>
      <c r="T596" s="207"/>
    </row>
    <row r="597" spans="1:20" s="5" customFormat="1" ht="13.2">
      <c r="A597" s="5">
        <f t="shared" si="18"/>
        <v>597</v>
      </c>
      <c r="B597" s="51" t="s">
        <v>1968</v>
      </c>
      <c r="C597" s="51"/>
      <c r="D597" s="51" t="s">
        <v>1969</v>
      </c>
      <c r="E597" s="51" t="s">
        <v>87</v>
      </c>
      <c r="F597" s="51" t="s">
        <v>1634</v>
      </c>
      <c r="G597" s="51" t="s">
        <v>33</v>
      </c>
      <c r="H597" s="52">
        <v>2021</v>
      </c>
      <c r="I597" s="38">
        <v>25.3</v>
      </c>
      <c r="J597" s="38">
        <v>25.3</v>
      </c>
      <c r="K597" s="38">
        <v>25.3</v>
      </c>
      <c r="L597" s="38">
        <v>25.3</v>
      </c>
      <c r="M597" s="38">
        <v>25.3</v>
      </c>
      <c r="N597" s="37">
        <v>25.3</v>
      </c>
      <c r="O597" s="37">
        <v>25.3</v>
      </c>
      <c r="P597" s="37">
        <v>25.3</v>
      </c>
      <c r="Q597" s="37">
        <v>25.3</v>
      </c>
      <c r="R597" s="37">
        <v>25.3</v>
      </c>
      <c r="S597" s="37">
        <v>25.3</v>
      </c>
      <c r="T597" s="207"/>
    </row>
    <row r="598" spans="1:20" s="5" customFormat="1" ht="13.2">
      <c r="A598" s="5">
        <f t="shared" si="18"/>
        <v>598</v>
      </c>
      <c r="B598" s="51" t="s">
        <v>1970</v>
      </c>
      <c r="C598" s="51"/>
      <c r="D598" s="51" t="s">
        <v>1971</v>
      </c>
      <c r="E598" s="51" t="s">
        <v>87</v>
      </c>
      <c r="F598" s="51" t="s">
        <v>1634</v>
      </c>
      <c r="G598" s="51" t="s">
        <v>33</v>
      </c>
      <c r="H598" s="52">
        <v>2021</v>
      </c>
      <c r="I598" s="38">
        <v>122.5</v>
      </c>
      <c r="J598" s="38">
        <v>122.5</v>
      </c>
      <c r="K598" s="38">
        <v>122.5</v>
      </c>
      <c r="L598" s="38">
        <v>122.5</v>
      </c>
      <c r="M598" s="38">
        <v>122.5</v>
      </c>
      <c r="N598" s="37">
        <v>122.5</v>
      </c>
      <c r="O598" s="37">
        <v>122.5</v>
      </c>
      <c r="P598" s="37">
        <v>122.5</v>
      </c>
      <c r="Q598" s="37">
        <v>122.5</v>
      </c>
      <c r="R598" s="37">
        <v>122.5</v>
      </c>
      <c r="S598" s="37">
        <v>122.5</v>
      </c>
      <c r="T598" s="207"/>
    </row>
    <row r="599" spans="1:20" s="5" customFormat="1" ht="13.2">
      <c r="A599" s="5">
        <f t="shared" si="18"/>
        <v>599</v>
      </c>
      <c r="B599" s="51" t="s">
        <v>1972</v>
      </c>
      <c r="C599" s="51"/>
      <c r="D599" s="51" t="s">
        <v>1973</v>
      </c>
      <c r="E599" s="51" t="s">
        <v>87</v>
      </c>
      <c r="F599" s="51" t="s">
        <v>1634</v>
      </c>
      <c r="G599" s="51" t="s">
        <v>33</v>
      </c>
      <c r="H599" s="52">
        <v>2021</v>
      </c>
      <c r="I599" s="38">
        <v>25.3</v>
      </c>
      <c r="J599" s="38">
        <v>25.3</v>
      </c>
      <c r="K599" s="38">
        <v>25.3</v>
      </c>
      <c r="L599" s="38">
        <v>25.3</v>
      </c>
      <c r="M599" s="38">
        <v>25.3</v>
      </c>
      <c r="N599" s="37">
        <v>25.3</v>
      </c>
      <c r="O599" s="37">
        <v>25.3</v>
      </c>
      <c r="P599" s="37">
        <v>25.3</v>
      </c>
      <c r="Q599" s="37">
        <v>25.3</v>
      </c>
      <c r="R599" s="37">
        <v>25.3</v>
      </c>
      <c r="S599" s="37">
        <v>25.3</v>
      </c>
      <c r="T599" s="207"/>
    </row>
    <row r="600" spans="1:20" s="5" customFormat="1" ht="13.2">
      <c r="A600" s="5">
        <f t="shared" si="18"/>
        <v>600</v>
      </c>
      <c r="B600" s="51" t="s">
        <v>1974</v>
      </c>
      <c r="C600" s="51"/>
      <c r="D600" s="51" t="s">
        <v>1975</v>
      </c>
      <c r="E600" s="51" t="s">
        <v>87</v>
      </c>
      <c r="F600" s="51" t="s">
        <v>1634</v>
      </c>
      <c r="G600" s="51" t="s">
        <v>33</v>
      </c>
      <c r="H600" s="52">
        <v>2021</v>
      </c>
      <c r="I600" s="38">
        <v>127.6</v>
      </c>
      <c r="J600" s="38">
        <v>127.6</v>
      </c>
      <c r="K600" s="38">
        <v>127.6</v>
      </c>
      <c r="L600" s="38">
        <v>127.6</v>
      </c>
      <c r="M600" s="38">
        <v>127.6</v>
      </c>
      <c r="N600" s="37">
        <v>127.6</v>
      </c>
      <c r="O600" s="37">
        <v>127.6</v>
      </c>
      <c r="P600" s="37">
        <v>127.6</v>
      </c>
      <c r="Q600" s="37">
        <v>127.6</v>
      </c>
      <c r="R600" s="37">
        <v>127.6</v>
      </c>
      <c r="S600" s="37">
        <v>127.6</v>
      </c>
      <c r="T600" s="207"/>
    </row>
    <row r="601" spans="1:20" s="5" customFormat="1" ht="13.2">
      <c r="A601" s="5">
        <f t="shared" si="18"/>
        <v>601</v>
      </c>
      <c r="B601" s="51" t="s">
        <v>1976</v>
      </c>
      <c r="C601" s="51"/>
      <c r="D601" s="51" t="s">
        <v>1977</v>
      </c>
      <c r="E601" s="51" t="s">
        <v>87</v>
      </c>
      <c r="F601" s="51" t="s">
        <v>1634</v>
      </c>
      <c r="G601" s="51" t="s">
        <v>33</v>
      </c>
      <c r="H601" s="52">
        <v>2021</v>
      </c>
      <c r="I601" s="38">
        <v>101.6</v>
      </c>
      <c r="J601" s="38">
        <v>101.6</v>
      </c>
      <c r="K601" s="38">
        <v>101.6</v>
      </c>
      <c r="L601" s="38">
        <v>101.6</v>
      </c>
      <c r="M601" s="38">
        <v>101.6</v>
      </c>
      <c r="N601" s="37">
        <v>101.6</v>
      </c>
      <c r="O601" s="37">
        <v>101.6</v>
      </c>
      <c r="P601" s="37">
        <v>101.6</v>
      </c>
      <c r="Q601" s="37">
        <v>101.6</v>
      </c>
      <c r="R601" s="37">
        <v>101.6</v>
      </c>
      <c r="S601" s="37">
        <v>101.6</v>
      </c>
      <c r="T601" s="207"/>
    </row>
    <row r="602" spans="1:20" s="5" customFormat="1" ht="13.2">
      <c r="A602" s="5">
        <f t="shared" si="18"/>
        <v>602</v>
      </c>
      <c r="B602" s="51" t="s">
        <v>1093</v>
      </c>
      <c r="C602" s="51"/>
      <c r="D602" s="51" t="s">
        <v>1094</v>
      </c>
      <c r="E602" s="51" t="s">
        <v>1095</v>
      </c>
      <c r="F602" s="51" t="s">
        <v>1634</v>
      </c>
      <c r="G602" s="51" t="s">
        <v>33</v>
      </c>
      <c r="H602" s="52">
        <v>2017</v>
      </c>
      <c r="I602" s="38">
        <v>134.81</v>
      </c>
      <c r="J602" s="38">
        <v>131.1</v>
      </c>
      <c r="K602" s="38">
        <v>131.1</v>
      </c>
      <c r="L602" s="38">
        <v>131.1</v>
      </c>
      <c r="M602" s="38">
        <v>131.1</v>
      </c>
      <c r="N602" s="37">
        <v>131.1</v>
      </c>
      <c r="O602" s="37">
        <v>131.1</v>
      </c>
      <c r="P602" s="37">
        <v>131.1</v>
      </c>
      <c r="Q602" s="37">
        <v>131.1</v>
      </c>
      <c r="R602" s="37">
        <v>131.1</v>
      </c>
      <c r="S602" s="37">
        <v>131.1</v>
      </c>
      <c r="T602" s="207"/>
    </row>
    <row r="603" spans="1:20" s="5" customFormat="1" ht="13.2">
      <c r="A603" s="5">
        <f t="shared" si="18"/>
        <v>603</v>
      </c>
      <c r="B603" s="51" t="s">
        <v>1096</v>
      </c>
      <c r="C603" s="51"/>
      <c r="D603" s="51" t="s">
        <v>1097</v>
      </c>
      <c r="E603" s="51" t="s">
        <v>1095</v>
      </c>
      <c r="F603" s="51" t="s">
        <v>1634</v>
      </c>
      <c r="G603" s="51" t="s">
        <v>33</v>
      </c>
      <c r="H603" s="52">
        <v>2017</v>
      </c>
      <c r="I603" s="38">
        <v>101.69</v>
      </c>
      <c r="J603" s="38">
        <v>98.9</v>
      </c>
      <c r="K603" s="38">
        <v>98.9</v>
      </c>
      <c r="L603" s="38">
        <v>98.9</v>
      </c>
      <c r="M603" s="38">
        <v>98.9</v>
      </c>
      <c r="N603" s="37">
        <v>98.9</v>
      </c>
      <c r="O603" s="37">
        <v>98.9</v>
      </c>
      <c r="P603" s="37">
        <v>98.9</v>
      </c>
      <c r="Q603" s="37">
        <v>98.9</v>
      </c>
      <c r="R603" s="37">
        <v>98.9</v>
      </c>
      <c r="S603" s="37">
        <v>98.9</v>
      </c>
      <c r="T603" s="207"/>
    </row>
    <row r="604" spans="1:20" s="5" customFormat="1" ht="13.2">
      <c r="A604" s="5">
        <f t="shared" si="18"/>
        <v>604</v>
      </c>
      <c r="B604" s="51" t="s">
        <v>1098</v>
      </c>
      <c r="C604" s="51"/>
      <c r="D604" s="51" t="s">
        <v>1099</v>
      </c>
      <c r="E604" s="51" t="s">
        <v>996</v>
      </c>
      <c r="F604" s="51" t="s">
        <v>1634</v>
      </c>
      <c r="G604" s="51" t="s">
        <v>33</v>
      </c>
      <c r="H604" s="52">
        <v>2005</v>
      </c>
      <c r="I604" s="38">
        <v>230</v>
      </c>
      <c r="J604" s="38">
        <v>230</v>
      </c>
      <c r="K604" s="38">
        <v>230</v>
      </c>
      <c r="L604" s="38">
        <v>230</v>
      </c>
      <c r="M604" s="38">
        <v>230</v>
      </c>
      <c r="N604" s="37">
        <v>230</v>
      </c>
      <c r="O604" s="37">
        <v>230</v>
      </c>
      <c r="P604" s="37">
        <v>230</v>
      </c>
      <c r="Q604" s="37">
        <v>230</v>
      </c>
      <c r="R604" s="37">
        <v>230</v>
      </c>
      <c r="S604" s="37">
        <v>230</v>
      </c>
      <c r="T604" s="207"/>
    </row>
    <row r="605" spans="1:20" s="5" customFormat="1" ht="13.2">
      <c r="A605" s="5">
        <f t="shared" si="18"/>
        <v>605</v>
      </c>
      <c r="B605" s="51" t="s">
        <v>1100</v>
      </c>
      <c r="C605" s="51"/>
      <c r="D605" s="51" t="s">
        <v>1101</v>
      </c>
      <c r="E605" s="51" t="s">
        <v>996</v>
      </c>
      <c r="F605" s="51" t="s">
        <v>1634</v>
      </c>
      <c r="G605" s="51" t="s">
        <v>33</v>
      </c>
      <c r="H605" s="52">
        <v>2006</v>
      </c>
      <c r="I605" s="38">
        <v>184</v>
      </c>
      <c r="J605" s="38">
        <v>184</v>
      </c>
      <c r="K605" s="38">
        <v>184</v>
      </c>
      <c r="L605" s="38">
        <v>184</v>
      </c>
      <c r="M605" s="38">
        <v>184</v>
      </c>
      <c r="N605" s="37">
        <v>184</v>
      </c>
      <c r="O605" s="37">
        <v>184</v>
      </c>
      <c r="P605" s="37">
        <v>184</v>
      </c>
      <c r="Q605" s="37">
        <v>184</v>
      </c>
      <c r="R605" s="37">
        <v>184</v>
      </c>
      <c r="S605" s="37">
        <v>184</v>
      </c>
      <c r="T605" s="207"/>
    </row>
    <row r="606" spans="1:20" s="5" customFormat="1" ht="13.2">
      <c r="A606" s="5">
        <f t="shared" si="18"/>
        <v>606</v>
      </c>
      <c r="B606" s="51" t="s">
        <v>1102</v>
      </c>
      <c r="C606" s="51"/>
      <c r="D606" s="51" t="s">
        <v>1103</v>
      </c>
      <c r="E606" s="51" t="s">
        <v>996</v>
      </c>
      <c r="F606" s="51" t="s">
        <v>1634</v>
      </c>
      <c r="G606" s="51" t="s">
        <v>33</v>
      </c>
      <c r="H606" s="52">
        <v>2006</v>
      </c>
      <c r="I606" s="38">
        <v>241.4</v>
      </c>
      <c r="J606" s="38">
        <v>241.4</v>
      </c>
      <c r="K606" s="38">
        <v>241.4</v>
      </c>
      <c r="L606" s="38">
        <v>241.4</v>
      </c>
      <c r="M606" s="38">
        <v>241.4</v>
      </c>
      <c r="N606" s="37">
        <v>241.4</v>
      </c>
      <c r="O606" s="37">
        <v>241.4</v>
      </c>
      <c r="P606" s="37">
        <v>241.4</v>
      </c>
      <c r="Q606" s="37">
        <v>241.4</v>
      </c>
      <c r="R606" s="37">
        <v>241.4</v>
      </c>
      <c r="S606" s="37">
        <v>241.4</v>
      </c>
      <c r="T606" s="207"/>
    </row>
    <row r="607" spans="1:20" s="5" customFormat="1" ht="13.2">
      <c r="A607" s="5">
        <f t="shared" si="18"/>
        <v>607</v>
      </c>
      <c r="B607" s="51" t="s">
        <v>1104</v>
      </c>
      <c r="C607" s="51"/>
      <c r="D607" s="51" t="s">
        <v>1105</v>
      </c>
      <c r="E607" s="51" t="s">
        <v>996</v>
      </c>
      <c r="F607" s="51" t="s">
        <v>1634</v>
      </c>
      <c r="G607" s="51" t="s">
        <v>33</v>
      </c>
      <c r="H607" s="52">
        <v>2006</v>
      </c>
      <c r="I607" s="38">
        <v>115</v>
      </c>
      <c r="J607" s="38">
        <v>115</v>
      </c>
      <c r="K607" s="38">
        <v>115</v>
      </c>
      <c r="L607" s="38">
        <v>115</v>
      </c>
      <c r="M607" s="38">
        <v>115</v>
      </c>
      <c r="N607" s="37">
        <v>115</v>
      </c>
      <c r="O607" s="37">
        <v>115</v>
      </c>
      <c r="P607" s="37">
        <v>115</v>
      </c>
      <c r="Q607" s="37">
        <v>115</v>
      </c>
      <c r="R607" s="37">
        <v>115</v>
      </c>
      <c r="S607" s="37">
        <v>115</v>
      </c>
      <c r="T607" s="207"/>
    </row>
    <row r="608" spans="1:20" s="5" customFormat="1" ht="13.2">
      <c r="A608" s="5">
        <f t="shared" si="18"/>
        <v>608</v>
      </c>
      <c r="B608" s="51" t="s">
        <v>1109</v>
      </c>
      <c r="C608" s="51"/>
      <c r="D608" s="51" t="s">
        <v>1110</v>
      </c>
      <c r="E608" s="51" t="s">
        <v>1033</v>
      </c>
      <c r="F608" s="51" t="s">
        <v>1634</v>
      </c>
      <c r="G608" s="51" t="s">
        <v>33</v>
      </c>
      <c r="H608" s="52">
        <v>2008</v>
      </c>
      <c r="I608" s="38">
        <v>95</v>
      </c>
      <c r="J608" s="38">
        <v>95</v>
      </c>
      <c r="K608" s="38">
        <v>95</v>
      </c>
      <c r="L608" s="38">
        <v>95</v>
      </c>
      <c r="M608" s="38">
        <v>95</v>
      </c>
      <c r="N608" s="37">
        <v>95</v>
      </c>
      <c r="O608" s="37">
        <v>95</v>
      </c>
      <c r="P608" s="37">
        <v>95</v>
      </c>
      <c r="Q608" s="37">
        <v>95</v>
      </c>
      <c r="R608" s="37">
        <v>95</v>
      </c>
      <c r="S608" s="37">
        <v>95</v>
      </c>
      <c r="T608" s="207"/>
    </row>
    <row r="609" spans="1:20" s="5" customFormat="1" ht="13.2">
      <c r="A609" s="5">
        <f t="shared" si="18"/>
        <v>609</v>
      </c>
      <c r="B609" s="51" t="s">
        <v>1113</v>
      </c>
      <c r="C609" s="51"/>
      <c r="D609" s="51" t="s">
        <v>1114</v>
      </c>
      <c r="E609" s="51" t="s">
        <v>1033</v>
      </c>
      <c r="F609" s="51" t="s">
        <v>1634</v>
      </c>
      <c r="G609" s="51" t="s">
        <v>33</v>
      </c>
      <c r="H609" s="52">
        <v>2008</v>
      </c>
      <c r="I609" s="38">
        <v>102</v>
      </c>
      <c r="J609" s="38">
        <v>102</v>
      </c>
      <c r="K609" s="38">
        <v>102</v>
      </c>
      <c r="L609" s="38">
        <v>102</v>
      </c>
      <c r="M609" s="38">
        <v>102</v>
      </c>
      <c r="N609" s="37">
        <v>102</v>
      </c>
      <c r="O609" s="37">
        <v>102</v>
      </c>
      <c r="P609" s="37">
        <v>102</v>
      </c>
      <c r="Q609" s="37">
        <v>102</v>
      </c>
      <c r="R609" s="37">
        <v>102</v>
      </c>
      <c r="S609" s="37">
        <v>102</v>
      </c>
      <c r="T609" s="207"/>
    </row>
    <row r="610" spans="1:20" s="5" customFormat="1" ht="13.2">
      <c r="A610" s="5">
        <f t="shared" si="18"/>
        <v>610</v>
      </c>
      <c r="B610" s="51" t="s">
        <v>1115</v>
      </c>
      <c r="C610" s="51"/>
      <c r="D610" s="51" t="s">
        <v>1116</v>
      </c>
      <c r="E610" s="51" t="s">
        <v>41</v>
      </c>
      <c r="F610" s="51" t="s">
        <v>1634</v>
      </c>
      <c r="G610" s="51" t="s">
        <v>33</v>
      </c>
      <c r="H610" s="52">
        <v>2001</v>
      </c>
      <c r="I610" s="38">
        <v>91.8</v>
      </c>
      <c r="J610" s="38">
        <v>91.8</v>
      </c>
      <c r="K610" s="38">
        <v>91.8</v>
      </c>
      <c r="L610" s="38">
        <v>91.8</v>
      </c>
      <c r="M610" s="38">
        <v>91.8</v>
      </c>
      <c r="N610" s="37">
        <v>91.8</v>
      </c>
      <c r="O610" s="37">
        <v>91.8</v>
      </c>
      <c r="P610" s="37">
        <v>91.8</v>
      </c>
      <c r="Q610" s="37">
        <v>91.8</v>
      </c>
      <c r="R610" s="37">
        <v>91.8</v>
      </c>
      <c r="S610" s="37">
        <v>91.8</v>
      </c>
      <c r="T610" s="207"/>
    </row>
    <row r="611" spans="1:20" s="5" customFormat="1" ht="13.2">
      <c r="A611" s="5">
        <f t="shared" si="18"/>
        <v>611</v>
      </c>
      <c r="B611" s="51" t="s">
        <v>2577</v>
      </c>
      <c r="C611" s="51"/>
      <c r="D611" s="51" t="s">
        <v>2578</v>
      </c>
      <c r="E611" s="51" t="s">
        <v>1095</v>
      </c>
      <c r="F611" s="51" t="s">
        <v>1634</v>
      </c>
      <c r="G611" s="51" t="s">
        <v>33</v>
      </c>
      <c r="H611" s="52">
        <v>2023</v>
      </c>
      <c r="I611" s="38">
        <v>67.7</v>
      </c>
      <c r="J611" s="38">
        <v>67.7</v>
      </c>
      <c r="K611" s="38">
        <v>67.7</v>
      </c>
      <c r="L611" s="38">
        <v>67.7</v>
      </c>
      <c r="M611" s="38">
        <v>67.7</v>
      </c>
      <c r="N611" s="37">
        <v>67.7</v>
      </c>
      <c r="O611" s="37">
        <v>67.7</v>
      </c>
      <c r="P611" s="37">
        <v>67.7</v>
      </c>
      <c r="Q611" s="37">
        <v>67.7</v>
      </c>
      <c r="R611" s="37">
        <v>67.7</v>
      </c>
      <c r="S611" s="37">
        <v>67.7</v>
      </c>
      <c r="T611" s="207"/>
    </row>
    <row r="612" spans="1:20" s="5" customFormat="1" ht="13.2">
      <c r="A612" s="5">
        <f t="shared" si="18"/>
        <v>612</v>
      </c>
      <c r="B612" s="51" t="s">
        <v>2579</v>
      </c>
      <c r="C612" s="51"/>
      <c r="D612" s="51" t="s">
        <v>2580</v>
      </c>
      <c r="E612" s="51" t="s">
        <v>1095</v>
      </c>
      <c r="F612" s="51" t="s">
        <v>1634</v>
      </c>
      <c r="G612" s="51" t="s">
        <v>33</v>
      </c>
      <c r="H612" s="52">
        <v>2023</v>
      </c>
      <c r="I612" s="38">
        <v>27.72</v>
      </c>
      <c r="J612" s="38">
        <v>27.7</v>
      </c>
      <c r="K612" s="38">
        <v>27.7</v>
      </c>
      <c r="L612" s="38">
        <v>27.7</v>
      </c>
      <c r="M612" s="38">
        <v>27.7</v>
      </c>
      <c r="N612" s="37">
        <v>27.7</v>
      </c>
      <c r="O612" s="37">
        <v>27.7</v>
      </c>
      <c r="P612" s="37">
        <v>27.7</v>
      </c>
      <c r="Q612" s="37">
        <v>27.7</v>
      </c>
      <c r="R612" s="37">
        <v>27.7</v>
      </c>
      <c r="S612" s="37">
        <v>27.7</v>
      </c>
      <c r="T612" s="207"/>
    </row>
    <row r="613" spans="1:20" s="5" customFormat="1" ht="13.2">
      <c r="A613" s="5">
        <f t="shared" si="18"/>
        <v>613</v>
      </c>
      <c r="B613" s="51" t="s">
        <v>2581</v>
      </c>
      <c r="C613" s="51"/>
      <c r="D613" s="51" t="s">
        <v>2582</v>
      </c>
      <c r="E613" s="51" t="s">
        <v>1095</v>
      </c>
      <c r="F613" s="51" t="s">
        <v>1634</v>
      </c>
      <c r="G613" s="51" t="s">
        <v>33</v>
      </c>
      <c r="H613" s="52">
        <v>2023</v>
      </c>
      <c r="I613" s="38">
        <v>205.9</v>
      </c>
      <c r="J613" s="38">
        <v>205.9</v>
      </c>
      <c r="K613" s="38">
        <v>205.9</v>
      </c>
      <c r="L613" s="38">
        <v>205.9</v>
      </c>
      <c r="M613" s="38">
        <v>205.9</v>
      </c>
      <c r="N613" s="37">
        <v>205.9</v>
      </c>
      <c r="O613" s="37">
        <v>205.9</v>
      </c>
      <c r="P613" s="37">
        <v>205.9</v>
      </c>
      <c r="Q613" s="37">
        <v>205.9</v>
      </c>
      <c r="R613" s="37">
        <v>205.9</v>
      </c>
      <c r="S613" s="37">
        <v>205.9</v>
      </c>
      <c r="T613" s="207"/>
    </row>
    <row r="614" spans="1:20" s="5" customFormat="1" ht="13.2">
      <c r="A614" s="5">
        <f t="shared" si="18"/>
        <v>614</v>
      </c>
      <c r="B614" s="51" t="s">
        <v>1117</v>
      </c>
      <c r="C614" s="51"/>
      <c r="D614" s="51" t="s">
        <v>1118</v>
      </c>
      <c r="E614" s="51" t="s">
        <v>555</v>
      </c>
      <c r="F614" s="51" t="s">
        <v>1634</v>
      </c>
      <c r="G614" s="51" t="s">
        <v>32</v>
      </c>
      <c r="H614" s="52">
        <v>2015</v>
      </c>
      <c r="I614" s="38">
        <v>19.7</v>
      </c>
      <c r="J614" s="38">
        <v>19.7</v>
      </c>
      <c r="K614" s="38">
        <v>19.7</v>
      </c>
      <c r="L614" s="38">
        <v>19.7</v>
      </c>
      <c r="M614" s="38">
        <v>19.7</v>
      </c>
      <c r="N614" s="37">
        <v>19.7</v>
      </c>
      <c r="O614" s="37">
        <v>19.7</v>
      </c>
      <c r="P614" s="37">
        <v>19.7</v>
      </c>
      <c r="Q614" s="37">
        <v>19.7</v>
      </c>
      <c r="R614" s="37">
        <v>19.7</v>
      </c>
      <c r="S614" s="37">
        <v>19.7</v>
      </c>
      <c r="T614" s="207"/>
    </row>
    <row r="615" spans="1:20" s="5" customFormat="1" ht="13.2">
      <c r="A615" s="5">
        <f t="shared" si="18"/>
        <v>615</v>
      </c>
      <c r="B615" s="51" t="s">
        <v>1119</v>
      </c>
      <c r="C615" s="51"/>
      <c r="D615" s="51" t="s">
        <v>1120</v>
      </c>
      <c r="E615" s="51" t="s">
        <v>555</v>
      </c>
      <c r="F615" s="51" t="s">
        <v>1634</v>
      </c>
      <c r="G615" s="51" t="s">
        <v>32</v>
      </c>
      <c r="H615" s="52">
        <v>2015</v>
      </c>
      <c r="I615" s="38">
        <v>230</v>
      </c>
      <c r="J615" s="38">
        <v>230</v>
      </c>
      <c r="K615" s="38">
        <v>230</v>
      </c>
      <c r="L615" s="38">
        <v>230</v>
      </c>
      <c r="M615" s="38">
        <v>230</v>
      </c>
      <c r="N615" s="37">
        <v>230</v>
      </c>
      <c r="O615" s="37">
        <v>230</v>
      </c>
      <c r="P615" s="37">
        <v>230</v>
      </c>
      <c r="Q615" s="37">
        <v>230</v>
      </c>
      <c r="R615" s="37">
        <v>230</v>
      </c>
      <c r="S615" s="37">
        <v>230</v>
      </c>
      <c r="T615" s="207"/>
    </row>
    <row r="616" spans="1:20" s="5" customFormat="1" ht="13.2">
      <c r="A616" s="5">
        <f t="shared" si="18"/>
        <v>616</v>
      </c>
      <c r="B616" s="51" t="s">
        <v>1849</v>
      </c>
      <c r="C616" s="51"/>
      <c r="D616" s="51" t="s">
        <v>1121</v>
      </c>
      <c r="E616" s="51" t="s">
        <v>555</v>
      </c>
      <c r="F616" s="51" t="s">
        <v>1634</v>
      </c>
      <c r="G616" s="51" t="s">
        <v>32</v>
      </c>
      <c r="H616" s="52">
        <v>2017</v>
      </c>
      <c r="I616" s="38">
        <v>96</v>
      </c>
      <c r="J616" s="38">
        <v>96</v>
      </c>
      <c r="K616" s="38">
        <v>96</v>
      </c>
      <c r="L616" s="38">
        <v>96</v>
      </c>
      <c r="M616" s="38">
        <v>96</v>
      </c>
      <c r="N616" s="37">
        <v>96</v>
      </c>
      <c r="O616" s="37">
        <v>96</v>
      </c>
      <c r="P616" s="37">
        <v>96</v>
      </c>
      <c r="Q616" s="37">
        <v>96</v>
      </c>
      <c r="R616" s="37">
        <v>96</v>
      </c>
      <c r="S616" s="37">
        <v>96</v>
      </c>
      <c r="T616" s="207"/>
    </row>
    <row r="617" spans="1:20" s="5" customFormat="1" ht="13.2">
      <c r="A617" s="5">
        <f t="shared" si="18"/>
        <v>617</v>
      </c>
      <c r="B617" s="51" t="s">
        <v>1850</v>
      </c>
      <c r="C617" s="51"/>
      <c r="D617" s="51" t="s">
        <v>1122</v>
      </c>
      <c r="E617" s="51" t="s">
        <v>555</v>
      </c>
      <c r="F617" s="51" t="s">
        <v>1634</v>
      </c>
      <c r="G617" s="51" t="s">
        <v>32</v>
      </c>
      <c r="H617" s="52">
        <v>2017</v>
      </c>
      <c r="I617" s="38">
        <v>74</v>
      </c>
      <c r="J617" s="38">
        <v>74</v>
      </c>
      <c r="K617" s="38">
        <v>74</v>
      </c>
      <c r="L617" s="38">
        <v>74</v>
      </c>
      <c r="M617" s="38">
        <v>74</v>
      </c>
      <c r="N617" s="37">
        <v>74</v>
      </c>
      <c r="O617" s="37">
        <v>74</v>
      </c>
      <c r="P617" s="37">
        <v>74</v>
      </c>
      <c r="Q617" s="37">
        <v>74</v>
      </c>
      <c r="R617" s="37">
        <v>74</v>
      </c>
      <c r="S617" s="37">
        <v>74</v>
      </c>
      <c r="T617" s="207"/>
    </row>
    <row r="618" spans="1:20" s="5" customFormat="1" ht="13.2">
      <c r="A618" s="5">
        <f t="shared" si="18"/>
        <v>618</v>
      </c>
      <c r="B618" s="51" t="s">
        <v>1851</v>
      </c>
      <c r="C618" s="51"/>
      <c r="D618" s="51" t="s">
        <v>1123</v>
      </c>
      <c r="E618" s="51" t="s">
        <v>555</v>
      </c>
      <c r="F618" s="51" t="s">
        <v>1634</v>
      </c>
      <c r="G618" s="51" t="s">
        <v>32</v>
      </c>
      <c r="H618" s="52">
        <v>2017</v>
      </c>
      <c r="I618" s="38">
        <v>30</v>
      </c>
      <c r="J618" s="38">
        <v>30</v>
      </c>
      <c r="K618" s="38">
        <v>30</v>
      </c>
      <c r="L618" s="38">
        <v>30</v>
      </c>
      <c r="M618" s="38">
        <v>30</v>
      </c>
      <c r="N618" s="37">
        <v>30</v>
      </c>
      <c r="O618" s="37">
        <v>30</v>
      </c>
      <c r="P618" s="37">
        <v>30</v>
      </c>
      <c r="Q618" s="37">
        <v>30</v>
      </c>
      <c r="R618" s="37">
        <v>30</v>
      </c>
      <c r="S618" s="37">
        <v>30</v>
      </c>
      <c r="T618" s="207"/>
    </row>
    <row r="619" spans="1:20" s="5" customFormat="1" ht="13.2">
      <c r="A619" s="5">
        <f t="shared" si="18"/>
        <v>619</v>
      </c>
      <c r="B619" s="51" t="s">
        <v>1144</v>
      </c>
      <c r="C619" s="51"/>
      <c r="D619" s="51" t="s">
        <v>1145</v>
      </c>
      <c r="E619" s="51" t="s">
        <v>1108</v>
      </c>
      <c r="F619" s="51" t="s">
        <v>1354</v>
      </c>
      <c r="G619" s="51" t="s">
        <v>40</v>
      </c>
      <c r="H619" s="52">
        <v>2015</v>
      </c>
      <c r="I619" s="38">
        <v>146.19999999999999</v>
      </c>
      <c r="J619" s="38">
        <v>146.19999999999999</v>
      </c>
      <c r="K619" s="38">
        <v>146.19999999999999</v>
      </c>
      <c r="L619" s="38">
        <v>146.19999999999999</v>
      </c>
      <c r="M619" s="38">
        <v>146.19999999999999</v>
      </c>
      <c r="N619" s="37">
        <v>146.19999999999999</v>
      </c>
      <c r="O619" s="37">
        <v>146.19999999999999</v>
      </c>
      <c r="P619" s="37">
        <v>146.19999999999999</v>
      </c>
      <c r="Q619" s="37">
        <v>146.19999999999999</v>
      </c>
      <c r="R619" s="37">
        <v>146.19999999999999</v>
      </c>
      <c r="S619" s="37">
        <v>146.19999999999999</v>
      </c>
      <c r="T619" s="207"/>
    </row>
    <row r="620" spans="1:20" s="5" customFormat="1" ht="13.2">
      <c r="A620" s="5">
        <f t="shared" si="18"/>
        <v>620</v>
      </c>
      <c r="B620" s="51" t="s">
        <v>1148</v>
      </c>
      <c r="C620" s="51"/>
      <c r="D620" s="51" t="s">
        <v>1149</v>
      </c>
      <c r="E620" s="51" t="s">
        <v>1108</v>
      </c>
      <c r="F620" s="51" t="s">
        <v>1354</v>
      </c>
      <c r="G620" s="51" t="s">
        <v>40</v>
      </c>
      <c r="H620" s="52">
        <v>2015</v>
      </c>
      <c r="I620" s="38">
        <v>153.6</v>
      </c>
      <c r="J620" s="38">
        <v>153.6</v>
      </c>
      <c r="K620" s="38">
        <v>153.6</v>
      </c>
      <c r="L620" s="38">
        <v>153.6</v>
      </c>
      <c r="M620" s="38">
        <v>153.6</v>
      </c>
      <c r="N620" s="37">
        <v>153.6</v>
      </c>
      <c r="O620" s="37">
        <v>153.6</v>
      </c>
      <c r="P620" s="37">
        <v>153.6</v>
      </c>
      <c r="Q620" s="37">
        <v>153.6</v>
      </c>
      <c r="R620" s="37">
        <v>153.6</v>
      </c>
      <c r="S620" s="37">
        <v>153.6</v>
      </c>
      <c r="T620" s="207"/>
    </row>
    <row r="621" spans="1:20" s="5" customFormat="1" ht="13.2">
      <c r="A621" s="5">
        <f t="shared" si="18"/>
        <v>621</v>
      </c>
      <c r="B621" s="51" t="s">
        <v>1663</v>
      </c>
      <c r="C621" s="51"/>
      <c r="D621" s="51" t="s">
        <v>1664</v>
      </c>
      <c r="E621" s="51" t="s">
        <v>357</v>
      </c>
      <c r="F621" s="51" t="s">
        <v>55</v>
      </c>
      <c r="G621" s="51" t="s">
        <v>69</v>
      </c>
      <c r="H621" s="52">
        <v>2019</v>
      </c>
      <c r="I621" s="38">
        <v>103.32</v>
      </c>
      <c r="J621" s="38">
        <v>103.3</v>
      </c>
      <c r="K621" s="38">
        <v>103.3</v>
      </c>
      <c r="L621" s="38">
        <v>103.3</v>
      </c>
      <c r="M621" s="38">
        <v>103.3</v>
      </c>
      <c r="N621" s="37">
        <v>103.3</v>
      </c>
      <c r="O621" s="37">
        <v>103.3</v>
      </c>
      <c r="P621" s="37">
        <v>103.3</v>
      </c>
      <c r="Q621" s="37">
        <v>103.3</v>
      </c>
      <c r="R621" s="37">
        <v>103.3</v>
      </c>
      <c r="S621" s="37">
        <v>103.3</v>
      </c>
      <c r="T621" s="207"/>
    </row>
    <row r="622" spans="1:20" s="5" customFormat="1" ht="13.2">
      <c r="A622" s="5">
        <f t="shared" si="18"/>
        <v>622</v>
      </c>
      <c r="B622" s="51" t="s">
        <v>1665</v>
      </c>
      <c r="C622" s="51"/>
      <c r="D622" s="51" t="s">
        <v>1666</v>
      </c>
      <c r="E622" s="51" t="s">
        <v>357</v>
      </c>
      <c r="F622" s="51" t="s">
        <v>55</v>
      </c>
      <c r="G622" s="51" t="s">
        <v>69</v>
      </c>
      <c r="H622" s="52">
        <v>2019</v>
      </c>
      <c r="I622" s="38">
        <v>103.32</v>
      </c>
      <c r="J622" s="38">
        <v>103.3</v>
      </c>
      <c r="K622" s="38">
        <v>103.3</v>
      </c>
      <c r="L622" s="38">
        <v>103.3</v>
      </c>
      <c r="M622" s="38">
        <v>103.3</v>
      </c>
      <c r="N622" s="37">
        <v>103.3</v>
      </c>
      <c r="O622" s="37">
        <v>103.3</v>
      </c>
      <c r="P622" s="37">
        <v>103.3</v>
      </c>
      <c r="Q622" s="37">
        <v>103.3</v>
      </c>
      <c r="R622" s="37">
        <v>103.3</v>
      </c>
      <c r="S622" s="37">
        <v>103.3</v>
      </c>
      <c r="T622" s="207"/>
    </row>
    <row r="623" spans="1:20" s="5" customFormat="1" ht="13.2">
      <c r="A623" s="5">
        <f t="shared" si="18"/>
        <v>623</v>
      </c>
      <c r="B623" s="51" t="s">
        <v>1571</v>
      </c>
      <c r="C623" s="51"/>
      <c r="D623" s="51" t="s">
        <v>1667</v>
      </c>
      <c r="E623" s="51" t="s">
        <v>357</v>
      </c>
      <c r="F623" s="51" t="s">
        <v>55</v>
      </c>
      <c r="G623" s="51" t="s">
        <v>69</v>
      </c>
      <c r="H623" s="52">
        <v>2019</v>
      </c>
      <c r="I623" s="38">
        <v>100.42</v>
      </c>
      <c r="J623" s="38">
        <v>100.4</v>
      </c>
      <c r="K623" s="38">
        <v>100.4</v>
      </c>
      <c r="L623" s="38">
        <v>100.4</v>
      </c>
      <c r="M623" s="38">
        <v>100.4</v>
      </c>
      <c r="N623" s="37">
        <v>100.4</v>
      </c>
      <c r="O623" s="37">
        <v>100.4</v>
      </c>
      <c r="P623" s="37">
        <v>100.4</v>
      </c>
      <c r="Q623" s="37">
        <v>100.4</v>
      </c>
      <c r="R623" s="37">
        <v>100.4</v>
      </c>
      <c r="S623" s="37">
        <v>100.4</v>
      </c>
      <c r="T623" s="207"/>
    </row>
    <row r="624" spans="1:20" s="5" customFormat="1" ht="13.2">
      <c r="A624" s="5">
        <f t="shared" si="18"/>
        <v>624</v>
      </c>
      <c r="B624" s="51" t="s">
        <v>1124</v>
      </c>
      <c r="C624" s="51"/>
      <c r="D624" s="51" t="s">
        <v>1125</v>
      </c>
      <c r="E624" s="51" t="s">
        <v>416</v>
      </c>
      <c r="F624" s="51" t="s">
        <v>1634</v>
      </c>
      <c r="G624" s="51" t="s">
        <v>31</v>
      </c>
      <c r="H624" s="52">
        <v>2014</v>
      </c>
      <c r="I624" s="38">
        <v>110</v>
      </c>
      <c r="J624" s="38">
        <v>110</v>
      </c>
      <c r="K624" s="38">
        <v>110</v>
      </c>
      <c r="L624" s="38">
        <v>110</v>
      </c>
      <c r="M624" s="38">
        <v>110</v>
      </c>
      <c r="N624" s="37">
        <v>110</v>
      </c>
      <c r="O624" s="37">
        <v>110</v>
      </c>
      <c r="P624" s="37">
        <v>110</v>
      </c>
      <c r="Q624" s="37">
        <v>110</v>
      </c>
      <c r="R624" s="37">
        <v>110</v>
      </c>
      <c r="S624" s="37">
        <v>110</v>
      </c>
      <c r="T624" s="207"/>
    </row>
    <row r="625" spans="1:20" s="5" customFormat="1" ht="13.2">
      <c r="A625" s="5">
        <f t="shared" si="18"/>
        <v>625</v>
      </c>
      <c r="B625" s="51" t="s">
        <v>2542</v>
      </c>
      <c r="C625" s="51"/>
      <c r="D625" s="51" t="s">
        <v>2543</v>
      </c>
      <c r="E625" s="51" t="s">
        <v>46</v>
      </c>
      <c r="F625" s="51" t="s">
        <v>1634</v>
      </c>
      <c r="G625" s="51" t="s">
        <v>33</v>
      </c>
      <c r="H625" s="52">
        <v>2001</v>
      </c>
      <c r="I625" s="38">
        <v>79.7</v>
      </c>
      <c r="J625" s="38">
        <v>79.7</v>
      </c>
      <c r="K625" s="38">
        <v>79.7</v>
      </c>
      <c r="L625" s="38">
        <v>79.7</v>
      </c>
      <c r="M625" s="38">
        <v>79.7</v>
      </c>
      <c r="N625" s="37">
        <v>79.7</v>
      </c>
      <c r="O625" s="37">
        <v>79.7</v>
      </c>
      <c r="P625" s="37">
        <v>79.7</v>
      </c>
      <c r="Q625" s="37">
        <v>79.7</v>
      </c>
      <c r="R625" s="37">
        <v>79.7</v>
      </c>
      <c r="S625" s="37">
        <v>79.7</v>
      </c>
      <c r="T625" s="207"/>
    </row>
    <row r="626" spans="1:20" s="5" customFormat="1" ht="13.2">
      <c r="A626" s="5">
        <f t="shared" si="18"/>
        <v>626</v>
      </c>
      <c r="B626" s="51" t="s">
        <v>2544</v>
      </c>
      <c r="C626" s="51"/>
      <c r="D626" s="51" t="s">
        <v>2545</v>
      </c>
      <c r="E626" s="51" t="s">
        <v>46</v>
      </c>
      <c r="F626" s="51" t="s">
        <v>1634</v>
      </c>
      <c r="G626" s="51" t="s">
        <v>33</v>
      </c>
      <c r="H626" s="52">
        <v>2001</v>
      </c>
      <c r="I626" s="38">
        <v>79.7</v>
      </c>
      <c r="J626" s="38">
        <v>79.7</v>
      </c>
      <c r="K626" s="38">
        <v>79.7</v>
      </c>
      <c r="L626" s="38">
        <v>79.7</v>
      </c>
      <c r="M626" s="38">
        <v>79.7</v>
      </c>
      <c r="N626" s="37">
        <v>79.7</v>
      </c>
      <c r="O626" s="37">
        <v>79.7</v>
      </c>
      <c r="P626" s="37">
        <v>79.7</v>
      </c>
      <c r="Q626" s="37">
        <v>79.7</v>
      </c>
      <c r="R626" s="37">
        <v>79.7</v>
      </c>
      <c r="S626" s="37">
        <v>79.7</v>
      </c>
      <c r="T626" s="207"/>
    </row>
    <row r="627" spans="1:20" s="5" customFormat="1" ht="13.2">
      <c r="A627" s="5">
        <f t="shared" si="18"/>
        <v>627</v>
      </c>
      <c r="B627" s="51" t="s">
        <v>2546</v>
      </c>
      <c r="C627" s="51"/>
      <c r="D627" s="51" t="s">
        <v>2547</v>
      </c>
      <c r="E627" s="51" t="s">
        <v>46</v>
      </c>
      <c r="F627" s="51" t="s">
        <v>1634</v>
      </c>
      <c r="G627" s="51" t="s">
        <v>33</v>
      </c>
      <c r="H627" s="52">
        <v>2001</v>
      </c>
      <c r="I627" s="38">
        <v>40.5</v>
      </c>
      <c r="J627" s="38">
        <v>40.5</v>
      </c>
      <c r="K627" s="38">
        <v>40.5</v>
      </c>
      <c r="L627" s="38">
        <v>40.5</v>
      </c>
      <c r="M627" s="38">
        <v>40.5</v>
      </c>
      <c r="N627" s="37">
        <v>40.5</v>
      </c>
      <c r="O627" s="37">
        <v>40.5</v>
      </c>
      <c r="P627" s="37">
        <v>40.5</v>
      </c>
      <c r="Q627" s="37">
        <v>40.5</v>
      </c>
      <c r="R627" s="37">
        <v>40.5</v>
      </c>
      <c r="S627" s="37">
        <v>40.5</v>
      </c>
      <c r="T627" s="207"/>
    </row>
    <row r="628" spans="1:20" s="5" customFormat="1" ht="13.2">
      <c r="A628" s="5">
        <f t="shared" si="18"/>
        <v>628</v>
      </c>
      <c r="B628" s="51" t="s">
        <v>2548</v>
      </c>
      <c r="C628" s="51"/>
      <c r="D628" s="51" t="s">
        <v>2549</v>
      </c>
      <c r="E628" s="51" t="s">
        <v>46</v>
      </c>
      <c r="F628" s="51" t="s">
        <v>1634</v>
      </c>
      <c r="G628" s="51" t="s">
        <v>33</v>
      </c>
      <c r="H628" s="52">
        <v>2001</v>
      </c>
      <c r="I628" s="38">
        <v>79.7</v>
      </c>
      <c r="J628" s="38">
        <v>79.7</v>
      </c>
      <c r="K628" s="38">
        <v>79.7</v>
      </c>
      <c r="L628" s="38">
        <v>79.7</v>
      </c>
      <c r="M628" s="38">
        <v>79.7</v>
      </c>
      <c r="N628" s="37">
        <v>79.7</v>
      </c>
      <c r="O628" s="37">
        <v>79.7</v>
      </c>
      <c r="P628" s="37">
        <v>79.7</v>
      </c>
      <c r="Q628" s="37">
        <v>79.7</v>
      </c>
      <c r="R628" s="37">
        <v>79.7</v>
      </c>
      <c r="S628" s="37">
        <v>79.7</v>
      </c>
      <c r="T628" s="207"/>
    </row>
    <row r="629" spans="1:20" s="5" customFormat="1" ht="13.2">
      <c r="A629" s="5">
        <f t="shared" si="18"/>
        <v>629</v>
      </c>
      <c r="B629" s="51" t="s">
        <v>1126</v>
      </c>
      <c r="C629" s="51"/>
      <c r="D629" s="51" t="s">
        <v>1127</v>
      </c>
      <c r="E629" s="51" t="s">
        <v>1128</v>
      </c>
      <c r="F629" s="51" t="s">
        <v>1634</v>
      </c>
      <c r="G629" s="51" t="s">
        <v>33</v>
      </c>
      <c r="H629" s="52">
        <v>2009</v>
      </c>
      <c r="I629" s="38">
        <v>160</v>
      </c>
      <c r="J629" s="38">
        <v>160</v>
      </c>
      <c r="K629" s="38">
        <v>160</v>
      </c>
      <c r="L629" s="38">
        <v>160</v>
      </c>
      <c r="M629" s="38">
        <v>160</v>
      </c>
      <c r="N629" s="37">
        <v>160</v>
      </c>
      <c r="O629" s="37">
        <v>160</v>
      </c>
      <c r="P629" s="37">
        <v>160</v>
      </c>
      <c r="Q629" s="37">
        <v>160</v>
      </c>
      <c r="R629" s="37">
        <v>160</v>
      </c>
      <c r="S629" s="37">
        <v>160</v>
      </c>
      <c r="T629" s="207"/>
    </row>
    <row r="630" spans="1:20" s="5" customFormat="1" ht="13.2">
      <c r="A630" s="5">
        <f t="shared" si="18"/>
        <v>630</v>
      </c>
      <c r="B630" s="51" t="s">
        <v>2583</v>
      </c>
      <c r="C630" s="51"/>
      <c r="D630" s="51" t="s">
        <v>2584</v>
      </c>
      <c r="E630" s="51" t="s">
        <v>1058</v>
      </c>
      <c r="F630" s="51" t="s">
        <v>1634</v>
      </c>
      <c r="G630" s="51" t="s">
        <v>33</v>
      </c>
      <c r="H630" s="52">
        <v>2024</v>
      </c>
      <c r="I630" s="38">
        <v>135.4</v>
      </c>
      <c r="J630" s="38">
        <v>135.4</v>
      </c>
      <c r="K630" s="38">
        <v>135.4</v>
      </c>
      <c r="L630" s="38">
        <v>135.4</v>
      </c>
      <c r="M630" s="38">
        <v>135.4</v>
      </c>
      <c r="N630" s="37">
        <v>135.4</v>
      </c>
      <c r="O630" s="37">
        <v>135.4</v>
      </c>
      <c r="P630" s="37">
        <v>135.4</v>
      </c>
      <c r="Q630" s="37">
        <v>135.4</v>
      </c>
      <c r="R630" s="37">
        <v>135.4</v>
      </c>
      <c r="S630" s="37">
        <v>135.4</v>
      </c>
      <c r="T630" s="207"/>
    </row>
    <row r="631" spans="1:20" s="5" customFormat="1" ht="13.2">
      <c r="A631" s="5">
        <f t="shared" si="18"/>
        <v>631</v>
      </c>
      <c r="B631" s="51" t="s">
        <v>2585</v>
      </c>
      <c r="C631" s="51"/>
      <c r="D631" s="51" t="s">
        <v>2586</v>
      </c>
      <c r="E631" s="51" t="s">
        <v>1058</v>
      </c>
      <c r="F631" s="51" t="s">
        <v>1634</v>
      </c>
      <c r="G631" s="51" t="s">
        <v>33</v>
      </c>
      <c r="H631" s="52">
        <v>2024</v>
      </c>
      <c r="I631" s="38">
        <v>15.12</v>
      </c>
      <c r="J631" s="38">
        <v>15.1</v>
      </c>
      <c r="K631" s="38">
        <v>15.1</v>
      </c>
      <c r="L631" s="38">
        <v>15.1</v>
      </c>
      <c r="M631" s="38">
        <v>15.1</v>
      </c>
      <c r="N631" s="37">
        <v>15.1</v>
      </c>
      <c r="O631" s="37">
        <v>15.1</v>
      </c>
      <c r="P631" s="37">
        <v>15.1</v>
      </c>
      <c r="Q631" s="37">
        <v>15.1</v>
      </c>
      <c r="R631" s="37">
        <v>15.1</v>
      </c>
      <c r="S631" s="37">
        <v>15.1</v>
      </c>
      <c r="T631" s="207"/>
    </row>
    <row r="632" spans="1:20" s="5" customFormat="1" ht="13.2">
      <c r="A632" s="5">
        <f t="shared" si="18"/>
        <v>632</v>
      </c>
      <c r="B632" s="51" t="s">
        <v>2587</v>
      </c>
      <c r="C632" s="51"/>
      <c r="D632" s="51" t="s">
        <v>2588</v>
      </c>
      <c r="E632" s="51" t="s">
        <v>1058</v>
      </c>
      <c r="F632" s="51" t="s">
        <v>1634</v>
      </c>
      <c r="G632" s="51" t="s">
        <v>33</v>
      </c>
      <c r="H632" s="52">
        <v>2024</v>
      </c>
      <c r="I632" s="38">
        <v>138.19999999999999</v>
      </c>
      <c r="J632" s="38">
        <v>138.19999999999999</v>
      </c>
      <c r="K632" s="38">
        <v>138.19999999999999</v>
      </c>
      <c r="L632" s="38">
        <v>138.19999999999999</v>
      </c>
      <c r="M632" s="38">
        <v>138.19999999999999</v>
      </c>
      <c r="N632" s="37">
        <v>138.19999999999999</v>
      </c>
      <c r="O632" s="37">
        <v>138.19999999999999</v>
      </c>
      <c r="P632" s="37">
        <v>138.19999999999999</v>
      </c>
      <c r="Q632" s="37">
        <v>138.19999999999999</v>
      </c>
      <c r="R632" s="37">
        <v>138.19999999999999</v>
      </c>
      <c r="S632" s="37">
        <v>138.19999999999999</v>
      </c>
      <c r="T632" s="207"/>
    </row>
    <row r="633" spans="1:20" s="5" customFormat="1" ht="13.2">
      <c r="A633" s="5">
        <f t="shared" si="18"/>
        <v>633</v>
      </c>
      <c r="B633" s="51" t="s">
        <v>2589</v>
      </c>
      <c r="C633" s="51"/>
      <c r="D633" s="51" t="s">
        <v>2590</v>
      </c>
      <c r="E633" s="51" t="s">
        <v>1058</v>
      </c>
      <c r="F633" s="51" t="s">
        <v>1634</v>
      </c>
      <c r="G633" s="51" t="s">
        <v>33</v>
      </c>
      <c r="H633" s="52">
        <v>2024</v>
      </c>
      <c r="I633" s="38">
        <v>12.6</v>
      </c>
      <c r="J633" s="38">
        <v>12.6</v>
      </c>
      <c r="K633" s="38">
        <v>12.6</v>
      </c>
      <c r="L633" s="38">
        <v>12.6</v>
      </c>
      <c r="M633" s="38">
        <v>12.6</v>
      </c>
      <c r="N633" s="37">
        <v>12.6</v>
      </c>
      <c r="O633" s="37">
        <v>12.6</v>
      </c>
      <c r="P633" s="37">
        <v>12.6</v>
      </c>
      <c r="Q633" s="37">
        <v>12.6</v>
      </c>
      <c r="R633" s="37">
        <v>12.6</v>
      </c>
      <c r="S633" s="37">
        <v>12.6</v>
      </c>
      <c r="T633" s="207"/>
    </row>
    <row r="634" spans="1:20" s="5" customFormat="1" ht="13.2">
      <c r="A634" s="5">
        <f t="shared" si="18"/>
        <v>634</v>
      </c>
      <c r="B634" s="51" t="s">
        <v>2144</v>
      </c>
      <c r="C634" s="51"/>
      <c r="D634" s="51" t="s">
        <v>2145</v>
      </c>
      <c r="E634" s="51" t="s">
        <v>1318</v>
      </c>
      <c r="F634" s="51" t="s">
        <v>55</v>
      </c>
      <c r="G634" s="51" t="s">
        <v>69</v>
      </c>
      <c r="H634" s="52">
        <v>2023</v>
      </c>
      <c r="I634" s="38">
        <v>110</v>
      </c>
      <c r="J634" s="38">
        <v>110</v>
      </c>
      <c r="K634" s="38">
        <v>110</v>
      </c>
      <c r="L634" s="38">
        <v>110</v>
      </c>
      <c r="M634" s="38">
        <v>110</v>
      </c>
      <c r="N634" s="37">
        <v>110</v>
      </c>
      <c r="O634" s="37">
        <v>110</v>
      </c>
      <c r="P634" s="37">
        <v>110</v>
      </c>
      <c r="Q634" s="37">
        <v>110</v>
      </c>
      <c r="R634" s="37">
        <v>110</v>
      </c>
      <c r="S634" s="37">
        <v>110</v>
      </c>
      <c r="T634" s="207"/>
    </row>
    <row r="635" spans="1:20" s="5" customFormat="1" ht="13.2">
      <c r="A635" s="5">
        <f t="shared" si="18"/>
        <v>635</v>
      </c>
      <c r="B635" s="51" t="s">
        <v>2146</v>
      </c>
      <c r="C635" s="51"/>
      <c r="D635" s="51" t="s">
        <v>2147</v>
      </c>
      <c r="E635" s="51" t="s">
        <v>1318</v>
      </c>
      <c r="F635" s="51" t="s">
        <v>55</v>
      </c>
      <c r="G635" s="51" t="s">
        <v>69</v>
      </c>
      <c r="H635" s="52">
        <v>2023</v>
      </c>
      <c r="I635" s="38">
        <v>24</v>
      </c>
      <c r="J635" s="38">
        <v>24</v>
      </c>
      <c r="K635" s="38">
        <v>24</v>
      </c>
      <c r="L635" s="38">
        <v>24</v>
      </c>
      <c r="M635" s="38">
        <v>24</v>
      </c>
      <c r="N635" s="37">
        <v>24</v>
      </c>
      <c r="O635" s="37">
        <v>24</v>
      </c>
      <c r="P635" s="37">
        <v>24</v>
      </c>
      <c r="Q635" s="37">
        <v>24</v>
      </c>
      <c r="R635" s="37">
        <v>24</v>
      </c>
      <c r="S635" s="37">
        <v>24</v>
      </c>
      <c r="T635" s="207"/>
    </row>
    <row r="636" spans="1:20" s="5" customFormat="1" ht="13.2">
      <c r="A636" s="5">
        <f t="shared" si="18"/>
        <v>636</v>
      </c>
      <c r="B636" s="51" t="s">
        <v>2148</v>
      </c>
      <c r="C636" s="51"/>
      <c r="D636" s="51" t="s">
        <v>2149</v>
      </c>
      <c r="E636" s="51" t="s">
        <v>1318</v>
      </c>
      <c r="F636" s="51" t="s">
        <v>55</v>
      </c>
      <c r="G636" s="51" t="s">
        <v>69</v>
      </c>
      <c r="H636" s="52">
        <v>2023</v>
      </c>
      <c r="I636" s="38">
        <v>138.6</v>
      </c>
      <c r="J636" s="38">
        <v>138.6</v>
      </c>
      <c r="K636" s="38">
        <v>138.6</v>
      </c>
      <c r="L636" s="38">
        <v>138.6</v>
      </c>
      <c r="M636" s="38">
        <v>138.6</v>
      </c>
      <c r="N636" s="37">
        <v>138.6</v>
      </c>
      <c r="O636" s="37">
        <v>138.6</v>
      </c>
      <c r="P636" s="37">
        <v>138.6</v>
      </c>
      <c r="Q636" s="37">
        <v>138.6</v>
      </c>
      <c r="R636" s="37">
        <v>138.6</v>
      </c>
      <c r="S636" s="37">
        <v>138.6</v>
      </c>
      <c r="T636" s="207"/>
    </row>
    <row r="637" spans="1:20" s="5" customFormat="1" ht="13.2">
      <c r="A637" s="5">
        <f t="shared" si="18"/>
        <v>637</v>
      </c>
      <c r="B637" s="51" t="s">
        <v>1129</v>
      </c>
      <c r="C637" s="51"/>
      <c r="D637" s="51" t="s">
        <v>1130</v>
      </c>
      <c r="E637" s="51" t="s">
        <v>173</v>
      </c>
      <c r="F637" s="51" t="s">
        <v>1634</v>
      </c>
      <c r="G637" s="51" t="s">
        <v>33</v>
      </c>
      <c r="H637" s="52">
        <v>2019</v>
      </c>
      <c r="I637" s="38">
        <v>183.7</v>
      </c>
      <c r="J637" s="38">
        <v>183.7</v>
      </c>
      <c r="K637" s="38">
        <v>183.7</v>
      </c>
      <c r="L637" s="38">
        <v>183.7</v>
      </c>
      <c r="M637" s="38">
        <v>183.7</v>
      </c>
      <c r="N637" s="37">
        <v>183.7</v>
      </c>
      <c r="O637" s="37">
        <v>183.7</v>
      </c>
      <c r="P637" s="37">
        <v>183.7</v>
      </c>
      <c r="Q637" s="37">
        <v>183.7</v>
      </c>
      <c r="R637" s="37">
        <v>183.7</v>
      </c>
      <c r="S637" s="37">
        <v>183.7</v>
      </c>
      <c r="T637" s="207"/>
    </row>
    <row r="638" spans="1:20" s="5" customFormat="1" ht="13.2">
      <c r="A638" s="5">
        <f t="shared" si="18"/>
        <v>638</v>
      </c>
      <c r="B638" s="51" t="s">
        <v>1131</v>
      </c>
      <c r="C638" s="51"/>
      <c r="D638" s="51" t="s">
        <v>1132</v>
      </c>
      <c r="E638" s="51" t="s">
        <v>1133</v>
      </c>
      <c r="F638" s="51" t="s">
        <v>1634</v>
      </c>
      <c r="G638" s="51" t="s">
        <v>31</v>
      </c>
      <c r="H638" s="52">
        <v>2015</v>
      </c>
      <c r="I638" s="38">
        <v>106.3</v>
      </c>
      <c r="J638" s="38">
        <v>106.3</v>
      </c>
      <c r="K638" s="38">
        <v>106.3</v>
      </c>
      <c r="L638" s="38">
        <v>106.3</v>
      </c>
      <c r="M638" s="38">
        <v>106.3</v>
      </c>
      <c r="N638" s="37">
        <v>106.3</v>
      </c>
      <c r="O638" s="37">
        <v>106.3</v>
      </c>
      <c r="P638" s="37">
        <v>106.3</v>
      </c>
      <c r="Q638" s="37">
        <v>106.3</v>
      </c>
      <c r="R638" s="37">
        <v>106.3</v>
      </c>
      <c r="S638" s="37">
        <v>106.3</v>
      </c>
      <c r="T638" s="207"/>
    </row>
    <row r="639" spans="1:20" s="5" customFormat="1" ht="13.2">
      <c r="A639" s="5">
        <f t="shared" si="18"/>
        <v>639</v>
      </c>
      <c r="B639" s="51" t="s">
        <v>1134</v>
      </c>
      <c r="C639" s="51"/>
      <c r="D639" s="51" t="s">
        <v>1135</v>
      </c>
      <c r="E639" s="51" t="s">
        <v>1133</v>
      </c>
      <c r="F639" s="51" t="s">
        <v>1634</v>
      </c>
      <c r="G639" s="51" t="s">
        <v>31</v>
      </c>
      <c r="H639" s="52">
        <v>2015</v>
      </c>
      <c r="I639" s="38">
        <v>103.85</v>
      </c>
      <c r="J639" s="38">
        <v>103.8</v>
      </c>
      <c r="K639" s="38">
        <v>103.8</v>
      </c>
      <c r="L639" s="38">
        <v>103.8</v>
      </c>
      <c r="M639" s="38">
        <v>103.8</v>
      </c>
      <c r="N639" s="37">
        <v>103.8</v>
      </c>
      <c r="O639" s="37">
        <v>103.8</v>
      </c>
      <c r="P639" s="37">
        <v>103.8</v>
      </c>
      <c r="Q639" s="37">
        <v>103.8</v>
      </c>
      <c r="R639" s="37">
        <v>103.8</v>
      </c>
      <c r="S639" s="37">
        <v>103.8</v>
      </c>
      <c r="T639" s="207"/>
    </row>
    <row r="640" spans="1:20" s="5" customFormat="1" ht="13.2">
      <c r="A640" s="5">
        <f t="shared" si="18"/>
        <v>640</v>
      </c>
      <c r="B640" s="51" t="s">
        <v>1136</v>
      </c>
      <c r="C640" s="51"/>
      <c r="D640" s="51" t="s">
        <v>1137</v>
      </c>
      <c r="E640" s="51" t="s">
        <v>1078</v>
      </c>
      <c r="F640" s="51" t="s">
        <v>1634</v>
      </c>
      <c r="G640" s="51" t="s">
        <v>33</v>
      </c>
      <c r="H640" s="52">
        <v>2006</v>
      </c>
      <c r="I640" s="38">
        <v>194</v>
      </c>
      <c r="J640" s="38">
        <v>194</v>
      </c>
      <c r="K640" s="38">
        <v>194</v>
      </c>
      <c r="L640" s="38">
        <v>194</v>
      </c>
      <c r="M640" s="38">
        <v>194</v>
      </c>
      <c r="N640" s="37">
        <v>194</v>
      </c>
      <c r="O640" s="37">
        <v>194</v>
      </c>
      <c r="P640" s="37">
        <v>194</v>
      </c>
      <c r="Q640" s="37">
        <v>194</v>
      </c>
      <c r="R640" s="37">
        <v>194</v>
      </c>
      <c r="S640" s="37">
        <v>194</v>
      </c>
      <c r="T640" s="207"/>
    </row>
    <row r="641" spans="1:20" s="5" customFormat="1" ht="13.2">
      <c r="A641" s="5">
        <f t="shared" si="18"/>
        <v>641</v>
      </c>
      <c r="B641" s="51" t="s">
        <v>1138</v>
      </c>
      <c r="C641" s="51"/>
      <c r="D641" s="51" t="s">
        <v>1139</v>
      </c>
      <c r="E641" s="51" t="s">
        <v>1078</v>
      </c>
      <c r="F641" s="51" t="s">
        <v>1634</v>
      </c>
      <c r="G641" s="51" t="s">
        <v>33</v>
      </c>
      <c r="H641" s="52">
        <v>2007</v>
      </c>
      <c r="I641" s="38">
        <v>98</v>
      </c>
      <c r="J641" s="38">
        <v>98</v>
      </c>
      <c r="K641" s="38">
        <v>98</v>
      </c>
      <c r="L641" s="38">
        <v>98</v>
      </c>
      <c r="M641" s="38">
        <v>98</v>
      </c>
      <c r="N641" s="37">
        <v>98</v>
      </c>
      <c r="O641" s="37">
        <v>98</v>
      </c>
      <c r="P641" s="37">
        <v>98</v>
      </c>
      <c r="Q641" s="37">
        <v>98</v>
      </c>
      <c r="R641" s="37">
        <v>98</v>
      </c>
      <c r="S641" s="37">
        <v>98</v>
      </c>
      <c r="T641" s="207"/>
    </row>
    <row r="642" spans="1:20" s="5" customFormat="1" ht="13.2">
      <c r="A642" s="5">
        <f t="shared" si="18"/>
        <v>642</v>
      </c>
      <c r="B642" s="51" t="s">
        <v>1140</v>
      </c>
      <c r="C642" s="51"/>
      <c r="D642" s="51" t="s">
        <v>1141</v>
      </c>
      <c r="E642" s="51" t="s">
        <v>1078</v>
      </c>
      <c r="F642" s="51" t="s">
        <v>1634</v>
      </c>
      <c r="G642" s="51" t="s">
        <v>33</v>
      </c>
      <c r="H642" s="52">
        <v>2007</v>
      </c>
      <c r="I642" s="38">
        <v>100</v>
      </c>
      <c r="J642" s="38">
        <v>100</v>
      </c>
      <c r="K642" s="38">
        <v>100</v>
      </c>
      <c r="L642" s="38">
        <v>100</v>
      </c>
      <c r="M642" s="38">
        <v>100</v>
      </c>
      <c r="N642" s="37">
        <v>100</v>
      </c>
      <c r="O642" s="37">
        <v>100</v>
      </c>
      <c r="P642" s="37">
        <v>100</v>
      </c>
      <c r="Q642" s="37">
        <v>100</v>
      </c>
      <c r="R642" s="37">
        <v>100</v>
      </c>
      <c r="S642" s="37">
        <v>100</v>
      </c>
      <c r="T642" s="207"/>
    </row>
    <row r="643" spans="1:20" s="5" customFormat="1" ht="13.2">
      <c r="A643" s="5">
        <f t="shared" si="18"/>
        <v>643</v>
      </c>
      <c r="B643" s="51" t="s">
        <v>1175</v>
      </c>
      <c r="C643" s="51"/>
      <c r="D643" s="51" t="s">
        <v>1176</v>
      </c>
      <c r="E643" s="51" t="s">
        <v>1177</v>
      </c>
      <c r="F643" s="51" t="s">
        <v>1354</v>
      </c>
      <c r="G643" s="51" t="s">
        <v>40</v>
      </c>
      <c r="H643" s="52">
        <v>2015</v>
      </c>
      <c r="I643" s="38">
        <v>100</v>
      </c>
      <c r="J643" s="38">
        <v>100</v>
      </c>
      <c r="K643" s="38">
        <v>100</v>
      </c>
      <c r="L643" s="38">
        <v>100</v>
      </c>
      <c r="M643" s="38">
        <v>100</v>
      </c>
      <c r="N643" s="37">
        <v>100</v>
      </c>
      <c r="O643" s="37">
        <v>100</v>
      </c>
      <c r="P643" s="37">
        <v>100</v>
      </c>
      <c r="Q643" s="37">
        <v>100</v>
      </c>
      <c r="R643" s="37">
        <v>100</v>
      </c>
      <c r="S643" s="37">
        <v>100</v>
      </c>
      <c r="T643" s="207"/>
    </row>
    <row r="644" spans="1:20" s="5" customFormat="1" ht="13.2">
      <c r="A644" s="5">
        <f t="shared" si="18"/>
        <v>644</v>
      </c>
      <c r="B644" s="51" t="s">
        <v>1180</v>
      </c>
      <c r="C644" s="51"/>
      <c r="D644" s="51" t="s">
        <v>1181</v>
      </c>
      <c r="E644" s="51" t="s">
        <v>1177</v>
      </c>
      <c r="F644" s="51" t="s">
        <v>1354</v>
      </c>
      <c r="G644" s="51" t="s">
        <v>40</v>
      </c>
      <c r="H644" s="52">
        <v>2015</v>
      </c>
      <c r="I644" s="38">
        <v>100</v>
      </c>
      <c r="J644" s="38">
        <v>100</v>
      </c>
      <c r="K644" s="38">
        <v>100</v>
      </c>
      <c r="L644" s="38">
        <v>100</v>
      </c>
      <c r="M644" s="38">
        <v>100</v>
      </c>
      <c r="N644" s="37">
        <v>100</v>
      </c>
      <c r="O644" s="37">
        <v>100</v>
      </c>
      <c r="P644" s="37">
        <v>100</v>
      </c>
      <c r="Q644" s="37">
        <v>100</v>
      </c>
      <c r="R644" s="37">
        <v>100</v>
      </c>
      <c r="S644" s="37">
        <v>100</v>
      </c>
      <c r="T644" s="207"/>
    </row>
    <row r="645" spans="1:20" s="5" customFormat="1" ht="13.2">
      <c r="A645" s="5">
        <f t="shared" si="18"/>
        <v>645</v>
      </c>
      <c r="B645" s="51" t="s">
        <v>1142</v>
      </c>
      <c r="C645" s="51"/>
      <c r="D645" s="51" t="s">
        <v>1143</v>
      </c>
      <c r="E645" s="51" t="s">
        <v>613</v>
      </c>
      <c r="F645" s="51" t="s">
        <v>1634</v>
      </c>
      <c r="G645" s="51" t="s">
        <v>33</v>
      </c>
      <c r="H645" s="52">
        <v>2010</v>
      </c>
      <c r="I645" s="38">
        <v>48</v>
      </c>
      <c r="J645" s="38">
        <v>48</v>
      </c>
      <c r="K645" s="38">
        <v>48</v>
      </c>
      <c r="L645" s="38">
        <v>48</v>
      </c>
      <c r="M645" s="38">
        <v>48</v>
      </c>
      <c r="N645" s="37">
        <v>48</v>
      </c>
      <c r="O645" s="37">
        <v>48</v>
      </c>
      <c r="P645" s="37">
        <v>48</v>
      </c>
      <c r="Q645" s="37">
        <v>48</v>
      </c>
      <c r="R645" s="37">
        <v>48</v>
      </c>
      <c r="S645" s="37">
        <v>48</v>
      </c>
      <c r="T645" s="207"/>
    </row>
    <row r="646" spans="1:20" s="5" customFormat="1" ht="13.2">
      <c r="A646" s="5">
        <f t="shared" ref="A646:A709" si="19">A645+1</f>
        <v>646</v>
      </c>
      <c r="B646" s="51" t="s">
        <v>1146</v>
      </c>
      <c r="C646" s="51"/>
      <c r="D646" s="51" t="s">
        <v>1147</v>
      </c>
      <c r="E646" s="51" t="s">
        <v>613</v>
      </c>
      <c r="F646" s="51" t="s">
        <v>1634</v>
      </c>
      <c r="G646" s="51" t="s">
        <v>33</v>
      </c>
      <c r="H646" s="52">
        <v>2010</v>
      </c>
      <c r="I646" s="38">
        <v>51</v>
      </c>
      <c r="J646" s="38">
        <v>51</v>
      </c>
      <c r="K646" s="38">
        <v>51</v>
      </c>
      <c r="L646" s="38">
        <v>51</v>
      </c>
      <c r="M646" s="38">
        <v>51</v>
      </c>
      <c r="N646" s="37">
        <v>51</v>
      </c>
      <c r="O646" s="37">
        <v>51</v>
      </c>
      <c r="P646" s="37">
        <v>51</v>
      </c>
      <c r="Q646" s="37">
        <v>51</v>
      </c>
      <c r="R646" s="37">
        <v>51</v>
      </c>
      <c r="S646" s="37">
        <v>51</v>
      </c>
      <c r="T646" s="207"/>
    </row>
    <row r="647" spans="1:20" s="5" customFormat="1" ht="13.2">
      <c r="A647" s="5">
        <f t="shared" si="19"/>
        <v>647</v>
      </c>
      <c r="B647" s="51" t="s">
        <v>1150</v>
      </c>
      <c r="C647" s="51"/>
      <c r="D647" s="51" t="s">
        <v>1151</v>
      </c>
      <c r="E647" s="51" t="s">
        <v>613</v>
      </c>
      <c r="F647" s="51" t="s">
        <v>1634</v>
      </c>
      <c r="G647" s="51" t="s">
        <v>33</v>
      </c>
      <c r="H647" s="52">
        <v>2011</v>
      </c>
      <c r="I647" s="38">
        <v>25.5</v>
      </c>
      <c r="J647" s="38">
        <v>25.5</v>
      </c>
      <c r="K647" s="38">
        <v>25.5</v>
      </c>
      <c r="L647" s="38">
        <v>25.5</v>
      </c>
      <c r="M647" s="38">
        <v>25.5</v>
      </c>
      <c r="N647" s="37">
        <v>25.5</v>
      </c>
      <c r="O647" s="37">
        <v>25.5</v>
      </c>
      <c r="P647" s="37">
        <v>25.5</v>
      </c>
      <c r="Q647" s="37">
        <v>25.5</v>
      </c>
      <c r="R647" s="37">
        <v>25.5</v>
      </c>
      <c r="S647" s="37">
        <v>25.5</v>
      </c>
      <c r="T647" s="207"/>
    </row>
    <row r="648" spans="1:20" s="5" customFormat="1" ht="13.2">
      <c r="A648" s="5">
        <f t="shared" si="19"/>
        <v>648</v>
      </c>
      <c r="B648" s="51" t="s">
        <v>1152</v>
      </c>
      <c r="C648" s="51"/>
      <c r="D648" s="51" t="s">
        <v>1153</v>
      </c>
      <c r="E648" s="51" t="s">
        <v>613</v>
      </c>
      <c r="F648" s="51" t="s">
        <v>1634</v>
      </c>
      <c r="G648" s="51" t="s">
        <v>33</v>
      </c>
      <c r="H648" s="52">
        <v>2011</v>
      </c>
      <c r="I648" s="38">
        <v>24</v>
      </c>
      <c r="J648" s="38">
        <v>24</v>
      </c>
      <c r="K648" s="38">
        <v>24</v>
      </c>
      <c r="L648" s="38">
        <v>24</v>
      </c>
      <c r="M648" s="38">
        <v>24</v>
      </c>
      <c r="N648" s="37">
        <v>24</v>
      </c>
      <c r="O648" s="37">
        <v>24</v>
      </c>
      <c r="P648" s="37">
        <v>24</v>
      </c>
      <c r="Q648" s="37">
        <v>24</v>
      </c>
      <c r="R648" s="37">
        <v>24</v>
      </c>
      <c r="S648" s="37">
        <v>24</v>
      </c>
      <c r="T648" s="207"/>
    </row>
    <row r="649" spans="1:20" s="5" customFormat="1" ht="13.2">
      <c r="A649" s="5">
        <f t="shared" si="19"/>
        <v>649</v>
      </c>
      <c r="B649" s="51" t="s">
        <v>1154</v>
      </c>
      <c r="C649" s="51"/>
      <c r="D649" s="51" t="s">
        <v>1155</v>
      </c>
      <c r="E649" s="51" t="s">
        <v>39</v>
      </c>
      <c r="F649" s="51" t="s">
        <v>1634</v>
      </c>
      <c r="G649" s="51" t="s">
        <v>32</v>
      </c>
      <c r="H649" s="52">
        <v>2015</v>
      </c>
      <c r="I649" s="38">
        <v>200</v>
      </c>
      <c r="J649" s="38">
        <v>200</v>
      </c>
      <c r="K649" s="38">
        <v>200</v>
      </c>
      <c r="L649" s="38">
        <v>200</v>
      </c>
      <c r="M649" s="38">
        <v>200</v>
      </c>
      <c r="N649" s="37">
        <v>200</v>
      </c>
      <c r="O649" s="37">
        <v>200</v>
      </c>
      <c r="P649" s="37">
        <v>200</v>
      </c>
      <c r="Q649" s="37">
        <v>200</v>
      </c>
      <c r="R649" s="37">
        <v>200</v>
      </c>
      <c r="S649" s="37">
        <v>200</v>
      </c>
      <c r="T649" s="207"/>
    </row>
    <row r="650" spans="1:20" s="5" customFormat="1" ht="13.2">
      <c r="A650" s="5">
        <f t="shared" si="19"/>
        <v>650</v>
      </c>
      <c r="B650" s="51" t="s">
        <v>1156</v>
      </c>
      <c r="C650" s="51"/>
      <c r="D650" s="51" t="s">
        <v>1157</v>
      </c>
      <c r="E650" s="51" t="s">
        <v>39</v>
      </c>
      <c r="F650" s="51" t="s">
        <v>1634</v>
      </c>
      <c r="G650" s="51" t="s">
        <v>32</v>
      </c>
      <c r="H650" s="52">
        <v>2016</v>
      </c>
      <c r="I650" s="38">
        <v>200</v>
      </c>
      <c r="J650" s="38">
        <v>200</v>
      </c>
      <c r="K650" s="38">
        <v>200</v>
      </c>
      <c r="L650" s="38">
        <v>200</v>
      </c>
      <c r="M650" s="38">
        <v>200</v>
      </c>
      <c r="N650" s="37">
        <v>200</v>
      </c>
      <c r="O650" s="37">
        <v>200</v>
      </c>
      <c r="P650" s="37">
        <v>200</v>
      </c>
      <c r="Q650" s="37">
        <v>200</v>
      </c>
      <c r="R650" s="37">
        <v>200</v>
      </c>
      <c r="S650" s="37">
        <v>200</v>
      </c>
      <c r="T650" s="207"/>
    </row>
    <row r="651" spans="1:20" s="5" customFormat="1" ht="13.2">
      <c r="A651" s="5">
        <f t="shared" si="19"/>
        <v>651</v>
      </c>
      <c r="B651" s="51" t="s">
        <v>1158</v>
      </c>
      <c r="C651" s="51"/>
      <c r="D651" s="51" t="s">
        <v>1159</v>
      </c>
      <c r="E651" s="51" t="s">
        <v>39</v>
      </c>
      <c r="F651" s="51" t="s">
        <v>1634</v>
      </c>
      <c r="G651" s="51" t="s">
        <v>32</v>
      </c>
      <c r="H651" s="52">
        <v>2016</v>
      </c>
      <c r="I651" s="38">
        <v>110</v>
      </c>
      <c r="J651" s="38">
        <v>110</v>
      </c>
      <c r="K651" s="38">
        <v>110</v>
      </c>
      <c r="L651" s="38">
        <v>110</v>
      </c>
      <c r="M651" s="38">
        <v>110</v>
      </c>
      <c r="N651" s="37">
        <v>110</v>
      </c>
      <c r="O651" s="37">
        <v>110</v>
      </c>
      <c r="P651" s="37">
        <v>110</v>
      </c>
      <c r="Q651" s="37">
        <v>110</v>
      </c>
      <c r="R651" s="37">
        <v>110</v>
      </c>
      <c r="S651" s="37">
        <v>110</v>
      </c>
      <c r="T651" s="207"/>
    </row>
    <row r="652" spans="1:20" s="5" customFormat="1" ht="13.2">
      <c r="A652" s="5">
        <f t="shared" si="19"/>
        <v>652</v>
      </c>
      <c r="B652" s="51" t="s">
        <v>1333</v>
      </c>
      <c r="C652" s="51"/>
      <c r="D652" s="51" t="s">
        <v>1334</v>
      </c>
      <c r="E652" s="51" t="s">
        <v>1318</v>
      </c>
      <c r="F652" s="51" t="s">
        <v>55</v>
      </c>
      <c r="G652" s="51" t="s">
        <v>69</v>
      </c>
      <c r="H652" s="52">
        <v>2013</v>
      </c>
      <c r="I652" s="38">
        <v>200.1</v>
      </c>
      <c r="J652" s="38">
        <v>200.1</v>
      </c>
      <c r="K652" s="38">
        <v>200.1</v>
      </c>
      <c r="L652" s="38">
        <v>200.1</v>
      </c>
      <c r="M652" s="38">
        <v>200.1</v>
      </c>
      <c r="N652" s="37">
        <v>200.1</v>
      </c>
      <c r="O652" s="37">
        <v>200.1</v>
      </c>
      <c r="P652" s="37">
        <v>200.1</v>
      </c>
      <c r="Q652" s="37">
        <v>200.1</v>
      </c>
      <c r="R652" s="37">
        <v>200.1</v>
      </c>
      <c r="S652" s="37">
        <v>200.1</v>
      </c>
      <c r="T652" s="207"/>
    </row>
    <row r="653" spans="1:20" s="5" customFormat="1" ht="13.2">
      <c r="A653" s="5">
        <f t="shared" si="19"/>
        <v>653</v>
      </c>
      <c r="B653" s="51" t="s">
        <v>1335</v>
      </c>
      <c r="C653" s="51"/>
      <c r="D653" s="51" t="s">
        <v>1738</v>
      </c>
      <c r="E653" s="51" t="s">
        <v>1318</v>
      </c>
      <c r="F653" s="51" t="s">
        <v>55</v>
      </c>
      <c r="G653" s="51" t="s">
        <v>69</v>
      </c>
      <c r="H653" s="52">
        <v>2013</v>
      </c>
      <c r="I653" s="38">
        <v>201.6</v>
      </c>
      <c r="J653" s="38">
        <v>201.6</v>
      </c>
      <c r="K653" s="38">
        <v>201.6</v>
      </c>
      <c r="L653" s="38">
        <v>201.6</v>
      </c>
      <c r="M653" s="38">
        <v>201.6</v>
      </c>
      <c r="N653" s="37">
        <v>201.6</v>
      </c>
      <c r="O653" s="37">
        <v>201.6</v>
      </c>
      <c r="P653" s="37">
        <v>201.6</v>
      </c>
      <c r="Q653" s="37">
        <v>201.6</v>
      </c>
      <c r="R653" s="37">
        <v>201.6</v>
      </c>
      <c r="S653" s="37">
        <v>201.6</v>
      </c>
      <c r="T653" s="207"/>
    </row>
    <row r="654" spans="1:20" s="5" customFormat="1" ht="13.2">
      <c r="A654" s="5">
        <f t="shared" si="19"/>
        <v>654</v>
      </c>
      <c r="B654" s="51" t="s">
        <v>1336</v>
      </c>
      <c r="C654" s="51"/>
      <c r="D654" s="51" t="s">
        <v>1337</v>
      </c>
      <c r="E654" s="51" t="s">
        <v>1318</v>
      </c>
      <c r="F654" s="51" t="s">
        <v>55</v>
      </c>
      <c r="G654" s="51" t="s">
        <v>69</v>
      </c>
      <c r="H654" s="52">
        <v>2012</v>
      </c>
      <c r="I654" s="38">
        <v>99.83</v>
      </c>
      <c r="J654" s="38">
        <v>99.8</v>
      </c>
      <c r="K654" s="38">
        <v>99.8</v>
      </c>
      <c r="L654" s="38">
        <v>99.8</v>
      </c>
      <c r="M654" s="38">
        <v>99.8</v>
      </c>
      <c r="N654" s="37">
        <v>99.8</v>
      </c>
      <c r="O654" s="37">
        <v>99.8</v>
      </c>
      <c r="P654" s="37">
        <v>99.8</v>
      </c>
      <c r="Q654" s="37">
        <v>99.8</v>
      </c>
      <c r="R654" s="37">
        <v>99.8</v>
      </c>
      <c r="S654" s="37">
        <v>99.8</v>
      </c>
      <c r="T654" s="207"/>
    </row>
    <row r="655" spans="1:20" s="5" customFormat="1" ht="13.2">
      <c r="A655" s="5">
        <f t="shared" si="19"/>
        <v>655</v>
      </c>
      <c r="B655" s="51" t="s">
        <v>1338</v>
      </c>
      <c r="C655" s="51"/>
      <c r="D655" s="51" t="s">
        <v>1339</v>
      </c>
      <c r="E655" s="51" t="s">
        <v>1318</v>
      </c>
      <c r="F655" s="51" t="s">
        <v>55</v>
      </c>
      <c r="G655" s="51" t="s">
        <v>69</v>
      </c>
      <c r="H655" s="52">
        <v>2012</v>
      </c>
      <c r="I655" s="38">
        <v>103.5</v>
      </c>
      <c r="J655" s="38">
        <v>103.5</v>
      </c>
      <c r="K655" s="38">
        <v>103.5</v>
      </c>
      <c r="L655" s="38">
        <v>103.5</v>
      </c>
      <c r="M655" s="38">
        <v>103.5</v>
      </c>
      <c r="N655" s="37">
        <v>103.5</v>
      </c>
      <c r="O655" s="37">
        <v>103.5</v>
      </c>
      <c r="P655" s="37">
        <v>103.5</v>
      </c>
      <c r="Q655" s="37">
        <v>103.5</v>
      </c>
      <c r="R655" s="37">
        <v>103.5</v>
      </c>
      <c r="S655" s="37">
        <v>103.5</v>
      </c>
      <c r="T655" s="207"/>
    </row>
    <row r="656" spans="1:20" s="5" customFormat="1" ht="13.2">
      <c r="A656" s="5">
        <f t="shared" si="19"/>
        <v>656</v>
      </c>
      <c r="B656" s="51" t="s">
        <v>1196</v>
      </c>
      <c r="C656" s="51"/>
      <c r="D656" s="51" t="s">
        <v>1197</v>
      </c>
      <c r="E656" s="51" t="s">
        <v>1198</v>
      </c>
      <c r="F656" s="51" t="s">
        <v>1354</v>
      </c>
      <c r="G656" s="51" t="s">
        <v>40</v>
      </c>
      <c r="H656" s="52">
        <v>2017</v>
      </c>
      <c r="I656" s="38">
        <v>115.2</v>
      </c>
      <c r="J656" s="38">
        <v>115.2</v>
      </c>
      <c r="K656" s="38">
        <v>115.2</v>
      </c>
      <c r="L656" s="38">
        <v>115.2</v>
      </c>
      <c r="M656" s="38">
        <v>115.2</v>
      </c>
      <c r="N656" s="37">
        <v>115.2</v>
      </c>
      <c r="O656" s="37">
        <v>115.2</v>
      </c>
      <c r="P656" s="37">
        <v>115.2</v>
      </c>
      <c r="Q656" s="37">
        <v>115.2</v>
      </c>
      <c r="R656" s="37">
        <v>115.2</v>
      </c>
      <c r="S656" s="37">
        <v>115.2</v>
      </c>
      <c r="T656" s="207"/>
    </row>
    <row r="657" spans="1:20" s="5" customFormat="1" ht="13.2">
      <c r="A657" s="5">
        <f t="shared" si="19"/>
        <v>657</v>
      </c>
      <c r="B657" s="51" t="s">
        <v>1201</v>
      </c>
      <c r="C657" s="51"/>
      <c r="D657" s="51" t="s">
        <v>1202</v>
      </c>
      <c r="E657" s="51" t="s">
        <v>1198</v>
      </c>
      <c r="F657" s="51" t="s">
        <v>1354</v>
      </c>
      <c r="G657" s="51" t="s">
        <v>40</v>
      </c>
      <c r="H657" s="52">
        <v>2017</v>
      </c>
      <c r="I657" s="38">
        <v>115.2</v>
      </c>
      <c r="J657" s="38">
        <v>115.2</v>
      </c>
      <c r="K657" s="38">
        <v>115.2</v>
      </c>
      <c r="L657" s="38">
        <v>115.2</v>
      </c>
      <c r="M657" s="38">
        <v>115.2</v>
      </c>
      <c r="N657" s="37">
        <v>115.2</v>
      </c>
      <c r="O657" s="37">
        <v>115.2</v>
      </c>
      <c r="P657" s="37">
        <v>115.2</v>
      </c>
      <c r="Q657" s="37">
        <v>115.2</v>
      </c>
      <c r="R657" s="37">
        <v>115.2</v>
      </c>
      <c r="S657" s="37">
        <v>115.2</v>
      </c>
      <c r="T657" s="207"/>
    </row>
    <row r="658" spans="1:20" s="5" customFormat="1" ht="13.2">
      <c r="A658" s="5">
        <f t="shared" si="19"/>
        <v>658</v>
      </c>
      <c r="B658" s="51" t="s">
        <v>2151</v>
      </c>
      <c r="C658" s="51"/>
      <c r="D658" s="51" t="s">
        <v>2152</v>
      </c>
      <c r="E658" s="51" t="s">
        <v>1541</v>
      </c>
      <c r="F658" s="51" t="s">
        <v>1634</v>
      </c>
      <c r="G658" s="51" t="s">
        <v>33</v>
      </c>
      <c r="H658" s="52">
        <v>2022</v>
      </c>
      <c r="I658" s="38">
        <v>201.6</v>
      </c>
      <c r="J658" s="38">
        <v>201.6</v>
      </c>
      <c r="K658" s="38">
        <v>201.6</v>
      </c>
      <c r="L658" s="38">
        <v>201.6</v>
      </c>
      <c r="M658" s="38">
        <v>201.6</v>
      </c>
      <c r="N658" s="37">
        <v>201.6</v>
      </c>
      <c r="O658" s="37">
        <v>201.6</v>
      </c>
      <c r="P658" s="37">
        <v>201.6</v>
      </c>
      <c r="Q658" s="37">
        <v>201.6</v>
      </c>
      <c r="R658" s="37">
        <v>201.6</v>
      </c>
      <c r="S658" s="37">
        <v>201.6</v>
      </c>
      <c r="T658" s="207"/>
    </row>
    <row r="659" spans="1:20" s="5" customFormat="1" ht="13.2">
      <c r="A659" s="5">
        <f t="shared" si="19"/>
        <v>659</v>
      </c>
      <c r="B659" s="51" t="s">
        <v>2153</v>
      </c>
      <c r="C659" s="51"/>
      <c r="D659" s="51" t="s">
        <v>2154</v>
      </c>
      <c r="E659" s="51" t="s">
        <v>1541</v>
      </c>
      <c r="F659" s="51" t="s">
        <v>1634</v>
      </c>
      <c r="G659" s="51" t="s">
        <v>33</v>
      </c>
      <c r="H659" s="52">
        <v>2022</v>
      </c>
      <c r="I659" s="38">
        <v>11.1</v>
      </c>
      <c r="J659" s="38">
        <v>11.1</v>
      </c>
      <c r="K659" s="38">
        <v>11.1</v>
      </c>
      <c r="L659" s="38">
        <v>11.1</v>
      </c>
      <c r="M659" s="38">
        <v>11.1</v>
      </c>
      <c r="N659" s="37">
        <v>11.1</v>
      </c>
      <c r="O659" s="37">
        <v>11.1</v>
      </c>
      <c r="P659" s="37">
        <v>11.1</v>
      </c>
      <c r="Q659" s="37">
        <v>11.1</v>
      </c>
      <c r="R659" s="37">
        <v>11.1</v>
      </c>
      <c r="S659" s="37">
        <v>11.1</v>
      </c>
      <c r="T659" s="207"/>
    </row>
    <row r="660" spans="1:20" s="5" customFormat="1" ht="13.2">
      <c r="A660" s="5">
        <f t="shared" si="19"/>
        <v>660</v>
      </c>
      <c r="B660" s="51" t="s">
        <v>2155</v>
      </c>
      <c r="C660" s="51"/>
      <c r="D660" s="51" t="s">
        <v>2156</v>
      </c>
      <c r="E660" s="51" t="s">
        <v>1541</v>
      </c>
      <c r="F660" s="51" t="s">
        <v>1634</v>
      </c>
      <c r="G660" s="51" t="s">
        <v>33</v>
      </c>
      <c r="H660" s="52">
        <v>2022</v>
      </c>
      <c r="I660" s="38">
        <v>33.6</v>
      </c>
      <c r="J660" s="38">
        <v>33.6</v>
      </c>
      <c r="K660" s="38">
        <v>33.6</v>
      </c>
      <c r="L660" s="38">
        <v>33.6</v>
      </c>
      <c r="M660" s="38">
        <v>33.6</v>
      </c>
      <c r="N660" s="37">
        <v>33.6</v>
      </c>
      <c r="O660" s="37">
        <v>33.6</v>
      </c>
      <c r="P660" s="37">
        <v>33.6</v>
      </c>
      <c r="Q660" s="37">
        <v>33.6</v>
      </c>
      <c r="R660" s="37">
        <v>33.6</v>
      </c>
      <c r="S660" s="37">
        <v>33.6</v>
      </c>
      <c r="T660" s="207"/>
    </row>
    <row r="661" spans="1:20" s="5" customFormat="1" ht="13.2">
      <c r="A661" s="5">
        <f t="shared" si="19"/>
        <v>661</v>
      </c>
      <c r="B661" s="51" t="s">
        <v>2157</v>
      </c>
      <c r="C661" s="51"/>
      <c r="D661" s="51" t="s">
        <v>2158</v>
      </c>
      <c r="E661" s="51" t="s">
        <v>1541</v>
      </c>
      <c r="F661" s="51" t="s">
        <v>1634</v>
      </c>
      <c r="G661" s="51" t="s">
        <v>33</v>
      </c>
      <c r="H661" s="52">
        <v>2022</v>
      </c>
      <c r="I661" s="38">
        <v>22.2</v>
      </c>
      <c r="J661" s="38">
        <v>22.2</v>
      </c>
      <c r="K661" s="38">
        <v>22.2</v>
      </c>
      <c r="L661" s="38">
        <v>22.2</v>
      </c>
      <c r="M661" s="38">
        <v>22.2</v>
      </c>
      <c r="N661" s="37">
        <v>22.2</v>
      </c>
      <c r="O661" s="37">
        <v>22.2</v>
      </c>
      <c r="P661" s="37">
        <v>22.2</v>
      </c>
      <c r="Q661" s="37">
        <v>22.2</v>
      </c>
      <c r="R661" s="37">
        <v>22.2</v>
      </c>
      <c r="S661" s="37">
        <v>22.2</v>
      </c>
      <c r="T661" s="207"/>
    </row>
    <row r="662" spans="1:20" s="5" customFormat="1" ht="13.2">
      <c r="A662" s="5">
        <f t="shared" si="19"/>
        <v>662</v>
      </c>
      <c r="B662" s="51" t="s">
        <v>2159</v>
      </c>
      <c r="C662" s="51"/>
      <c r="D662" s="51" t="s">
        <v>2160</v>
      </c>
      <c r="E662" s="51" t="s">
        <v>1541</v>
      </c>
      <c r="F662" s="51" t="s">
        <v>1634</v>
      </c>
      <c r="G662" s="51" t="s">
        <v>33</v>
      </c>
      <c r="H662" s="52">
        <v>2022</v>
      </c>
      <c r="I662" s="38">
        <v>71.400000000000006</v>
      </c>
      <c r="J662" s="38">
        <v>71.400000000000006</v>
      </c>
      <c r="K662" s="38">
        <v>71.400000000000006</v>
      </c>
      <c r="L662" s="38">
        <v>71.400000000000006</v>
      </c>
      <c r="M662" s="38">
        <v>71.400000000000006</v>
      </c>
      <c r="N662" s="37">
        <v>71.400000000000006</v>
      </c>
      <c r="O662" s="37">
        <v>71.400000000000006</v>
      </c>
      <c r="P662" s="37">
        <v>71.400000000000006</v>
      </c>
      <c r="Q662" s="37">
        <v>71.400000000000006</v>
      </c>
      <c r="R662" s="37">
        <v>71.400000000000006</v>
      </c>
      <c r="S662" s="37">
        <v>71.400000000000006</v>
      </c>
      <c r="T662" s="207"/>
    </row>
    <row r="663" spans="1:20" s="5" customFormat="1" ht="13.2">
      <c r="A663" s="5">
        <f t="shared" si="19"/>
        <v>663</v>
      </c>
      <c r="B663" s="51" t="s">
        <v>2161</v>
      </c>
      <c r="C663" s="51"/>
      <c r="D663" s="51" t="s">
        <v>2162</v>
      </c>
      <c r="E663" s="51" t="s">
        <v>1541</v>
      </c>
      <c r="F663" s="51" t="s">
        <v>1634</v>
      </c>
      <c r="G663" s="51" t="s">
        <v>33</v>
      </c>
      <c r="H663" s="52">
        <v>2022</v>
      </c>
      <c r="I663" s="38">
        <v>33.299999999999997</v>
      </c>
      <c r="J663" s="38">
        <v>33.299999999999997</v>
      </c>
      <c r="K663" s="38">
        <v>33.299999999999997</v>
      </c>
      <c r="L663" s="38">
        <v>33.299999999999997</v>
      </c>
      <c r="M663" s="38">
        <v>33.299999999999997</v>
      </c>
      <c r="N663" s="37">
        <v>33.299999999999997</v>
      </c>
      <c r="O663" s="37">
        <v>33.299999999999997</v>
      </c>
      <c r="P663" s="37">
        <v>33.299999999999997</v>
      </c>
      <c r="Q663" s="37">
        <v>33.299999999999997</v>
      </c>
      <c r="R663" s="37">
        <v>33.299999999999997</v>
      </c>
      <c r="S663" s="37">
        <v>33.299999999999997</v>
      </c>
      <c r="T663" s="207"/>
    </row>
    <row r="664" spans="1:20" s="5" customFormat="1" ht="13.2">
      <c r="A664" s="5">
        <f t="shared" si="19"/>
        <v>664</v>
      </c>
      <c r="B664" s="51" t="s">
        <v>2163</v>
      </c>
      <c r="C664" s="51"/>
      <c r="D664" s="51" t="s">
        <v>2164</v>
      </c>
      <c r="E664" s="51" t="s">
        <v>1541</v>
      </c>
      <c r="F664" s="51" t="s">
        <v>1634</v>
      </c>
      <c r="G664" s="51" t="s">
        <v>33</v>
      </c>
      <c r="H664" s="52">
        <v>2022</v>
      </c>
      <c r="I664" s="38">
        <v>22</v>
      </c>
      <c r="J664" s="38">
        <v>22</v>
      </c>
      <c r="K664" s="38">
        <v>22</v>
      </c>
      <c r="L664" s="38">
        <v>22</v>
      </c>
      <c r="M664" s="38">
        <v>22</v>
      </c>
      <c r="N664" s="37">
        <v>22</v>
      </c>
      <c r="O664" s="37">
        <v>22</v>
      </c>
      <c r="P664" s="37">
        <v>22</v>
      </c>
      <c r="Q664" s="37">
        <v>22</v>
      </c>
      <c r="R664" s="37">
        <v>22</v>
      </c>
      <c r="S664" s="37">
        <v>22</v>
      </c>
      <c r="T664" s="207"/>
    </row>
    <row r="665" spans="1:20" s="5" customFormat="1" ht="13.2">
      <c r="A665" s="5">
        <f t="shared" si="19"/>
        <v>665</v>
      </c>
      <c r="B665" s="51" t="s">
        <v>2165</v>
      </c>
      <c r="C665" s="51"/>
      <c r="D665" s="51" t="s">
        <v>2166</v>
      </c>
      <c r="E665" s="51" t="s">
        <v>1541</v>
      </c>
      <c r="F665" s="51" t="s">
        <v>1634</v>
      </c>
      <c r="G665" s="51" t="s">
        <v>33</v>
      </c>
      <c r="H665" s="52">
        <v>2022</v>
      </c>
      <c r="I665" s="38">
        <v>20</v>
      </c>
      <c r="J665" s="38">
        <v>20</v>
      </c>
      <c r="K665" s="38">
        <v>20</v>
      </c>
      <c r="L665" s="38">
        <v>20</v>
      </c>
      <c r="M665" s="38">
        <v>20</v>
      </c>
      <c r="N665" s="37">
        <v>20</v>
      </c>
      <c r="O665" s="37">
        <v>20</v>
      </c>
      <c r="P665" s="37">
        <v>20</v>
      </c>
      <c r="Q665" s="37">
        <v>20</v>
      </c>
      <c r="R665" s="37">
        <v>20</v>
      </c>
      <c r="S665" s="37">
        <v>20</v>
      </c>
      <c r="T665" s="207"/>
    </row>
    <row r="666" spans="1:20" s="5" customFormat="1" ht="13.2">
      <c r="A666" s="5">
        <f t="shared" si="19"/>
        <v>666</v>
      </c>
      <c r="B666" s="51" t="s">
        <v>2167</v>
      </c>
      <c r="C666" s="51"/>
      <c r="D666" s="51" t="s">
        <v>2168</v>
      </c>
      <c r="E666" s="51" t="s">
        <v>1541</v>
      </c>
      <c r="F666" s="51" t="s">
        <v>1634</v>
      </c>
      <c r="G666" s="51" t="s">
        <v>33</v>
      </c>
      <c r="H666" s="52">
        <v>2022</v>
      </c>
      <c r="I666" s="38">
        <v>76.8</v>
      </c>
      <c r="J666" s="38">
        <v>76.8</v>
      </c>
      <c r="K666" s="38">
        <v>76.8</v>
      </c>
      <c r="L666" s="38">
        <v>76.8</v>
      </c>
      <c r="M666" s="38">
        <v>76.8</v>
      </c>
      <c r="N666" s="37">
        <v>76.8</v>
      </c>
      <c r="O666" s="37">
        <v>76.8</v>
      </c>
      <c r="P666" s="37">
        <v>76.8</v>
      </c>
      <c r="Q666" s="37">
        <v>76.8</v>
      </c>
      <c r="R666" s="37">
        <v>76.8</v>
      </c>
      <c r="S666" s="37">
        <v>76.8</v>
      </c>
      <c r="T666" s="207"/>
    </row>
    <row r="667" spans="1:20" s="5" customFormat="1" ht="13.2">
      <c r="A667" s="5">
        <f t="shared" si="19"/>
        <v>667</v>
      </c>
      <c r="B667" s="51" t="s">
        <v>1216</v>
      </c>
      <c r="C667" s="51"/>
      <c r="D667" s="51" t="s">
        <v>1217</v>
      </c>
      <c r="E667" s="51" t="s">
        <v>1218</v>
      </c>
      <c r="F667" s="51" t="s">
        <v>1354</v>
      </c>
      <c r="G667" s="51" t="s">
        <v>40</v>
      </c>
      <c r="H667" s="52">
        <v>2008</v>
      </c>
      <c r="I667" s="38">
        <v>150</v>
      </c>
      <c r="J667" s="38">
        <v>150</v>
      </c>
      <c r="K667" s="38">
        <v>150</v>
      </c>
      <c r="L667" s="38">
        <v>150</v>
      </c>
      <c r="M667" s="38">
        <v>150</v>
      </c>
      <c r="N667" s="37">
        <v>150</v>
      </c>
      <c r="O667" s="37">
        <v>150</v>
      </c>
      <c r="P667" s="37">
        <v>150</v>
      </c>
      <c r="Q667" s="37">
        <v>150</v>
      </c>
      <c r="R667" s="37">
        <v>150</v>
      </c>
      <c r="S667" s="37">
        <v>150</v>
      </c>
      <c r="T667" s="207"/>
    </row>
    <row r="668" spans="1:20" s="5" customFormat="1" ht="13.2">
      <c r="A668" s="5">
        <f t="shared" si="19"/>
        <v>668</v>
      </c>
      <c r="B668" s="51" t="s">
        <v>1160</v>
      </c>
      <c r="C668" s="51"/>
      <c r="D668" s="51" t="s">
        <v>1161</v>
      </c>
      <c r="E668" s="51" t="s">
        <v>68</v>
      </c>
      <c r="F668" s="51" t="s">
        <v>1634</v>
      </c>
      <c r="G668" s="51" t="s">
        <v>33</v>
      </c>
      <c r="H668" s="52">
        <v>2015</v>
      </c>
      <c r="I668" s="38">
        <v>105.61</v>
      </c>
      <c r="J668" s="38">
        <v>105.6</v>
      </c>
      <c r="K668" s="38">
        <v>105.6</v>
      </c>
      <c r="L668" s="38">
        <v>105.6</v>
      </c>
      <c r="M668" s="38">
        <v>105.6</v>
      </c>
      <c r="N668" s="37">
        <v>105.6</v>
      </c>
      <c r="O668" s="37">
        <v>105.6</v>
      </c>
      <c r="P668" s="37">
        <v>105.6</v>
      </c>
      <c r="Q668" s="37">
        <v>105.6</v>
      </c>
      <c r="R668" s="37">
        <v>105.6</v>
      </c>
      <c r="S668" s="37">
        <v>105.6</v>
      </c>
      <c r="T668" s="207"/>
    </row>
    <row r="669" spans="1:20" s="5" customFormat="1" ht="13.2">
      <c r="A669" s="5">
        <f t="shared" si="19"/>
        <v>669</v>
      </c>
      <c r="B669" s="51" t="s">
        <v>1162</v>
      </c>
      <c r="C669" s="51"/>
      <c r="D669" s="51" t="s">
        <v>1163</v>
      </c>
      <c r="E669" s="51" t="s">
        <v>68</v>
      </c>
      <c r="F669" s="51" t="s">
        <v>1634</v>
      </c>
      <c r="G669" s="51" t="s">
        <v>33</v>
      </c>
      <c r="H669" s="52">
        <v>2015</v>
      </c>
      <c r="I669" s="38">
        <v>105.61</v>
      </c>
      <c r="J669" s="38">
        <v>105.6</v>
      </c>
      <c r="K669" s="38">
        <v>105.6</v>
      </c>
      <c r="L669" s="38">
        <v>105.6</v>
      </c>
      <c r="M669" s="38">
        <v>105.6</v>
      </c>
      <c r="N669" s="37">
        <v>105.6</v>
      </c>
      <c r="O669" s="37">
        <v>105.6</v>
      </c>
      <c r="P669" s="37">
        <v>105.6</v>
      </c>
      <c r="Q669" s="37">
        <v>105.6</v>
      </c>
      <c r="R669" s="37">
        <v>105.6</v>
      </c>
      <c r="S669" s="37">
        <v>105.6</v>
      </c>
      <c r="T669" s="207"/>
    </row>
    <row r="670" spans="1:20" s="5" customFormat="1" ht="13.2">
      <c r="A670" s="5">
        <f t="shared" si="19"/>
        <v>670</v>
      </c>
      <c r="B670" s="51" t="s">
        <v>1209</v>
      </c>
      <c r="C670" s="51"/>
      <c r="D670" s="51" t="s">
        <v>1210</v>
      </c>
      <c r="E670" s="51" t="s">
        <v>3837</v>
      </c>
      <c r="F670" s="51" t="s">
        <v>1354</v>
      </c>
      <c r="G670" s="51" t="s">
        <v>40</v>
      </c>
      <c r="H670" s="52">
        <v>2014</v>
      </c>
      <c r="I670" s="38">
        <v>144.30000000000001</v>
      </c>
      <c r="J670" s="38">
        <v>144.30000000000001</v>
      </c>
      <c r="K670" s="38">
        <v>144.30000000000001</v>
      </c>
      <c r="L670" s="38">
        <v>144.30000000000001</v>
      </c>
      <c r="M670" s="38">
        <v>144.30000000000001</v>
      </c>
      <c r="N670" s="37">
        <v>144.30000000000001</v>
      </c>
      <c r="O670" s="37">
        <v>144.30000000000001</v>
      </c>
      <c r="P670" s="37">
        <v>144.30000000000001</v>
      </c>
      <c r="Q670" s="37">
        <v>144.30000000000001</v>
      </c>
      <c r="R670" s="37">
        <v>144.30000000000001</v>
      </c>
      <c r="S670" s="37">
        <v>144.30000000000001</v>
      </c>
      <c r="T670" s="207"/>
    </row>
    <row r="671" spans="1:20" s="5" customFormat="1" ht="13.2">
      <c r="A671" s="5">
        <f t="shared" si="19"/>
        <v>671</v>
      </c>
      <c r="B671" s="51" t="s">
        <v>1214</v>
      </c>
      <c r="C671" s="51"/>
      <c r="D671" s="51" t="s">
        <v>1215</v>
      </c>
      <c r="E671" s="51" t="s">
        <v>3837</v>
      </c>
      <c r="F671" s="51" t="s">
        <v>1354</v>
      </c>
      <c r="G671" s="51" t="s">
        <v>40</v>
      </c>
      <c r="H671" s="52">
        <v>2014</v>
      </c>
      <c r="I671" s="38">
        <v>144.30000000000001</v>
      </c>
      <c r="J671" s="38">
        <v>144.30000000000001</v>
      </c>
      <c r="K671" s="38">
        <v>144.30000000000001</v>
      </c>
      <c r="L671" s="38">
        <v>144.30000000000001</v>
      </c>
      <c r="M671" s="38">
        <v>144.30000000000001</v>
      </c>
      <c r="N671" s="37">
        <v>144.30000000000001</v>
      </c>
      <c r="O671" s="37">
        <v>144.30000000000001</v>
      </c>
      <c r="P671" s="37">
        <v>144.30000000000001</v>
      </c>
      <c r="Q671" s="37">
        <v>144.30000000000001</v>
      </c>
      <c r="R671" s="37">
        <v>144.30000000000001</v>
      </c>
      <c r="S671" s="37">
        <v>144.30000000000001</v>
      </c>
      <c r="T671" s="207"/>
    </row>
    <row r="672" spans="1:20" s="5" customFormat="1" ht="13.2">
      <c r="A672" s="5">
        <f t="shared" si="19"/>
        <v>672</v>
      </c>
      <c r="B672" s="51" t="s">
        <v>1340</v>
      </c>
      <c r="C672" s="51"/>
      <c r="D672" s="51" t="s">
        <v>1341</v>
      </c>
      <c r="E672" s="51" t="s">
        <v>357</v>
      </c>
      <c r="F672" s="51" t="s">
        <v>55</v>
      </c>
      <c r="G672" s="51" t="s">
        <v>69</v>
      </c>
      <c r="H672" s="52">
        <v>2019</v>
      </c>
      <c r="I672" s="38">
        <v>162.80000000000001</v>
      </c>
      <c r="J672" s="38">
        <v>162.80000000000001</v>
      </c>
      <c r="K672" s="38">
        <v>162.80000000000001</v>
      </c>
      <c r="L672" s="38">
        <v>162.80000000000001</v>
      </c>
      <c r="M672" s="38">
        <v>162.80000000000001</v>
      </c>
      <c r="N672" s="37">
        <v>162.80000000000001</v>
      </c>
      <c r="O672" s="37">
        <v>162.80000000000001</v>
      </c>
      <c r="P672" s="37">
        <v>162.80000000000001</v>
      </c>
      <c r="Q672" s="37">
        <v>162.80000000000001</v>
      </c>
      <c r="R672" s="37">
        <v>162.80000000000001</v>
      </c>
      <c r="S672" s="37">
        <v>162.80000000000001</v>
      </c>
      <c r="T672" s="207"/>
    </row>
    <row r="673" spans="1:20" s="5" customFormat="1" ht="13.2">
      <c r="A673" s="5">
        <f t="shared" si="19"/>
        <v>673</v>
      </c>
      <c r="B673" s="51" t="s">
        <v>1164</v>
      </c>
      <c r="C673" s="51"/>
      <c r="D673" s="51" t="s">
        <v>1165</v>
      </c>
      <c r="E673" s="51" t="s">
        <v>1058</v>
      </c>
      <c r="F673" s="51" t="s">
        <v>1634</v>
      </c>
      <c r="G673" s="51" t="s">
        <v>33</v>
      </c>
      <c r="H673" s="52">
        <v>2017</v>
      </c>
      <c r="I673" s="38">
        <v>196.6</v>
      </c>
      <c r="J673" s="38">
        <v>196.6</v>
      </c>
      <c r="K673" s="38">
        <v>196.6</v>
      </c>
      <c r="L673" s="38">
        <v>196.6</v>
      </c>
      <c r="M673" s="38">
        <v>196.6</v>
      </c>
      <c r="N673" s="37">
        <v>196.6</v>
      </c>
      <c r="O673" s="37">
        <v>196.6</v>
      </c>
      <c r="P673" s="37">
        <v>196.6</v>
      </c>
      <c r="Q673" s="37">
        <v>196.6</v>
      </c>
      <c r="R673" s="37">
        <v>196.6</v>
      </c>
      <c r="S673" s="37">
        <v>196.6</v>
      </c>
      <c r="T673" s="207"/>
    </row>
    <row r="674" spans="1:20" s="5" customFormat="1" ht="13.2">
      <c r="A674" s="5">
        <f t="shared" si="19"/>
        <v>674</v>
      </c>
      <c r="B674" s="51" t="s">
        <v>1166</v>
      </c>
      <c r="C674" s="51"/>
      <c r="D674" s="51" t="s">
        <v>1167</v>
      </c>
      <c r="E674" s="51" t="s">
        <v>1168</v>
      </c>
      <c r="F674" s="51" t="s">
        <v>1634</v>
      </c>
      <c r="G674" s="51" t="s">
        <v>33</v>
      </c>
      <c r="H674" s="52">
        <v>2009</v>
      </c>
      <c r="I674" s="38">
        <v>92.61</v>
      </c>
      <c r="J674" s="38">
        <v>92.6</v>
      </c>
      <c r="K674" s="38">
        <v>92.6</v>
      </c>
      <c r="L674" s="38">
        <v>92.6</v>
      </c>
      <c r="M674" s="38">
        <v>92.6</v>
      </c>
      <c r="N674" s="37">
        <v>92.6</v>
      </c>
      <c r="O674" s="37">
        <v>92.6</v>
      </c>
      <c r="P674" s="37">
        <v>92.6</v>
      </c>
      <c r="Q674" s="37">
        <v>92.6</v>
      </c>
      <c r="R674" s="37">
        <v>92.6</v>
      </c>
      <c r="S674" s="37">
        <v>92.6</v>
      </c>
      <c r="T674" s="207"/>
    </row>
    <row r="675" spans="1:20" s="5" customFormat="1" ht="13.2">
      <c r="A675" s="5">
        <f t="shared" si="19"/>
        <v>675</v>
      </c>
      <c r="B675" s="51" t="s">
        <v>1169</v>
      </c>
      <c r="C675" s="51"/>
      <c r="D675" s="51" t="s">
        <v>1170</v>
      </c>
      <c r="E675" s="51" t="s">
        <v>1168</v>
      </c>
      <c r="F675" s="51" t="s">
        <v>1634</v>
      </c>
      <c r="G675" s="51" t="s">
        <v>33</v>
      </c>
      <c r="H675" s="52">
        <v>2009</v>
      </c>
      <c r="I675" s="38">
        <v>60</v>
      </c>
      <c r="J675" s="38">
        <v>60</v>
      </c>
      <c r="K675" s="38">
        <v>60</v>
      </c>
      <c r="L675" s="38">
        <v>60</v>
      </c>
      <c r="M675" s="38">
        <v>60</v>
      </c>
      <c r="N675" s="37">
        <v>60</v>
      </c>
      <c r="O675" s="37">
        <v>60</v>
      </c>
      <c r="P675" s="37">
        <v>60</v>
      </c>
      <c r="Q675" s="37">
        <v>60</v>
      </c>
      <c r="R675" s="37">
        <v>60</v>
      </c>
      <c r="S675" s="37">
        <v>60</v>
      </c>
      <c r="T675" s="207"/>
    </row>
    <row r="676" spans="1:20" s="5" customFormat="1" ht="13.2">
      <c r="A676" s="5">
        <f t="shared" si="19"/>
        <v>676</v>
      </c>
      <c r="B676" s="51" t="s">
        <v>1171</v>
      </c>
      <c r="C676" s="51"/>
      <c r="D676" s="51" t="s">
        <v>1172</v>
      </c>
      <c r="E676" s="51" t="s">
        <v>239</v>
      </c>
      <c r="F676" s="51" t="s">
        <v>1634</v>
      </c>
      <c r="G676" s="51" t="s">
        <v>33</v>
      </c>
      <c r="H676" s="52">
        <v>2008</v>
      </c>
      <c r="I676" s="38">
        <v>54.6</v>
      </c>
      <c r="J676" s="38">
        <v>54.6</v>
      </c>
      <c r="K676" s="38">
        <v>54.6</v>
      </c>
      <c r="L676" s="38">
        <v>54.6</v>
      </c>
      <c r="M676" s="38">
        <v>54.6</v>
      </c>
      <c r="N676" s="37">
        <v>54.6</v>
      </c>
      <c r="O676" s="37">
        <v>54.6</v>
      </c>
      <c r="P676" s="37">
        <v>54.6</v>
      </c>
      <c r="Q676" s="37">
        <v>54.6</v>
      </c>
      <c r="R676" s="37">
        <v>54.6</v>
      </c>
      <c r="S676" s="37">
        <v>54.6</v>
      </c>
      <c r="T676" s="207"/>
    </row>
    <row r="677" spans="1:20" s="5" customFormat="1" ht="13.2">
      <c r="A677" s="5">
        <f t="shared" si="19"/>
        <v>677</v>
      </c>
      <c r="B677" s="51" t="s">
        <v>1229</v>
      </c>
      <c r="C677" s="51"/>
      <c r="D677" s="51" t="s">
        <v>1230</v>
      </c>
      <c r="E677" s="51" t="s">
        <v>1177</v>
      </c>
      <c r="F677" s="51" t="s">
        <v>1354</v>
      </c>
      <c r="G677" s="51" t="s">
        <v>40</v>
      </c>
      <c r="H677" s="52">
        <v>2017</v>
      </c>
      <c r="I677" s="38">
        <v>151.19999999999999</v>
      </c>
      <c r="J677" s="38">
        <v>151.19999999999999</v>
      </c>
      <c r="K677" s="38">
        <v>151.19999999999999</v>
      </c>
      <c r="L677" s="38">
        <v>151.19999999999999</v>
      </c>
      <c r="M677" s="38">
        <v>151.19999999999999</v>
      </c>
      <c r="N677" s="37">
        <v>151.19999999999999</v>
      </c>
      <c r="O677" s="37">
        <v>151.19999999999999</v>
      </c>
      <c r="P677" s="37">
        <v>151.19999999999999</v>
      </c>
      <c r="Q677" s="37">
        <v>151.19999999999999</v>
      </c>
      <c r="R677" s="37">
        <v>151.19999999999999</v>
      </c>
      <c r="S677" s="37">
        <v>151.19999999999999</v>
      </c>
      <c r="T677" s="207"/>
    </row>
    <row r="678" spans="1:20" s="5" customFormat="1" ht="13.2">
      <c r="A678" s="5">
        <f t="shared" si="19"/>
        <v>678</v>
      </c>
      <c r="B678" s="51" t="s">
        <v>1978</v>
      </c>
      <c r="C678" s="51"/>
      <c r="D678" s="51" t="s">
        <v>1979</v>
      </c>
      <c r="E678" s="51" t="s">
        <v>1564</v>
      </c>
      <c r="F678" s="51" t="s">
        <v>1634</v>
      </c>
      <c r="G678" s="51" t="s">
        <v>33</v>
      </c>
      <c r="H678" s="52">
        <v>2021</v>
      </c>
      <c r="I678" s="38">
        <v>151.19999999999999</v>
      </c>
      <c r="J678" s="38">
        <v>151.19999999999999</v>
      </c>
      <c r="K678" s="38">
        <v>151.19999999999999</v>
      </c>
      <c r="L678" s="38">
        <v>151.19999999999999</v>
      </c>
      <c r="M678" s="38">
        <v>151.19999999999999</v>
      </c>
      <c r="N678" s="37">
        <v>151.19999999999999</v>
      </c>
      <c r="O678" s="37">
        <v>151.19999999999999</v>
      </c>
      <c r="P678" s="37">
        <v>151.19999999999999</v>
      </c>
      <c r="Q678" s="37">
        <v>151.19999999999999</v>
      </c>
      <c r="R678" s="37">
        <v>151.19999999999999</v>
      </c>
      <c r="S678" s="37">
        <v>151.19999999999999</v>
      </c>
      <c r="T678" s="207"/>
    </row>
    <row r="679" spans="1:20" s="5" customFormat="1" ht="13.2">
      <c r="A679" s="5">
        <f t="shared" si="19"/>
        <v>679</v>
      </c>
      <c r="B679" s="51" t="s">
        <v>1980</v>
      </c>
      <c r="C679" s="51"/>
      <c r="D679" s="51" t="s">
        <v>1981</v>
      </c>
      <c r="E679" s="51" t="s">
        <v>1564</v>
      </c>
      <c r="F679" s="51" t="s">
        <v>1634</v>
      </c>
      <c r="G679" s="51" t="s">
        <v>33</v>
      </c>
      <c r="H679" s="52">
        <v>2021</v>
      </c>
      <c r="I679" s="38">
        <v>151.19999999999999</v>
      </c>
      <c r="J679" s="38">
        <v>151.19999999999999</v>
      </c>
      <c r="K679" s="38">
        <v>151.19999999999999</v>
      </c>
      <c r="L679" s="38">
        <v>151.19999999999999</v>
      </c>
      <c r="M679" s="38">
        <v>151.19999999999999</v>
      </c>
      <c r="N679" s="37">
        <v>151.19999999999999</v>
      </c>
      <c r="O679" s="37">
        <v>151.19999999999999</v>
      </c>
      <c r="P679" s="37">
        <v>151.19999999999999</v>
      </c>
      <c r="Q679" s="37">
        <v>151.19999999999999</v>
      </c>
      <c r="R679" s="37">
        <v>151.19999999999999</v>
      </c>
      <c r="S679" s="37">
        <v>151.19999999999999</v>
      </c>
      <c r="T679" s="207"/>
    </row>
    <row r="680" spans="1:20" s="5" customFormat="1" ht="13.2">
      <c r="A680" s="5">
        <f t="shared" si="19"/>
        <v>680</v>
      </c>
      <c r="B680" s="51" t="s">
        <v>1569</v>
      </c>
      <c r="C680" s="51"/>
      <c r="D680" s="51" t="s">
        <v>1739</v>
      </c>
      <c r="E680" s="51" t="s">
        <v>34</v>
      </c>
      <c r="F680" s="51" t="s">
        <v>55</v>
      </c>
      <c r="G680" s="51" t="s">
        <v>69</v>
      </c>
      <c r="H680" s="52">
        <v>2020</v>
      </c>
      <c r="I680" s="38">
        <v>144.9</v>
      </c>
      <c r="J680" s="38">
        <v>144.9</v>
      </c>
      <c r="K680" s="38">
        <v>144.9</v>
      </c>
      <c r="L680" s="38">
        <v>144.9</v>
      </c>
      <c r="M680" s="38">
        <v>144.9</v>
      </c>
      <c r="N680" s="37">
        <v>144.9</v>
      </c>
      <c r="O680" s="37">
        <v>144.9</v>
      </c>
      <c r="P680" s="37">
        <v>144.9</v>
      </c>
      <c r="Q680" s="37">
        <v>144.9</v>
      </c>
      <c r="R680" s="37">
        <v>144.9</v>
      </c>
      <c r="S680" s="37">
        <v>144.9</v>
      </c>
      <c r="T680" s="207"/>
    </row>
    <row r="681" spans="1:20" s="5" customFormat="1" ht="13.2">
      <c r="A681" s="5">
        <f t="shared" si="19"/>
        <v>681</v>
      </c>
      <c r="B681" s="51" t="s">
        <v>1233</v>
      </c>
      <c r="C681" s="51"/>
      <c r="D681" s="51" t="s">
        <v>1234</v>
      </c>
      <c r="E681" s="51" t="s">
        <v>1055</v>
      </c>
      <c r="F681" s="51" t="s">
        <v>1354</v>
      </c>
      <c r="G681" s="51" t="s">
        <v>40</v>
      </c>
      <c r="H681" s="52">
        <v>2014</v>
      </c>
      <c r="I681" s="38">
        <v>109.2</v>
      </c>
      <c r="J681" s="38">
        <v>109.2</v>
      </c>
      <c r="K681" s="38">
        <v>109.2</v>
      </c>
      <c r="L681" s="38">
        <v>109.2</v>
      </c>
      <c r="M681" s="38">
        <v>109.2</v>
      </c>
      <c r="N681" s="37">
        <v>109.2</v>
      </c>
      <c r="O681" s="37">
        <v>109.2</v>
      </c>
      <c r="P681" s="37">
        <v>109.2</v>
      </c>
      <c r="Q681" s="37">
        <v>109.2</v>
      </c>
      <c r="R681" s="37">
        <v>109.2</v>
      </c>
      <c r="S681" s="37">
        <v>109.2</v>
      </c>
      <c r="T681" s="207"/>
    </row>
    <row r="682" spans="1:20" s="5" customFormat="1" ht="13.2">
      <c r="A682" s="5">
        <f t="shared" si="19"/>
        <v>682</v>
      </c>
      <c r="B682" s="51" t="s">
        <v>1237</v>
      </c>
      <c r="C682" s="51"/>
      <c r="D682" s="51" t="s">
        <v>1238</v>
      </c>
      <c r="E682" s="51" t="s">
        <v>1055</v>
      </c>
      <c r="F682" s="51" t="s">
        <v>1354</v>
      </c>
      <c r="G682" s="51" t="s">
        <v>40</v>
      </c>
      <c r="H682" s="52">
        <v>2014</v>
      </c>
      <c r="I682" s="38">
        <v>109.2</v>
      </c>
      <c r="J682" s="38">
        <v>109.2</v>
      </c>
      <c r="K682" s="38">
        <v>109.2</v>
      </c>
      <c r="L682" s="38">
        <v>109.2</v>
      </c>
      <c r="M682" s="38">
        <v>109.2</v>
      </c>
      <c r="N682" s="37">
        <v>109.2</v>
      </c>
      <c r="O682" s="37">
        <v>109.2</v>
      </c>
      <c r="P682" s="37">
        <v>109.2</v>
      </c>
      <c r="Q682" s="37">
        <v>109.2</v>
      </c>
      <c r="R682" s="37">
        <v>109.2</v>
      </c>
      <c r="S682" s="37">
        <v>109.2</v>
      </c>
      <c r="T682" s="207"/>
    </row>
    <row r="683" spans="1:20" s="5" customFormat="1" ht="13.2">
      <c r="A683" s="5">
        <f t="shared" si="19"/>
        <v>683</v>
      </c>
      <c r="B683" s="51" t="s">
        <v>1239</v>
      </c>
      <c r="C683" s="51"/>
      <c r="D683" s="51" t="s">
        <v>1240</v>
      </c>
      <c r="E683" s="51" t="s">
        <v>1055</v>
      </c>
      <c r="F683" s="51" t="s">
        <v>1354</v>
      </c>
      <c r="G683" s="51" t="s">
        <v>40</v>
      </c>
      <c r="H683" s="52">
        <v>2014</v>
      </c>
      <c r="I683" s="38">
        <v>94.2</v>
      </c>
      <c r="J683" s="38">
        <v>94.2</v>
      </c>
      <c r="K683" s="38">
        <v>94.2</v>
      </c>
      <c r="L683" s="38">
        <v>94.2</v>
      </c>
      <c r="M683" s="38">
        <v>94.2</v>
      </c>
      <c r="N683" s="37">
        <v>94.2</v>
      </c>
      <c r="O683" s="37">
        <v>94.2</v>
      </c>
      <c r="P683" s="37">
        <v>94.2</v>
      </c>
      <c r="Q683" s="37">
        <v>94.2</v>
      </c>
      <c r="R683" s="37">
        <v>94.2</v>
      </c>
      <c r="S683" s="37">
        <v>94.2</v>
      </c>
      <c r="T683" s="207"/>
    </row>
    <row r="684" spans="1:20" s="5" customFormat="1" ht="13.2">
      <c r="A684" s="5">
        <f t="shared" si="19"/>
        <v>684</v>
      </c>
      <c r="B684" s="51" t="s">
        <v>1243</v>
      </c>
      <c r="C684" s="51"/>
      <c r="D684" s="51" t="s">
        <v>1244</v>
      </c>
      <c r="E684" s="51" t="s">
        <v>1055</v>
      </c>
      <c r="F684" s="51" t="s">
        <v>1354</v>
      </c>
      <c r="G684" s="51" t="s">
        <v>40</v>
      </c>
      <c r="H684" s="52">
        <v>2014</v>
      </c>
      <c r="I684" s="38">
        <v>96.6</v>
      </c>
      <c r="J684" s="38">
        <v>96.6</v>
      </c>
      <c r="K684" s="38">
        <v>96.6</v>
      </c>
      <c r="L684" s="38">
        <v>96.6</v>
      </c>
      <c r="M684" s="38">
        <v>96.6</v>
      </c>
      <c r="N684" s="37">
        <v>96.6</v>
      </c>
      <c r="O684" s="37">
        <v>96.6</v>
      </c>
      <c r="P684" s="37">
        <v>96.6</v>
      </c>
      <c r="Q684" s="37">
        <v>96.6</v>
      </c>
      <c r="R684" s="37">
        <v>96.6</v>
      </c>
      <c r="S684" s="37">
        <v>96.6</v>
      </c>
      <c r="T684" s="207"/>
    </row>
    <row r="685" spans="1:20" s="5" customFormat="1" ht="13.2">
      <c r="A685" s="5">
        <f t="shared" si="19"/>
        <v>685</v>
      </c>
      <c r="B685" s="51" t="s">
        <v>1173</v>
      </c>
      <c r="C685" s="51" t="s">
        <v>4508</v>
      </c>
      <c r="D685" s="51" t="s">
        <v>1174</v>
      </c>
      <c r="E685" s="51" t="s">
        <v>239</v>
      </c>
      <c r="F685" s="51" t="s">
        <v>1634</v>
      </c>
      <c r="G685" s="51" t="s">
        <v>33</v>
      </c>
      <c r="H685" s="52">
        <v>2008</v>
      </c>
      <c r="I685" s="38">
        <v>142.5</v>
      </c>
      <c r="J685" s="38">
        <v>142.5</v>
      </c>
      <c r="K685" s="38">
        <v>142.5</v>
      </c>
      <c r="L685" s="38">
        <v>142.5</v>
      </c>
      <c r="M685" s="38">
        <v>142.5</v>
      </c>
      <c r="N685" s="37">
        <v>142.5</v>
      </c>
      <c r="O685" s="37">
        <v>142.5</v>
      </c>
      <c r="P685" s="37">
        <v>142.5</v>
      </c>
      <c r="Q685" s="37">
        <v>142.5</v>
      </c>
      <c r="R685" s="37">
        <v>142.5</v>
      </c>
      <c r="S685" s="37">
        <v>142.5</v>
      </c>
      <c r="T685" s="207"/>
    </row>
    <row r="686" spans="1:20" s="5" customFormat="1" ht="13.2">
      <c r="A686" s="5">
        <f t="shared" si="19"/>
        <v>686</v>
      </c>
      <c r="B686" s="51" t="s">
        <v>1178</v>
      </c>
      <c r="C686" s="51" t="s">
        <v>4509</v>
      </c>
      <c r="D686" s="51" t="s">
        <v>1179</v>
      </c>
      <c r="E686" s="51" t="s">
        <v>239</v>
      </c>
      <c r="F686" s="51" t="s">
        <v>1634</v>
      </c>
      <c r="G686" s="51" t="s">
        <v>33</v>
      </c>
      <c r="H686" s="52">
        <v>2019</v>
      </c>
      <c r="I686" s="38">
        <v>115.5</v>
      </c>
      <c r="J686" s="38">
        <v>115.5</v>
      </c>
      <c r="K686" s="38">
        <v>115.5</v>
      </c>
      <c r="L686" s="38">
        <v>115.5</v>
      </c>
      <c r="M686" s="38">
        <v>115.5</v>
      </c>
      <c r="N686" s="37">
        <v>115.5</v>
      </c>
      <c r="O686" s="37">
        <v>115.5</v>
      </c>
      <c r="P686" s="37">
        <v>115.5</v>
      </c>
      <c r="Q686" s="37">
        <v>115.5</v>
      </c>
      <c r="R686" s="37">
        <v>115.5</v>
      </c>
      <c r="S686" s="37">
        <v>115.5</v>
      </c>
      <c r="T686" s="207"/>
    </row>
    <row r="687" spans="1:20" s="5" customFormat="1" ht="13.2">
      <c r="A687" s="5">
        <f t="shared" si="19"/>
        <v>687</v>
      </c>
      <c r="B687" s="51" t="s">
        <v>2316</v>
      </c>
      <c r="C687" s="51"/>
      <c r="D687" s="51" t="s">
        <v>2317</v>
      </c>
      <c r="E687" s="51" t="s">
        <v>239</v>
      </c>
      <c r="F687" s="51" t="s">
        <v>1634</v>
      </c>
      <c r="G687" s="51" t="s">
        <v>33</v>
      </c>
      <c r="H687" s="52">
        <v>2022</v>
      </c>
      <c r="I687" s="38">
        <v>106.92</v>
      </c>
      <c r="J687" s="38">
        <v>106.9</v>
      </c>
      <c r="K687" s="38">
        <v>106.9</v>
      </c>
      <c r="L687" s="38">
        <v>106.9</v>
      </c>
      <c r="M687" s="38">
        <v>106.9</v>
      </c>
      <c r="N687" s="37">
        <v>106.9</v>
      </c>
      <c r="O687" s="37">
        <v>106.9</v>
      </c>
      <c r="P687" s="37">
        <v>106.9</v>
      </c>
      <c r="Q687" s="37">
        <v>106.9</v>
      </c>
      <c r="R687" s="37">
        <v>106.9</v>
      </c>
      <c r="S687" s="37">
        <v>106.9</v>
      </c>
      <c r="T687" s="207"/>
    </row>
    <row r="688" spans="1:20" s="5" customFormat="1" ht="13.2">
      <c r="A688" s="5">
        <f t="shared" si="19"/>
        <v>688</v>
      </c>
      <c r="B688" s="51" t="s">
        <v>2318</v>
      </c>
      <c r="C688" s="51"/>
      <c r="D688" s="51" t="s">
        <v>2319</v>
      </c>
      <c r="E688" s="51" t="s">
        <v>239</v>
      </c>
      <c r="F688" s="51" t="s">
        <v>1634</v>
      </c>
      <c r="G688" s="51" t="s">
        <v>33</v>
      </c>
      <c r="H688" s="52">
        <v>2022</v>
      </c>
      <c r="I688" s="38">
        <v>108.54</v>
      </c>
      <c r="J688" s="38">
        <v>108.5</v>
      </c>
      <c r="K688" s="38">
        <v>108.5</v>
      </c>
      <c r="L688" s="38">
        <v>108.5</v>
      </c>
      <c r="M688" s="38">
        <v>108.5</v>
      </c>
      <c r="N688" s="37">
        <v>108.5</v>
      </c>
      <c r="O688" s="37">
        <v>108.5</v>
      </c>
      <c r="P688" s="37">
        <v>108.5</v>
      </c>
      <c r="Q688" s="37">
        <v>108.5</v>
      </c>
      <c r="R688" s="37">
        <v>108.5</v>
      </c>
      <c r="S688" s="37">
        <v>108.5</v>
      </c>
      <c r="T688" s="207"/>
    </row>
    <row r="689" spans="1:20" s="5" customFormat="1" ht="13.2">
      <c r="A689" s="5">
        <f t="shared" si="19"/>
        <v>689</v>
      </c>
      <c r="B689" s="51" t="s">
        <v>1342</v>
      </c>
      <c r="C689" s="51"/>
      <c r="D689" s="51" t="s">
        <v>1343</v>
      </c>
      <c r="E689" s="51" t="s">
        <v>357</v>
      </c>
      <c r="F689" s="51" t="s">
        <v>55</v>
      </c>
      <c r="G689" s="51" t="s">
        <v>69</v>
      </c>
      <c r="H689" s="52">
        <v>2009</v>
      </c>
      <c r="I689" s="38">
        <v>179.9</v>
      </c>
      <c r="J689" s="38">
        <v>179.9</v>
      </c>
      <c r="K689" s="38">
        <v>179.9</v>
      </c>
      <c r="L689" s="38">
        <v>179.9</v>
      </c>
      <c r="M689" s="38">
        <v>179.9</v>
      </c>
      <c r="N689" s="37">
        <v>179.9</v>
      </c>
      <c r="O689" s="37">
        <v>179.9</v>
      </c>
      <c r="P689" s="37">
        <v>179.9</v>
      </c>
      <c r="Q689" s="37">
        <v>179.9</v>
      </c>
      <c r="R689" s="37">
        <v>179.9</v>
      </c>
      <c r="S689" s="37">
        <v>179.9</v>
      </c>
      <c r="T689" s="207"/>
    </row>
    <row r="690" spans="1:20" s="5" customFormat="1" ht="13.2">
      <c r="A690" s="5">
        <f t="shared" si="19"/>
        <v>690</v>
      </c>
      <c r="B690" s="51" t="s">
        <v>1344</v>
      </c>
      <c r="C690" s="51"/>
      <c r="D690" s="51" t="s">
        <v>1345</v>
      </c>
      <c r="E690" s="51" t="s">
        <v>357</v>
      </c>
      <c r="F690" s="51" t="s">
        <v>55</v>
      </c>
      <c r="G690" s="51" t="s">
        <v>69</v>
      </c>
      <c r="H690" s="52">
        <v>2010</v>
      </c>
      <c r="I690" s="38">
        <v>200.12</v>
      </c>
      <c r="J690" s="38">
        <v>200.1</v>
      </c>
      <c r="K690" s="38">
        <v>200.1</v>
      </c>
      <c r="L690" s="38">
        <v>200.1</v>
      </c>
      <c r="M690" s="38">
        <v>200.1</v>
      </c>
      <c r="N690" s="37">
        <v>200.1</v>
      </c>
      <c r="O690" s="37">
        <v>200.1</v>
      </c>
      <c r="P690" s="37">
        <v>200.1</v>
      </c>
      <c r="Q690" s="37">
        <v>200.1</v>
      </c>
      <c r="R690" s="37">
        <v>200.1</v>
      </c>
      <c r="S690" s="37">
        <v>200.1</v>
      </c>
      <c r="T690" s="207"/>
    </row>
    <row r="691" spans="1:20" s="5" customFormat="1" ht="13.2">
      <c r="A691" s="5">
        <f t="shared" si="19"/>
        <v>691</v>
      </c>
      <c r="B691" s="51" t="s">
        <v>1182</v>
      </c>
      <c r="C691" s="51"/>
      <c r="D691" s="51" t="s">
        <v>1183</v>
      </c>
      <c r="E691" s="51" t="s">
        <v>41</v>
      </c>
      <c r="F691" s="51" t="s">
        <v>1634</v>
      </c>
      <c r="G691" s="51" t="s">
        <v>33</v>
      </c>
      <c r="H691" s="52">
        <v>2001</v>
      </c>
      <c r="I691" s="38">
        <v>91.7</v>
      </c>
      <c r="J691" s="38">
        <v>91.7</v>
      </c>
      <c r="K691" s="38">
        <v>91.7</v>
      </c>
      <c r="L691" s="38">
        <v>91.7</v>
      </c>
      <c r="M691" s="38">
        <v>91.7</v>
      </c>
      <c r="N691" s="37">
        <v>91.7</v>
      </c>
      <c r="O691" s="37">
        <v>91.7</v>
      </c>
      <c r="P691" s="37">
        <v>91.7</v>
      </c>
      <c r="Q691" s="37">
        <v>91.7</v>
      </c>
      <c r="R691" s="37">
        <v>91.7</v>
      </c>
      <c r="S691" s="37">
        <v>91.7</v>
      </c>
      <c r="T691" s="207"/>
    </row>
    <row r="692" spans="1:20" s="5" customFormat="1" ht="13.2">
      <c r="A692" s="5">
        <f t="shared" si="19"/>
        <v>692</v>
      </c>
      <c r="B692" s="51" t="s">
        <v>1184</v>
      </c>
      <c r="C692" s="51"/>
      <c r="D692" s="51" t="s">
        <v>1185</v>
      </c>
      <c r="E692" s="51" t="s">
        <v>41</v>
      </c>
      <c r="F692" s="51" t="s">
        <v>1634</v>
      </c>
      <c r="G692" s="51" t="s">
        <v>33</v>
      </c>
      <c r="H692" s="52">
        <v>2001</v>
      </c>
      <c r="I692" s="38">
        <v>86</v>
      </c>
      <c r="J692" s="38">
        <v>85.8</v>
      </c>
      <c r="K692" s="38">
        <v>85.8</v>
      </c>
      <c r="L692" s="38">
        <v>85.8</v>
      </c>
      <c r="M692" s="38">
        <v>85.8</v>
      </c>
      <c r="N692" s="37">
        <v>85.8</v>
      </c>
      <c r="O692" s="37">
        <v>85.8</v>
      </c>
      <c r="P692" s="37">
        <v>85.8</v>
      </c>
      <c r="Q692" s="37">
        <v>85.8</v>
      </c>
      <c r="R692" s="37">
        <v>85.8</v>
      </c>
      <c r="S692" s="37">
        <v>85.8</v>
      </c>
      <c r="T692" s="207"/>
    </row>
    <row r="693" spans="1:20" s="5" customFormat="1" ht="13.2">
      <c r="A693" s="5">
        <f t="shared" si="19"/>
        <v>693</v>
      </c>
      <c r="B693" s="51" t="s">
        <v>1346</v>
      </c>
      <c r="C693" s="51"/>
      <c r="D693" s="51" t="s">
        <v>1347</v>
      </c>
      <c r="E693" s="51" t="s">
        <v>38</v>
      </c>
      <c r="F693" s="51" t="s">
        <v>55</v>
      </c>
      <c r="G693" s="51" t="s">
        <v>69</v>
      </c>
      <c r="H693" s="52">
        <v>2009</v>
      </c>
      <c r="I693" s="38">
        <v>160.80000000000001</v>
      </c>
      <c r="J693" s="38">
        <v>160.80000000000001</v>
      </c>
      <c r="K693" s="38">
        <v>160.80000000000001</v>
      </c>
      <c r="L693" s="38">
        <v>160.80000000000001</v>
      </c>
      <c r="M693" s="38">
        <v>160.80000000000001</v>
      </c>
      <c r="N693" s="37">
        <v>160.80000000000001</v>
      </c>
      <c r="O693" s="37">
        <v>160.80000000000001</v>
      </c>
      <c r="P693" s="37">
        <v>160.80000000000001</v>
      </c>
      <c r="Q693" s="37">
        <v>160.80000000000001</v>
      </c>
      <c r="R693" s="37">
        <v>160.80000000000001</v>
      </c>
      <c r="S693" s="37">
        <v>160.80000000000001</v>
      </c>
      <c r="T693" s="207"/>
    </row>
    <row r="694" spans="1:20" s="5" customFormat="1" ht="13.2">
      <c r="A694" s="5">
        <f t="shared" si="19"/>
        <v>694</v>
      </c>
      <c r="B694" s="51" t="s">
        <v>1348</v>
      </c>
      <c r="C694" s="51"/>
      <c r="D694" s="51" t="s">
        <v>1349</v>
      </c>
      <c r="E694" s="51" t="s">
        <v>38</v>
      </c>
      <c r="F694" s="51" t="s">
        <v>55</v>
      </c>
      <c r="G694" s="51" t="s">
        <v>69</v>
      </c>
      <c r="H694" s="52">
        <v>2009</v>
      </c>
      <c r="I694" s="38">
        <v>141.6</v>
      </c>
      <c r="J694" s="38">
        <v>141.6</v>
      </c>
      <c r="K694" s="38">
        <v>141.6</v>
      </c>
      <c r="L694" s="38">
        <v>141.6</v>
      </c>
      <c r="M694" s="38">
        <v>141.6</v>
      </c>
      <c r="N694" s="37">
        <v>141.6</v>
      </c>
      <c r="O694" s="37">
        <v>141.6</v>
      </c>
      <c r="P694" s="37">
        <v>141.6</v>
      </c>
      <c r="Q694" s="37">
        <v>141.6</v>
      </c>
      <c r="R694" s="37">
        <v>141.6</v>
      </c>
      <c r="S694" s="37">
        <v>141.6</v>
      </c>
      <c r="T694" s="207"/>
    </row>
    <row r="695" spans="1:20" s="5" customFormat="1" ht="13.2">
      <c r="A695" s="5">
        <f t="shared" si="19"/>
        <v>695</v>
      </c>
      <c r="B695" s="51" t="s">
        <v>1350</v>
      </c>
      <c r="C695" s="51"/>
      <c r="D695" s="51" t="s">
        <v>1351</v>
      </c>
      <c r="E695" s="51" t="s">
        <v>38</v>
      </c>
      <c r="F695" s="51" t="s">
        <v>55</v>
      </c>
      <c r="G695" s="51" t="s">
        <v>69</v>
      </c>
      <c r="H695" s="52">
        <v>2011</v>
      </c>
      <c r="I695" s="38">
        <v>100.8</v>
      </c>
      <c r="J695" s="38">
        <v>100.8</v>
      </c>
      <c r="K695" s="38">
        <v>100.8</v>
      </c>
      <c r="L695" s="38">
        <v>100.8</v>
      </c>
      <c r="M695" s="38">
        <v>100.8</v>
      </c>
      <c r="N695" s="37">
        <v>100.8</v>
      </c>
      <c r="O695" s="37">
        <v>100.8</v>
      </c>
      <c r="P695" s="37">
        <v>100.8</v>
      </c>
      <c r="Q695" s="37">
        <v>100.8</v>
      </c>
      <c r="R695" s="37">
        <v>100.8</v>
      </c>
      <c r="S695" s="37">
        <v>100.8</v>
      </c>
      <c r="T695" s="207"/>
    </row>
    <row r="696" spans="1:20" s="5" customFormat="1" ht="13.2">
      <c r="A696" s="5">
        <f t="shared" si="19"/>
        <v>696</v>
      </c>
      <c r="B696" s="51" t="s">
        <v>1572</v>
      </c>
      <c r="C696" s="51"/>
      <c r="D696" s="51" t="s">
        <v>1740</v>
      </c>
      <c r="E696" s="51" t="s">
        <v>144</v>
      </c>
      <c r="F696" s="51" t="s">
        <v>55</v>
      </c>
      <c r="G696" s="51" t="s">
        <v>69</v>
      </c>
      <c r="H696" s="52">
        <v>2020</v>
      </c>
      <c r="I696" s="38">
        <v>151.19999999999999</v>
      </c>
      <c r="J696" s="38">
        <v>151.19999999999999</v>
      </c>
      <c r="K696" s="38">
        <v>151.19999999999999</v>
      </c>
      <c r="L696" s="38">
        <v>151.19999999999999</v>
      </c>
      <c r="M696" s="38">
        <v>151.19999999999999</v>
      </c>
      <c r="N696" s="37">
        <v>151.19999999999999</v>
      </c>
      <c r="O696" s="37">
        <v>151.19999999999999</v>
      </c>
      <c r="P696" s="37">
        <v>151.19999999999999</v>
      </c>
      <c r="Q696" s="37">
        <v>151.19999999999999</v>
      </c>
      <c r="R696" s="37">
        <v>151.19999999999999</v>
      </c>
      <c r="S696" s="37">
        <v>151.19999999999999</v>
      </c>
      <c r="T696" s="207"/>
    </row>
    <row r="697" spans="1:20" s="5" customFormat="1" ht="13.2">
      <c r="A697" s="5">
        <f t="shared" si="19"/>
        <v>697</v>
      </c>
      <c r="B697" s="51" t="s">
        <v>1186</v>
      </c>
      <c r="C697" s="51"/>
      <c r="D697" s="51" t="s">
        <v>1187</v>
      </c>
      <c r="E697" s="51" t="s">
        <v>1033</v>
      </c>
      <c r="F697" s="51" t="s">
        <v>1634</v>
      </c>
      <c r="G697" s="51" t="s">
        <v>33</v>
      </c>
      <c r="H697" s="52">
        <v>2008</v>
      </c>
      <c r="I697" s="38">
        <v>131.19999999999999</v>
      </c>
      <c r="J697" s="38">
        <v>131.19999999999999</v>
      </c>
      <c r="K697" s="38">
        <v>131.19999999999999</v>
      </c>
      <c r="L697" s="38">
        <v>131.19999999999999</v>
      </c>
      <c r="M697" s="38">
        <v>131.19999999999999</v>
      </c>
      <c r="N697" s="37">
        <v>131.19999999999999</v>
      </c>
      <c r="O697" s="37">
        <v>131.19999999999999</v>
      </c>
      <c r="P697" s="37">
        <v>131.19999999999999</v>
      </c>
      <c r="Q697" s="37">
        <v>131.19999999999999</v>
      </c>
      <c r="R697" s="37">
        <v>131.19999999999999</v>
      </c>
      <c r="S697" s="37">
        <v>131.19999999999999</v>
      </c>
      <c r="T697" s="207"/>
    </row>
    <row r="698" spans="1:20" s="5" customFormat="1" ht="13.2">
      <c r="A698" s="5">
        <f t="shared" si="19"/>
        <v>698</v>
      </c>
      <c r="B698" s="51" t="s">
        <v>1188</v>
      </c>
      <c r="C698" s="51"/>
      <c r="D698" s="51" t="s">
        <v>1189</v>
      </c>
      <c r="E698" s="51" t="s">
        <v>1033</v>
      </c>
      <c r="F698" s="51" t="s">
        <v>1634</v>
      </c>
      <c r="G698" s="51" t="s">
        <v>33</v>
      </c>
      <c r="H698" s="52">
        <v>2008</v>
      </c>
      <c r="I698" s="38">
        <v>137.69999999999999</v>
      </c>
      <c r="J698" s="38">
        <v>137.69999999999999</v>
      </c>
      <c r="K698" s="38">
        <v>137.69999999999999</v>
      </c>
      <c r="L698" s="38">
        <v>137.69999999999999</v>
      </c>
      <c r="M698" s="38">
        <v>137.69999999999999</v>
      </c>
      <c r="N698" s="37">
        <v>137.69999999999999</v>
      </c>
      <c r="O698" s="37">
        <v>137.69999999999999</v>
      </c>
      <c r="P698" s="37">
        <v>137.69999999999999</v>
      </c>
      <c r="Q698" s="37">
        <v>137.69999999999999</v>
      </c>
      <c r="R698" s="37">
        <v>137.69999999999999</v>
      </c>
      <c r="S698" s="37">
        <v>137.69999999999999</v>
      </c>
      <c r="T698" s="207"/>
    </row>
    <row r="699" spans="1:20" s="5" customFormat="1" ht="13.2">
      <c r="A699" s="5">
        <f t="shared" si="19"/>
        <v>699</v>
      </c>
      <c r="B699" s="51" t="s">
        <v>1565</v>
      </c>
      <c r="C699" s="51"/>
      <c r="D699" s="51" t="s">
        <v>1726</v>
      </c>
      <c r="E699" s="51" t="s">
        <v>87</v>
      </c>
      <c r="F699" s="51" t="s">
        <v>1634</v>
      </c>
      <c r="G699" s="51" t="s">
        <v>33</v>
      </c>
      <c r="H699" s="52">
        <v>2020</v>
      </c>
      <c r="I699" s="38">
        <v>150</v>
      </c>
      <c r="J699" s="38">
        <v>150</v>
      </c>
      <c r="K699" s="38">
        <v>150</v>
      </c>
      <c r="L699" s="38">
        <v>150</v>
      </c>
      <c r="M699" s="38">
        <v>150</v>
      </c>
      <c r="N699" s="37">
        <v>150</v>
      </c>
      <c r="O699" s="37">
        <v>150</v>
      </c>
      <c r="P699" s="37">
        <v>150</v>
      </c>
      <c r="Q699" s="37">
        <v>150</v>
      </c>
      <c r="R699" s="37">
        <v>150</v>
      </c>
      <c r="S699" s="37">
        <v>150</v>
      </c>
      <c r="T699" s="207"/>
    </row>
    <row r="700" spans="1:20" s="5" customFormat="1" ht="13.2">
      <c r="A700" s="5">
        <f t="shared" si="19"/>
        <v>700</v>
      </c>
      <c r="B700" s="51" t="s">
        <v>1565</v>
      </c>
      <c r="C700" s="51"/>
      <c r="D700" s="51" t="s">
        <v>1727</v>
      </c>
      <c r="E700" s="51" t="s">
        <v>87</v>
      </c>
      <c r="F700" s="51" t="s">
        <v>1634</v>
      </c>
      <c r="G700" s="51" t="s">
        <v>33</v>
      </c>
      <c r="H700" s="52">
        <v>2020</v>
      </c>
      <c r="I700" s="38">
        <v>150</v>
      </c>
      <c r="J700" s="38">
        <v>150</v>
      </c>
      <c r="K700" s="38">
        <v>150</v>
      </c>
      <c r="L700" s="38">
        <v>150</v>
      </c>
      <c r="M700" s="38">
        <v>150</v>
      </c>
      <c r="N700" s="37">
        <v>150</v>
      </c>
      <c r="O700" s="37">
        <v>150</v>
      </c>
      <c r="P700" s="37">
        <v>150</v>
      </c>
      <c r="Q700" s="37">
        <v>150</v>
      </c>
      <c r="R700" s="37">
        <v>150</v>
      </c>
      <c r="S700" s="37">
        <v>150</v>
      </c>
      <c r="T700" s="207"/>
    </row>
    <row r="701" spans="1:20" s="5" customFormat="1" ht="13.2">
      <c r="A701" s="5">
        <f t="shared" si="19"/>
        <v>701</v>
      </c>
      <c r="B701" s="51" t="s">
        <v>1190</v>
      </c>
      <c r="C701" s="51"/>
      <c r="D701" s="51" t="s">
        <v>1191</v>
      </c>
      <c r="E701" s="51" t="s">
        <v>1058</v>
      </c>
      <c r="F701" s="51" t="s">
        <v>1634</v>
      </c>
      <c r="G701" s="51" t="s">
        <v>33</v>
      </c>
      <c r="H701" s="52">
        <v>2015</v>
      </c>
      <c r="I701" s="38">
        <v>109.15</v>
      </c>
      <c r="J701" s="38">
        <v>104.6</v>
      </c>
      <c r="K701" s="38">
        <v>104.6</v>
      </c>
      <c r="L701" s="38">
        <v>104.6</v>
      </c>
      <c r="M701" s="38">
        <v>104.6</v>
      </c>
      <c r="N701" s="37">
        <v>104.6</v>
      </c>
      <c r="O701" s="37">
        <v>104.6</v>
      </c>
      <c r="P701" s="37">
        <v>104.6</v>
      </c>
      <c r="Q701" s="37">
        <v>104.6</v>
      </c>
      <c r="R701" s="37">
        <v>104.6</v>
      </c>
      <c r="S701" s="37">
        <v>104.6</v>
      </c>
      <c r="T701" s="207"/>
    </row>
    <row r="702" spans="1:20" s="5" customFormat="1" ht="13.2">
      <c r="A702" s="5">
        <f t="shared" si="19"/>
        <v>702</v>
      </c>
      <c r="B702" s="51" t="s">
        <v>1192</v>
      </c>
      <c r="C702" s="51"/>
      <c r="D702" s="51" t="s">
        <v>1193</v>
      </c>
      <c r="E702" s="51" t="s">
        <v>1058</v>
      </c>
      <c r="F702" s="51" t="s">
        <v>1634</v>
      </c>
      <c r="G702" s="51" t="s">
        <v>33</v>
      </c>
      <c r="H702" s="52">
        <v>2015</v>
      </c>
      <c r="I702" s="38">
        <v>109.15</v>
      </c>
      <c r="J702" s="38">
        <v>102.7</v>
      </c>
      <c r="K702" s="38">
        <v>102.7</v>
      </c>
      <c r="L702" s="38">
        <v>102.7</v>
      </c>
      <c r="M702" s="38">
        <v>102.7</v>
      </c>
      <c r="N702" s="37">
        <v>102.7</v>
      </c>
      <c r="O702" s="37">
        <v>102.7</v>
      </c>
      <c r="P702" s="37">
        <v>102.7</v>
      </c>
      <c r="Q702" s="37">
        <v>102.7</v>
      </c>
      <c r="R702" s="37">
        <v>102.7</v>
      </c>
      <c r="S702" s="37">
        <v>102.7</v>
      </c>
      <c r="T702" s="207"/>
    </row>
    <row r="703" spans="1:20" s="5" customFormat="1" ht="13.2">
      <c r="A703" s="5">
        <f t="shared" si="19"/>
        <v>703</v>
      </c>
      <c r="B703" s="51" t="s">
        <v>1194</v>
      </c>
      <c r="C703" s="51"/>
      <c r="D703" s="51" t="s">
        <v>1195</v>
      </c>
      <c r="E703" s="51" t="s">
        <v>35</v>
      </c>
      <c r="F703" s="51" t="s">
        <v>1634</v>
      </c>
      <c r="G703" s="51" t="s">
        <v>33</v>
      </c>
      <c r="H703" s="52">
        <v>2006</v>
      </c>
      <c r="I703" s="38">
        <v>89.6</v>
      </c>
      <c r="J703" s="38">
        <v>89.6</v>
      </c>
      <c r="K703" s="38">
        <v>89.6</v>
      </c>
      <c r="L703" s="38">
        <v>89.6</v>
      </c>
      <c r="M703" s="38">
        <v>89.6</v>
      </c>
      <c r="N703" s="37">
        <v>89.6</v>
      </c>
      <c r="O703" s="37">
        <v>89.6</v>
      </c>
      <c r="P703" s="37">
        <v>89.6</v>
      </c>
      <c r="Q703" s="37">
        <v>89.6</v>
      </c>
      <c r="R703" s="37">
        <v>89.6</v>
      </c>
      <c r="S703" s="37">
        <v>89.6</v>
      </c>
      <c r="T703" s="207"/>
    </row>
    <row r="704" spans="1:20" s="5" customFormat="1" ht="13.2">
      <c r="A704" s="5">
        <f t="shared" si="19"/>
        <v>704</v>
      </c>
      <c r="B704" s="51" t="s">
        <v>2174</v>
      </c>
      <c r="C704" s="51"/>
      <c r="D704" s="51" t="s">
        <v>2175</v>
      </c>
      <c r="E704" s="51" t="s">
        <v>99</v>
      </c>
      <c r="F704" s="51" t="s">
        <v>1634</v>
      </c>
      <c r="G704" s="51" t="s">
        <v>32</v>
      </c>
      <c r="H704" s="52">
        <v>2022</v>
      </c>
      <c r="I704" s="38">
        <v>55.4</v>
      </c>
      <c r="J704" s="38">
        <v>55.4</v>
      </c>
      <c r="K704" s="38">
        <v>55.4</v>
      </c>
      <c r="L704" s="38">
        <v>55.4</v>
      </c>
      <c r="M704" s="38">
        <v>55.4</v>
      </c>
      <c r="N704" s="37">
        <v>55.4</v>
      </c>
      <c r="O704" s="37">
        <v>55.4</v>
      </c>
      <c r="P704" s="37">
        <v>55.4</v>
      </c>
      <c r="Q704" s="37">
        <v>55.4</v>
      </c>
      <c r="R704" s="37">
        <v>55.4</v>
      </c>
      <c r="S704" s="37">
        <v>55.4</v>
      </c>
      <c r="T704" s="207"/>
    </row>
    <row r="705" spans="1:20" s="5" customFormat="1" ht="13.2">
      <c r="A705" s="5">
        <f t="shared" si="19"/>
        <v>705</v>
      </c>
      <c r="B705" s="51" t="s">
        <v>2176</v>
      </c>
      <c r="C705" s="51"/>
      <c r="D705" s="51" t="s">
        <v>2177</v>
      </c>
      <c r="E705" s="51" t="s">
        <v>99</v>
      </c>
      <c r="F705" s="51" t="s">
        <v>1634</v>
      </c>
      <c r="G705" s="51" t="s">
        <v>32</v>
      </c>
      <c r="H705" s="52">
        <v>2022</v>
      </c>
      <c r="I705" s="38">
        <v>48</v>
      </c>
      <c r="J705" s="38">
        <v>48</v>
      </c>
      <c r="K705" s="38">
        <v>48</v>
      </c>
      <c r="L705" s="38">
        <v>48</v>
      </c>
      <c r="M705" s="38">
        <v>48</v>
      </c>
      <c r="N705" s="37">
        <v>48</v>
      </c>
      <c r="O705" s="37">
        <v>48</v>
      </c>
      <c r="P705" s="37">
        <v>48</v>
      </c>
      <c r="Q705" s="37">
        <v>48</v>
      </c>
      <c r="R705" s="37">
        <v>48</v>
      </c>
      <c r="S705" s="37">
        <v>48</v>
      </c>
      <c r="T705" s="207"/>
    </row>
    <row r="706" spans="1:20" s="5" customFormat="1" ht="13.2">
      <c r="A706" s="5">
        <f t="shared" si="19"/>
        <v>706</v>
      </c>
      <c r="B706" s="51" t="s">
        <v>2178</v>
      </c>
      <c r="C706" s="51"/>
      <c r="D706" s="51" t="s">
        <v>2179</v>
      </c>
      <c r="E706" s="51" t="s">
        <v>99</v>
      </c>
      <c r="F706" s="51" t="s">
        <v>1634</v>
      </c>
      <c r="G706" s="51" t="s">
        <v>32</v>
      </c>
      <c r="H706" s="52">
        <v>2022</v>
      </c>
      <c r="I706" s="38">
        <v>83.1</v>
      </c>
      <c r="J706" s="38">
        <v>83.1</v>
      </c>
      <c r="K706" s="38">
        <v>83.1</v>
      </c>
      <c r="L706" s="38">
        <v>83.1</v>
      </c>
      <c r="M706" s="38">
        <v>83.1</v>
      </c>
      <c r="N706" s="37">
        <v>83.1</v>
      </c>
      <c r="O706" s="37">
        <v>83.1</v>
      </c>
      <c r="P706" s="37">
        <v>83.1</v>
      </c>
      <c r="Q706" s="37">
        <v>83.1</v>
      </c>
      <c r="R706" s="37">
        <v>83.1</v>
      </c>
      <c r="S706" s="37">
        <v>83.1</v>
      </c>
      <c r="T706" s="207"/>
    </row>
    <row r="707" spans="1:20" s="5" customFormat="1" ht="13.2">
      <c r="A707" s="5">
        <f t="shared" si="19"/>
        <v>707</v>
      </c>
      <c r="B707" s="51" t="s">
        <v>2180</v>
      </c>
      <c r="C707" s="51"/>
      <c r="D707" s="51" t="s">
        <v>2181</v>
      </c>
      <c r="E707" s="51" t="s">
        <v>99</v>
      </c>
      <c r="F707" s="51" t="s">
        <v>1634</v>
      </c>
      <c r="G707" s="51" t="s">
        <v>32</v>
      </c>
      <c r="H707" s="52">
        <v>2022</v>
      </c>
      <c r="I707" s="38">
        <v>22.8</v>
      </c>
      <c r="J707" s="38">
        <v>22.8</v>
      </c>
      <c r="K707" s="38">
        <v>22.8</v>
      </c>
      <c r="L707" s="38">
        <v>22.8</v>
      </c>
      <c r="M707" s="38">
        <v>22.8</v>
      </c>
      <c r="N707" s="37">
        <v>22.8</v>
      </c>
      <c r="O707" s="37">
        <v>22.8</v>
      </c>
      <c r="P707" s="37">
        <v>22.8</v>
      </c>
      <c r="Q707" s="37">
        <v>22.8</v>
      </c>
      <c r="R707" s="37">
        <v>22.8</v>
      </c>
      <c r="S707" s="37">
        <v>22.8</v>
      </c>
      <c r="T707" s="207"/>
    </row>
    <row r="708" spans="1:20" s="5" customFormat="1" ht="13.2">
      <c r="A708" s="5">
        <f t="shared" si="19"/>
        <v>708</v>
      </c>
      <c r="B708" s="51" t="s">
        <v>1199</v>
      </c>
      <c r="C708" s="51"/>
      <c r="D708" s="51" t="s">
        <v>1200</v>
      </c>
      <c r="E708" s="51" t="s">
        <v>860</v>
      </c>
      <c r="F708" s="51" t="s">
        <v>1634</v>
      </c>
      <c r="G708" s="51" t="s">
        <v>33</v>
      </c>
      <c r="H708" s="52">
        <v>2017</v>
      </c>
      <c r="I708" s="38">
        <v>121.9</v>
      </c>
      <c r="J708" s="38">
        <v>121.9</v>
      </c>
      <c r="K708" s="38">
        <v>121.9</v>
      </c>
      <c r="L708" s="38">
        <v>121.9</v>
      </c>
      <c r="M708" s="38">
        <v>121.9</v>
      </c>
      <c r="N708" s="37">
        <v>121.9</v>
      </c>
      <c r="O708" s="37">
        <v>121.9</v>
      </c>
      <c r="P708" s="37">
        <v>121.9</v>
      </c>
      <c r="Q708" s="37">
        <v>121.9</v>
      </c>
      <c r="R708" s="37">
        <v>121.9</v>
      </c>
      <c r="S708" s="37">
        <v>121.9</v>
      </c>
      <c r="T708" s="207"/>
    </row>
    <row r="709" spans="1:20" s="5" customFormat="1" ht="13.2">
      <c r="A709" s="5">
        <f t="shared" si="19"/>
        <v>709</v>
      </c>
      <c r="B709" s="51" t="s">
        <v>1203</v>
      </c>
      <c r="C709" s="51"/>
      <c r="D709" s="51" t="s">
        <v>1204</v>
      </c>
      <c r="E709" s="51" t="s">
        <v>860</v>
      </c>
      <c r="F709" s="51" t="s">
        <v>1634</v>
      </c>
      <c r="G709" s="51" t="s">
        <v>33</v>
      </c>
      <c r="H709" s="52">
        <v>2017</v>
      </c>
      <c r="I709" s="38">
        <v>27.44</v>
      </c>
      <c r="J709" s="38">
        <v>27.4</v>
      </c>
      <c r="K709" s="38">
        <v>27.4</v>
      </c>
      <c r="L709" s="38">
        <v>27.4</v>
      </c>
      <c r="M709" s="38">
        <v>27.4</v>
      </c>
      <c r="N709" s="37">
        <v>27.4</v>
      </c>
      <c r="O709" s="37">
        <v>27.4</v>
      </c>
      <c r="P709" s="37">
        <v>27.4</v>
      </c>
      <c r="Q709" s="37">
        <v>27.4</v>
      </c>
      <c r="R709" s="37">
        <v>27.4</v>
      </c>
      <c r="S709" s="37">
        <v>27.4</v>
      </c>
      <c r="T709" s="207"/>
    </row>
    <row r="710" spans="1:20" s="5" customFormat="1" ht="13.2">
      <c r="A710" s="5">
        <f t="shared" ref="A710:A773" si="20">A709+1</f>
        <v>710</v>
      </c>
      <c r="B710" s="51" t="s">
        <v>1205</v>
      </c>
      <c r="C710" s="51"/>
      <c r="D710" s="51" t="s">
        <v>1206</v>
      </c>
      <c r="E710" s="51" t="s">
        <v>1033</v>
      </c>
      <c r="F710" s="51" t="s">
        <v>1634</v>
      </c>
      <c r="G710" s="51" t="s">
        <v>33</v>
      </c>
      <c r="H710" s="52">
        <v>2008</v>
      </c>
      <c r="I710" s="38">
        <v>114</v>
      </c>
      <c r="J710" s="38">
        <v>114</v>
      </c>
      <c r="K710" s="38">
        <v>114</v>
      </c>
      <c r="L710" s="38">
        <v>114</v>
      </c>
      <c r="M710" s="38">
        <v>114</v>
      </c>
      <c r="N710" s="37">
        <v>114</v>
      </c>
      <c r="O710" s="37">
        <v>114</v>
      </c>
      <c r="P710" s="37">
        <v>114</v>
      </c>
      <c r="Q710" s="37">
        <v>114</v>
      </c>
      <c r="R710" s="37">
        <v>114</v>
      </c>
      <c r="S710" s="37">
        <v>114</v>
      </c>
      <c r="T710" s="207"/>
    </row>
    <row r="711" spans="1:20" s="5" customFormat="1" ht="13.2">
      <c r="A711" s="5">
        <f t="shared" si="20"/>
        <v>711</v>
      </c>
      <c r="B711" s="51" t="s">
        <v>1207</v>
      </c>
      <c r="C711" s="51"/>
      <c r="D711" s="51" t="s">
        <v>1208</v>
      </c>
      <c r="E711" s="51" t="s">
        <v>1033</v>
      </c>
      <c r="F711" s="51" t="s">
        <v>1634</v>
      </c>
      <c r="G711" s="51" t="s">
        <v>33</v>
      </c>
      <c r="H711" s="52">
        <v>2008</v>
      </c>
      <c r="I711" s="38">
        <v>95</v>
      </c>
      <c r="J711" s="38">
        <v>95</v>
      </c>
      <c r="K711" s="38">
        <v>95</v>
      </c>
      <c r="L711" s="38">
        <v>95</v>
      </c>
      <c r="M711" s="38">
        <v>95</v>
      </c>
      <c r="N711" s="37">
        <v>95</v>
      </c>
      <c r="O711" s="37">
        <v>95</v>
      </c>
      <c r="P711" s="37">
        <v>95</v>
      </c>
      <c r="Q711" s="37">
        <v>95</v>
      </c>
      <c r="R711" s="37">
        <v>95</v>
      </c>
      <c r="S711" s="37">
        <v>95</v>
      </c>
      <c r="T711" s="207"/>
    </row>
    <row r="712" spans="1:20" s="5" customFormat="1" ht="13.2">
      <c r="A712" s="5">
        <f t="shared" si="20"/>
        <v>712</v>
      </c>
      <c r="B712" s="51" t="s">
        <v>1270</v>
      </c>
      <c r="C712" s="51"/>
      <c r="D712" s="51" t="s">
        <v>1271</v>
      </c>
      <c r="E712" s="51" t="s">
        <v>1055</v>
      </c>
      <c r="F712" s="51" t="s">
        <v>1354</v>
      </c>
      <c r="G712" s="51" t="s">
        <v>40</v>
      </c>
      <c r="H712" s="52">
        <v>2015</v>
      </c>
      <c r="I712" s="38">
        <v>150</v>
      </c>
      <c r="J712" s="38">
        <v>150</v>
      </c>
      <c r="K712" s="38">
        <v>150</v>
      </c>
      <c r="L712" s="38">
        <v>150</v>
      </c>
      <c r="M712" s="38">
        <v>150</v>
      </c>
      <c r="N712" s="37">
        <v>150</v>
      </c>
      <c r="O712" s="37">
        <v>150</v>
      </c>
      <c r="P712" s="37">
        <v>150</v>
      </c>
      <c r="Q712" s="37">
        <v>150</v>
      </c>
      <c r="R712" s="37">
        <v>150</v>
      </c>
      <c r="S712" s="37">
        <v>150</v>
      </c>
      <c r="T712" s="207"/>
    </row>
    <row r="713" spans="1:20" s="5" customFormat="1" ht="13.2">
      <c r="A713" s="5">
        <f t="shared" si="20"/>
        <v>713</v>
      </c>
      <c r="B713" s="51" t="s">
        <v>1982</v>
      </c>
      <c r="C713" s="51"/>
      <c r="D713" s="51" t="s">
        <v>1983</v>
      </c>
      <c r="E713" s="51" t="s">
        <v>1213</v>
      </c>
      <c r="F713" s="51" t="s">
        <v>1634</v>
      </c>
      <c r="G713" s="51" t="s">
        <v>32</v>
      </c>
      <c r="H713" s="52">
        <v>2021</v>
      </c>
      <c r="I713" s="38">
        <v>89.9</v>
      </c>
      <c r="J713" s="38">
        <v>89.9</v>
      </c>
      <c r="K713" s="38">
        <v>89.9</v>
      </c>
      <c r="L713" s="38">
        <v>89.9</v>
      </c>
      <c r="M713" s="38">
        <v>89.9</v>
      </c>
      <c r="N713" s="37">
        <v>89.9</v>
      </c>
      <c r="O713" s="37">
        <v>89.9</v>
      </c>
      <c r="P713" s="37">
        <v>89.9</v>
      </c>
      <c r="Q713" s="37">
        <v>89.9</v>
      </c>
      <c r="R713" s="37">
        <v>89.9</v>
      </c>
      <c r="S713" s="37">
        <v>89.9</v>
      </c>
      <c r="T713" s="207"/>
    </row>
    <row r="714" spans="1:20" s="5" customFormat="1" ht="13.2">
      <c r="A714" s="5">
        <f t="shared" si="20"/>
        <v>714</v>
      </c>
      <c r="B714" s="51" t="s">
        <v>1984</v>
      </c>
      <c r="C714" s="51"/>
      <c r="D714" s="51" t="s">
        <v>1985</v>
      </c>
      <c r="E714" s="51" t="s">
        <v>1213</v>
      </c>
      <c r="F714" s="51" t="s">
        <v>1634</v>
      </c>
      <c r="G714" s="51" t="s">
        <v>32</v>
      </c>
      <c r="H714" s="52">
        <v>2021</v>
      </c>
      <c r="I714" s="38">
        <v>89.9</v>
      </c>
      <c r="J714" s="38">
        <v>89.9</v>
      </c>
      <c r="K714" s="38">
        <v>89.9</v>
      </c>
      <c r="L714" s="38">
        <v>89.9</v>
      </c>
      <c r="M714" s="38">
        <v>89.9</v>
      </c>
      <c r="N714" s="37">
        <v>89.9</v>
      </c>
      <c r="O714" s="37">
        <v>89.9</v>
      </c>
      <c r="P714" s="37">
        <v>89.9</v>
      </c>
      <c r="Q714" s="37">
        <v>89.9</v>
      </c>
      <c r="R714" s="37">
        <v>89.9</v>
      </c>
      <c r="S714" s="37">
        <v>89.9</v>
      </c>
      <c r="T714" s="207"/>
    </row>
    <row r="715" spans="1:20" s="5" customFormat="1" ht="13.2">
      <c r="A715" s="5">
        <f t="shared" si="20"/>
        <v>715</v>
      </c>
      <c r="B715" s="51" t="s">
        <v>1211</v>
      </c>
      <c r="C715" s="51"/>
      <c r="D715" s="51" t="s">
        <v>1212</v>
      </c>
      <c r="E715" s="51" t="s">
        <v>1213</v>
      </c>
      <c r="F715" s="51" t="s">
        <v>1634</v>
      </c>
      <c r="G715" s="51" t="s">
        <v>32</v>
      </c>
      <c r="H715" s="52">
        <v>2018</v>
      </c>
      <c r="I715" s="38">
        <v>160</v>
      </c>
      <c r="J715" s="38">
        <v>160</v>
      </c>
      <c r="K715" s="38">
        <v>160</v>
      </c>
      <c r="L715" s="38">
        <v>160</v>
      </c>
      <c r="M715" s="38">
        <v>160</v>
      </c>
      <c r="N715" s="37">
        <v>160</v>
      </c>
      <c r="O715" s="37">
        <v>160</v>
      </c>
      <c r="P715" s="37">
        <v>160</v>
      </c>
      <c r="Q715" s="37">
        <v>160</v>
      </c>
      <c r="R715" s="37">
        <v>160</v>
      </c>
      <c r="S715" s="37">
        <v>160</v>
      </c>
      <c r="T715" s="207"/>
    </row>
    <row r="716" spans="1:20" s="5" customFormat="1" ht="13.2">
      <c r="A716" s="5">
        <f t="shared" si="20"/>
        <v>716</v>
      </c>
      <c r="B716" s="51" t="s">
        <v>2182</v>
      </c>
      <c r="C716" s="51"/>
      <c r="D716" s="51" t="s">
        <v>2183</v>
      </c>
      <c r="E716" s="51" t="s">
        <v>85</v>
      </c>
      <c r="F716" s="51" t="s">
        <v>1634</v>
      </c>
      <c r="G716" s="51" t="s">
        <v>33</v>
      </c>
      <c r="H716" s="52">
        <v>2022</v>
      </c>
      <c r="I716" s="38">
        <v>169.2</v>
      </c>
      <c r="J716" s="38">
        <v>169.2</v>
      </c>
      <c r="K716" s="38">
        <v>169.2</v>
      </c>
      <c r="L716" s="38">
        <v>169.2</v>
      </c>
      <c r="M716" s="38">
        <v>169.2</v>
      </c>
      <c r="N716" s="37">
        <v>169.2</v>
      </c>
      <c r="O716" s="37">
        <v>169.2</v>
      </c>
      <c r="P716" s="37">
        <v>169.2</v>
      </c>
      <c r="Q716" s="37">
        <v>169.2</v>
      </c>
      <c r="R716" s="37">
        <v>169.2</v>
      </c>
      <c r="S716" s="37">
        <v>169.2</v>
      </c>
      <c r="T716" s="207"/>
    </row>
    <row r="717" spans="1:20" s="5" customFormat="1" ht="13.2">
      <c r="A717" s="5">
        <f t="shared" si="20"/>
        <v>717</v>
      </c>
      <c r="B717" s="51" t="s">
        <v>2184</v>
      </c>
      <c r="C717" s="51"/>
      <c r="D717" s="51" t="s">
        <v>2185</v>
      </c>
      <c r="E717" s="51" t="s">
        <v>85</v>
      </c>
      <c r="F717" s="51" t="s">
        <v>1634</v>
      </c>
      <c r="G717" s="51" t="s">
        <v>33</v>
      </c>
      <c r="H717" s="52">
        <v>2022</v>
      </c>
      <c r="I717" s="38">
        <v>169.2</v>
      </c>
      <c r="J717" s="38">
        <v>169.2</v>
      </c>
      <c r="K717" s="38">
        <v>169.2</v>
      </c>
      <c r="L717" s="38">
        <v>169.2</v>
      </c>
      <c r="M717" s="38">
        <v>169.2</v>
      </c>
      <c r="N717" s="37">
        <v>169.2</v>
      </c>
      <c r="O717" s="37">
        <v>169.2</v>
      </c>
      <c r="P717" s="37">
        <v>169.2</v>
      </c>
      <c r="Q717" s="37">
        <v>169.2</v>
      </c>
      <c r="R717" s="37">
        <v>169.2</v>
      </c>
      <c r="S717" s="37">
        <v>169.2</v>
      </c>
      <c r="T717" s="207"/>
    </row>
    <row r="718" spans="1:20" s="5" customFormat="1" ht="13.2">
      <c r="A718" s="5">
        <f t="shared" si="20"/>
        <v>718</v>
      </c>
      <c r="B718" s="51" t="s">
        <v>1362</v>
      </c>
      <c r="C718" s="51"/>
      <c r="D718" s="51" t="s">
        <v>1276</v>
      </c>
      <c r="E718" s="51" t="s">
        <v>1277</v>
      </c>
      <c r="F718" s="51" t="s">
        <v>1354</v>
      </c>
      <c r="G718" s="51" t="s">
        <v>40</v>
      </c>
      <c r="H718" s="52">
        <v>2017</v>
      </c>
      <c r="I718" s="38">
        <v>64</v>
      </c>
      <c r="J718" s="38">
        <v>64</v>
      </c>
      <c r="K718" s="38">
        <v>64</v>
      </c>
      <c r="L718" s="38">
        <v>64</v>
      </c>
      <c r="M718" s="38">
        <v>64</v>
      </c>
      <c r="N718" s="37">
        <v>64</v>
      </c>
      <c r="O718" s="37">
        <v>64</v>
      </c>
      <c r="P718" s="37">
        <v>64</v>
      </c>
      <c r="Q718" s="37">
        <v>64</v>
      </c>
      <c r="R718" s="37">
        <v>64</v>
      </c>
      <c r="S718" s="37">
        <v>64</v>
      </c>
      <c r="T718" s="207"/>
    </row>
    <row r="719" spans="1:20" s="5" customFormat="1" ht="13.2">
      <c r="A719" s="5">
        <f t="shared" si="20"/>
        <v>719</v>
      </c>
      <c r="B719" s="51" t="s">
        <v>1363</v>
      </c>
      <c r="C719" s="51"/>
      <c r="D719" s="51" t="s">
        <v>1280</v>
      </c>
      <c r="E719" s="51" t="s">
        <v>1277</v>
      </c>
      <c r="F719" s="51" t="s">
        <v>1354</v>
      </c>
      <c r="G719" s="51" t="s">
        <v>40</v>
      </c>
      <c r="H719" s="52">
        <v>2017</v>
      </c>
      <c r="I719" s="38">
        <v>110</v>
      </c>
      <c r="J719" s="38">
        <v>110</v>
      </c>
      <c r="K719" s="38">
        <v>110</v>
      </c>
      <c r="L719" s="38">
        <v>110</v>
      </c>
      <c r="M719" s="38">
        <v>110</v>
      </c>
      <c r="N719" s="37">
        <v>110</v>
      </c>
      <c r="O719" s="37">
        <v>110</v>
      </c>
      <c r="P719" s="37">
        <v>110</v>
      </c>
      <c r="Q719" s="37">
        <v>110</v>
      </c>
      <c r="R719" s="37">
        <v>110</v>
      </c>
      <c r="S719" s="37">
        <v>110</v>
      </c>
      <c r="T719" s="207"/>
    </row>
    <row r="720" spans="1:20" s="5" customFormat="1" ht="13.2">
      <c r="A720" s="5">
        <f t="shared" si="20"/>
        <v>720</v>
      </c>
      <c r="B720" s="51" t="s">
        <v>1352</v>
      </c>
      <c r="C720" s="51"/>
      <c r="D720" s="51" t="s">
        <v>1353</v>
      </c>
      <c r="E720" s="51" t="s">
        <v>34</v>
      </c>
      <c r="F720" s="51" t="s">
        <v>55</v>
      </c>
      <c r="G720" s="51" t="s">
        <v>69</v>
      </c>
      <c r="H720" s="52">
        <v>2016</v>
      </c>
      <c r="I720" s="38">
        <v>95.25</v>
      </c>
      <c r="J720" s="38">
        <v>95.2</v>
      </c>
      <c r="K720" s="38">
        <v>95.2</v>
      </c>
      <c r="L720" s="38">
        <v>95.2</v>
      </c>
      <c r="M720" s="38">
        <v>95.2</v>
      </c>
      <c r="N720" s="37">
        <v>95.2</v>
      </c>
      <c r="O720" s="37">
        <v>95.2</v>
      </c>
      <c r="P720" s="37">
        <v>95.2</v>
      </c>
      <c r="Q720" s="37">
        <v>95.2</v>
      </c>
      <c r="R720" s="37">
        <v>95.2</v>
      </c>
      <c r="S720" s="37">
        <v>95.2</v>
      </c>
      <c r="T720" s="207"/>
    </row>
    <row r="721" spans="1:20" s="5" customFormat="1" ht="13.2">
      <c r="A721" s="5">
        <f t="shared" si="20"/>
        <v>721</v>
      </c>
      <c r="B721" s="51" t="s">
        <v>2550</v>
      </c>
      <c r="C721" s="51"/>
      <c r="D721" s="51" t="s">
        <v>2551</v>
      </c>
      <c r="E721" s="51" t="s">
        <v>1058</v>
      </c>
      <c r="F721" s="51" t="s">
        <v>1634</v>
      </c>
      <c r="G721" s="51" t="s">
        <v>33</v>
      </c>
      <c r="H721" s="52">
        <v>2022</v>
      </c>
      <c r="I721" s="38">
        <v>71.400000000000006</v>
      </c>
      <c r="J721" s="38">
        <v>71.400000000000006</v>
      </c>
      <c r="K721" s="38">
        <v>71.400000000000006</v>
      </c>
      <c r="L721" s="38">
        <v>71.400000000000006</v>
      </c>
      <c r="M721" s="38">
        <v>71.400000000000006</v>
      </c>
      <c r="N721" s="37">
        <v>71.400000000000006</v>
      </c>
      <c r="O721" s="37">
        <v>71.400000000000006</v>
      </c>
      <c r="P721" s="37">
        <v>71.400000000000006</v>
      </c>
      <c r="Q721" s="37">
        <v>71.400000000000006</v>
      </c>
      <c r="R721" s="37">
        <v>71.400000000000006</v>
      </c>
      <c r="S721" s="37">
        <v>71.400000000000006</v>
      </c>
      <c r="T721" s="207"/>
    </row>
    <row r="722" spans="1:20" s="5" customFormat="1" ht="13.2">
      <c r="A722" s="5">
        <f t="shared" si="20"/>
        <v>722</v>
      </c>
      <c r="B722" s="51" t="s">
        <v>2552</v>
      </c>
      <c r="C722" s="51"/>
      <c r="D722" s="51" t="s">
        <v>2553</v>
      </c>
      <c r="E722" s="51" t="s">
        <v>1058</v>
      </c>
      <c r="F722" s="51" t="s">
        <v>1634</v>
      </c>
      <c r="G722" s="51" t="s">
        <v>33</v>
      </c>
      <c r="H722" s="52">
        <v>2022</v>
      </c>
      <c r="I722" s="38">
        <v>14.1</v>
      </c>
      <c r="J722" s="38">
        <v>14.1</v>
      </c>
      <c r="K722" s="38">
        <v>14.1</v>
      </c>
      <c r="L722" s="38">
        <v>14.1</v>
      </c>
      <c r="M722" s="38">
        <v>14.1</v>
      </c>
      <c r="N722" s="37">
        <v>14.1</v>
      </c>
      <c r="O722" s="37">
        <v>14.1</v>
      </c>
      <c r="P722" s="37">
        <v>14.1</v>
      </c>
      <c r="Q722" s="37">
        <v>14.1</v>
      </c>
      <c r="R722" s="37">
        <v>14.1</v>
      </c>
      <c r="S722" s="37">
        <v>14.1</v>
      </c>
      <c r="T722" s="207"/>
    </row>
    <row r="723" spans="1:20" s="5" customFormat="1" ht="13.2">
      <c r="A723" s="5">
        <f t="shared" si="20"/>
        <v>723</v>
      </c>
      <c r="B723" s="51" t="s">
        <v>2554</v>
      </c>
      <c r="C723" s="51"/>
      <c r="D723" s="51" t="s">
        <v>2555</v>
      </c>
      <c r="E723" s="51" t="s">
        <v>1058</v>
      </c>
      <c r="F723" s="51" t="s">
        <v>1634</v>
      </c>
      <c r="G723" s="51" t="s">
        <v>33</v>
      </c>
      <c r="H723" s="52">
        <v>2022</v>
      </c>
      <c r="I723" s="38">
        <v>4</v>
      </c>
      <c r="J723" s="38">
        <v>4</v>
      </c>
      <c r="K723" s="38">
        <v>4</v>
      </c>
      <c r="L723" s="38">
        <v>4</v>
      </c>
      <c r="M723" s="38">
        <v>4</v>
      </c>
      <c r="N723" s="37">
        <v>4</v>
      </c>
      <c r="O723" s="37">
        <v>4</v>
      </c>
      <c r="P723" s="37">
        <v>4</v>
      </c>
      <c r="Q723" s="37">
        <v>4</v>
      </c>
      <c r="R723" s="37">
        <v>4</v>
      </c>
      <c r="S723" s="37">
        <v>4</v>
      </c>
      <c r="T723" s="207"/>
    </row>
    <row r="724" spans="1:20" s="5" customFormat="1" ht="13.2">
      <c r="A724" s="5">
        <f t="shared" si="20"/>
        <v>724</v>
      </c>
      <c r="B724" s="51" t="s">
        <v>1224</v>
      </c>
      <c r="C724" s="51"/>
      <c r="D724" s="51" t="s">
        <v>1225</v>
      </c>
      <c r="E724" s="51" t="s">
        <v>416</v>
      </c>
      <c r="F724" s="51" t="s">
        <v>1634</v>
      </c>
      <c r="G724" s="51" t="s">
        <v>31</v>
      </c>
      <c r="H724" s="52">
        <v>2012</v>
      </c>
      <c r="I724" s="38">
        <v>150</v>
      </c>
      <c r="J724" s="38">
        <v>150</v>
      </c>
      <c r="K724" s="38">
        <v>150</v>
      </c>
      <c r="L724" s="38">
        <v>150</v>
      </c>
      <c r="M724" s="38">
        <v>150</v>
      </c>
      <c r="N724" s="37">
        <v>150</v>
      </c>
      <c r="O724" s="37">
        <v>150</v>
      </c>
      <c r="P724" s="37">
        <v>150</v>
      </c>
      <c r="Q724" s="37">
        <v>150</v>
      </c>
      <c r="R724" s="37">
        <v>150</v>
      </c>
      <c r="S724" s="37">
        <v>150</v>
      </c>
      <c r="T724" s="207"/>
    </row>
    <row r="725" spans="1:20" s="5" customFormat="1" ht="13.2">
      <c r="A725" s="5">
        <f t="shared" si="20"/>
        <v>725</v>
      </c>
      <c r="B725" s="51" t="s">
        <v>1219</v>
      </c>
      <c r="C725" s="51"/>
      <c r="D725" s="51" t="s">
        <v>1220</v>
      </c>
      <c r="E725" s="51" t="s">
        <v>1221</v>
      </c>
      <c r="F725" s="51" t="s">
        <v>1634</v>
      </c>
      <c r="G725" s="51" t="s">
        <v>32</v>
      </c>
      <c r="H725" s="52">
        <v>2015</v>
      </c>
      <c r="I725" s="38">
        <v>78</v>
      </c>
      <c r="J725" s="38">
        <v>78</v>
      </c>
      <c r="K725" s="38">
        <v>78</v>
      </c>
      <c r="L725" s="38">
        <v>78</v>
      </c>
      <c r="M725" s="38">
        <v>78</v>
      </c>
      <c r="N725" s="37">
        <v>78</v>
      </c>
      <c r="O725" s="37">
        <v>78</v>
      </c>
      <c r="P725" s="37">
        <v>78</v>
      </c>
      <c r="Q725" s="37">
        <v>78</v>
      </c>
      <c r="R725" s="37">
        <v>78</v>
      </c>
      <c r="S725" s="37">
        <v>78</v>
      </c>
      <c r="T725" s="207"/>
    </row>
    <row r="726" spans="1:20" s="5" customFormat="1" ht="13.2">
      <c r="A726" s="5">
        <f t="shared" si="20"/>
        <v>726</v>
      </c>
      <c r="B726" s="51" t="s">
        <v>1222</v>
      </c>
      <c r="C726" s="51"/>
      <c r="D726" s="51" t="s">
        <v>1223</v>
      </c>
      <c r="E726" s="51" t="s">
        <v>1071</v>
      </c>
      <c r="F726" s="51" t="s">
        <v>1634</v>
      </c>
      <c r="G726" s="51" t="s">
        <v>33</v>
      </c>
      <c r="H726" s="52">
        <v>2019</v>
      </c>
      <c r="I726" s="38">
        <v>30.24</v>
      </c>
      <c r="J726" s="38">
        <v>30.2</v>
      </c>
      <c r="K726" s="38">
        <v>30.2</v>
      </c>
      <c r="L726" s="38">
        <v>30.2</v>
      </c>
      <c r="M726" s="38">
        <v>30.2</v>
      </c>
      <c r="N726" s="37">
        <v>30.2</v>
      </c>
      <c r="O726" s="37">
        <v>30.2</v>
      </c>
      <c r="P726" s="37">
        <v>30.2</v>
      </c>
      <c r="Q726" s="37">
        <v>30.2</v>
      </c>
      <c r="R726" s="37">
        <v>30.2</v>
      </c>
      <c r="S726" s="37">
        <v>30.2</v>
      </c>
      <c r="T726" s="207"/>
    </row>
    <row r="727" spans="1:20" s="5" customFormat="1" ht="13.2">
      <c r="A727" s="5">
        <f t="shared" si="20"/>
        <v>727</v>
      </c>
      <c r="B727" s="51" t="s">
        <v>1570</v>
      </c>
      <c r="C727" s="51"/>
      <c r="D727" s="51" t="s">
        <v>1986</v>
      </c>
      <c r="E727" s="51" t="s">
        <v>203</v>
      </c>
      <c r="F727" s="51" t="s">
        <v>55</v>
      </c>
      <c r="G727" s="51" t="s">
        <v>69</v>
      </c>
      <c r="H727" s="52">
        <v>2021</v>
      </c>
      <c r="I727" s="38">
        <v>226.1</v>
      </c>
      <c r="J727" s="38">
        <v>226.1</v>
      </c>
      <c r="K727" s="38">
        <v>226.1</v>
      </c>
      <c r="L727" s="38">
        <v>226.1</v>
      </c>
      <c r="M727" s="38">
        <v>226.1</v>
      </c>
      <c r="N727" s="37">
        <v>226.1</v>
      </c>
      <c r="O727" s="37">
        <v>226.1</v>
      </c>
      <c r="P727" s="37">
        <v>226.1</v>
      </c>
      <c r="Q727" s="37">
        <v>226.1</v>
      </c>
      <c r="R727" s="37">
        <v>226.1</v>
      </c>
      <c r="S727" s="37">
        <v>226.1</v>
      </c>
      <c r="T727" s="207"/>
    </row>
    <row r="728" spans="1:20" s="5" customFormat="1" ht="13.2">
      <c r="A728" s="5">
        <f t="shared" si="20"/>
        <v>728</v>
      </c>
      <c r="B728" s="51" t="s">
        <v>1226</v>
      </c>
      <c r="C728" s="51" t="s">
        <v>4514</v>
      </c>
      <c r="D728" s="51" t="s">
        <v>1227</v>
      </c>
      <c r="E728" s="51" t="s">
        <v>1228</v>
      </c>
      <c r="F728" s="51" t="s">
        <v>1634</v>
      </c>
      <c r="G728" s="51" t="s">
        <v>33</v>
      </c>
      <c r="H728" s="52">
        <v>2015</v>
      </c>
      <c r="I728" s="38">
        <v>204.1</v>
      </c>
      <c r="J728" s="38">
        <v>204.1</v>
      </c>
      <c r="K728" s="38">
        <v>204.1</v>
      </c>
      <c r="L728" s="38">
        <v>204.1</v>
      </c>
      <c r="M728" s="38">
        <v>204.1</v>
      </c>
      <c r="N728" s="37">
        <v>204.1</v>
      </c>
      <c r="O728" s="37">
        <v>204.1</v>
      </c>
      <c r="P728" s="37">
        <v>204.1</v>
      </c>
      <c r="Q728" s="37">
        <v>204.1</v>
      </c>
      <c r="R728" s="37">
        <v>204.1</v>
      </c>
      <c r="S728" s="37">
        <v>204.1</v>
      </c>
      <c r="T728" s="207"/>
    </row>
    <row r="729" spans="1:20" s="5" customFormat="1" ht="13.2">
      <c r="A729" s="5">
        <f t="shared" si="20"/>
        <v>729</v>
      </c>
      <c r="B729" s="51" t="s">
        <v>1231</v>
      </c>
      <c r="C729" s="51"/>
      <c r="D729" s="51" t="s">
        <v>1232</v>
      </c>
      <c r="E729" s="51" t="s">
        <v>41</v>
      </c>
      <c r="F729" s="51" t="s">
        <v>1634</v>
      </c>
      <c r="G729" s="51" t="s">
        <v>33</v>
      </c>
      <c r="H729" s="52">
        <v>2011</v>
      </c>
      <c r="I729" s="38">
        <v>132</v>
      </c>
      <c r="J729" s="38">
        <v>132</v>
      </c>
      <c r="K729" s="38">
        <v>132</v>
      </c>
      <c r="L729" s="38">
        <v>132</v>
      </c>
      <c r="M729" s="38">
        <v>132</v>
      </c>
      <c r="N729" s="37">
        <v>132</v>
      </c>
      <c r="O729" s="37">
        <v>132</v>
      </c>
      <c r="P729" s="37">
        <v>132</v>
      </c>
      <c r="Q729" s="37">
        <v>132</v>
      </c>
      <c r="R729" s="37">
        <v>132</v>
      </c>
      <c r="S729" s="37">
        <v>132</v>
      </c>
      <c r="T729" s="207"/>
    </row>
    <row r="730" spans="1:20" s="5" customFormat="1" ht="13.2">
      <c r="A730" s="5">
        <f t="shared" si="20"/>
        <v>730</v>
      </c>
      <c r="B730" s="51" t="s">
        <v>1235</v>
      </c>
      <c r="C730" s="51"/>
      <c r="D730" s="51" t="s">
        <v>1236</v>
      </c>
      <c r="E730" s="51" t="s">
        <v>991</v>
      </c>
      <c r="F730" s="51" t="s">
        <v>1634</v>
      </c>
      <c r="G730" s="51" t="s">
        <v>31</v>
      </c>
      <c r="H730" s="52">
        <v>2008</v>
      </c>
      <c r="I730" s="38">
        <v>52.8</v>
      </c>
      <c r="J730" s="38">
        <v>52.8</v>
      </c>
      <c r="K730" s="38">
        <v>52.8</v>
      </c>
      <c r="L730" s="38">
        <v>52.8</v>
      </c>
      <c r="M730" s="38">
        <v>52.8</v>
      </c>
      <c r="N730" s="37">
        <v>52.8</v>
      </c>
      <c r="O730" s="37">
        <v>52.8</v>
      </c>
      <c r="P730" s="37">
        <v>52.8</v>
      </c>
      <c r="Q730" s="37">
        <v>52.8</v>
      </c>
      <c r="R730" s="37">
        <v>52.8</v>
      </c>
      <c r="S730" s="37">
        <v>52.8</v>
      </c>
      <c r="T730" s="207"/>
    </row>
    <row r="731" spans="1:20" s="5" customFormat="1" ht="13.2">
      <c r="A731" s="5">
        <f t="shared" si="20"/>
        <v>731</v>
      </c>
      <c r="B731" s="51" t="s">
        <v>1364</v>
      </c>
      <c r="C731" s="51"/>
      <c r="D731" s="51" t="s">
        <v>1300</v>
      </c>
      <c r="E731" s="51" t="s">
        <v>1177</v>
      </c>
      <c r="F731" s="51" t="s">
        <v>1354</v>
      </c>
      <c r="G731" s="51" t="s">
        <v>40</v>
      </c>
      <c r="H731" s="52">
        <v>2015</v>
      </c>
      <c r="I731" s="38">
        <v>102</v>
      </c>
      <c r="J731" s="38">
        <v>102</v>
      </c>
      <c r="K731" s="38">
        <v>102</v>
      </c>
      <c r="L731" s="38">
        <v>102</v>
      </c>
      <c r="M731" s="38">
        <v>102</v>
      </c>
      <c r="N731" s="37">
        <v>102</v>
      </c>
      <c r="O731" s="37">
        <v>102</v>
      </c>
      <c r="P731" s="37">
        <v>102</v>
      </c>
      <c r="Q731" s="37">
        <v>102</v>
      </c>
      <c r="R731" s="37">
        <v>102</v>
      </c>
      <c r="S731" s="37">
        <v>102</v>
      </c>
      <c r="T731" s="207"/>
    </row>
    <row r="732" spans="1:20" s="5" customFormat="1" ht="13.2">
      <c r="A732" s="5">
        <f t="shared" si="20"/>
        <v>732</v>
      </c>
      <c r="B732" s="51" t="s">
        <v>1365</v>
      </c>
      <c r="C732" s="51"/>
      <c r="D732" s="51" t="s">
        <v>1303</v>
      </c>
      <c r="E732" s="51" t="s">
        <v>1177</v>
      </c>
      <c r="F732" s="51" t="s">
        <v>1354</v>
      </c>
      <c r="G732" s="51" t="s">
        <v>40</v>
      </c>
      <c r="H732" s="52">
        <v>2015</v>
      </c>
      <c r="I732" s="38">
        <v>98</v>
      </c>
      <c r="J732" s="38">
        <v>98</v>
      </c>
      <c r="K732" s="38">
        <v>98</v>
      </c>
      <c r="L732" s="38">
        <v>98</v>
      </c>
      <c r="M732" s="38">
        <v>98</v>
      </c>
      <c r="N732" s="37">
        <v>98</v>
      </c>
      <c r="O732" s="37">
        <v>98</v>
      </c>
      <c r="P732" s="37">
        <v>98</v>
      </c>
      <c r="Q732" s="37">
        <v>98</v>
      </c>
      <c r="R732" s="37">
        <v>98</v>
      </c>
      <c r="S732" s="37">
        <v>98</v>
      </c>
      <c r="T732" s="207"/>
    </row>
    <row r="733" spans="1:20" s="5" customFormat="1" ht="13.2">
      <c r="A733" s="5">
        <f t="shared" si="20"/>
        <v>733</v>
      </c>
      <c r="B733" s="51" t="s">
        <v>1366</v>
      </c>
      <c r="C733" s="51"/>
      <c r="D733" s="51" t="s">
        <v>1306</v>
      </c>
      <c r="E733" s="51" t="s">
        <v>1177</v>
      </c>
      <c r="F733" s="51" t="s">
        <v>1354</v>
      </c>
      <c r="G733" s="51" t="s">
        <v>40</v>
      </c>
      <c r="H733" s="52">
        <v>2016</v>
      </c>
      <c r="I733" s="38">
        <v>148.5</v>
      </c>
      <c r="J733" s="38">
        <v>148.5</v>
      </c>
      <c r="K733" s="38">
        <v>148.5</v>
      </c>
      <c r="L733" s="38">
        <v>148.5</v>
      </c>
      <c r="M733" s="38">
        <v>148.5</v>
      </c>
      <c r="N733" s="37">
        <v>148.5</v>
      </c>
      <c r="O733" s="37">
        <v>148.5</v>
      </c>
      <c r="P733" s="37">
        <v>148.5</v>
      </c>
      <c r="Q733" s="37">
        <v>148.5</v>
      </c>
      <c r="R733" s="37">
        <v>148.5</v>
      </c>
      <c r="S733" s="37">
        <v>148.5</v>
      </c>
      <c r="T733" s="207"/>
    </row>
    <row r="734" spans="1:20" s="5" customFormat="1" ht="13.2">
      <c r="A734" s="5">
        <f t="shared" si="20"/>
        <v>734</v>
      </c>
      <c r="B734" s="51" t="s">
        <v>1367</v>
      </c>
      <c r="C734" s="51"/>
      <c r="D734" s="51" t="s">
        <v>1309</v>
      </c>
      <c r="E734" s="51" t="s">
        <v>1177</v>
      </c>
      <c r="F734" s="51" t="s">
        <v>1354</v>
      </c>
      <c r="G734" s="51" t="s">
        <v>40</v>
      </c>
      <c r="H734" s="52">
        <v>2016</v>
      </c>
      <c r="I734" s="38">
        <v>151.80000000000001</v>
      </c>
      <c r="J734" s="38">
        <v>151.80000000000001</v>
      </c>
      <c r="K734" s="38">
        <v>151.80000000000001</v>
      </c>
      <c r="L734" s="38">
        <v>151.80000000000001</v>
      </c>
      <c r="M734" s="38">
        <v>151.80000000000001</v>
      </c>
      <c r="N734" s="37">
        <v>151.80000000000001</v>
      </c>
      <c r="O734" s="37">
        <v>151.80000000000001</v>
      </c>
      <c r="P734" s="37">
        <v>151.80000000000001</v>
      </c>
      <c r="Q734" s="37">
        <v>151.80000000000001</v>
      </c>
      <c r="R734" s="37">
        <v>151.80000000000001</v>
      </c>
      <c r="S734" s="37">
        <v>151.80000000000001</v>
      </c>
      <c r="T734" s="207"/>
    </row>
    <row r="735" spans="1:20" s="5" customFormat="1" ht="13.2">
      <c r="A735" s="5">
        <f t="shared" si="20"/>
        <v>735</v>
      </c>
      <c r="B735" s="51" t="s">
        <v>1241</v>
      </c>
      <c r="C735" s="51"/>
      <c r="D735" s="51" t="s">
        <v>1242</v>
      </c>
      <c r="E735" s="51" t="s">
        <v>1033</v>
      </c>
      <c r="F735" s="51" t="s">
        <v>1634</v>
      </c>
      <c r="G735" s="51" t="s">
        <v>33</v>
      </c>
      <c r="H735" s="52">
        <v>2008</v>
      </c>
      <c r="I735" s="38">
        <v>101.2</v>
      </c>
      <c r="J735" s="38">
        <v>98.2</v>
      </c>
      <c r="K735" s="38">
        <v>98.2</v>
      </c>
      <c r="L735" s="38">
        <v>98.2</v>
      </c>
      <c r="M735" s="38">
        <v>98.2</v>
      </c>
      <c r="N735" s="37">
        <v>98.2</v>
      </c>
      <c r="O735" s="37">
        <v>98.2</v>
      </c>
      <c r="P735" s="37">
        <v>98.2</v>
      </c>
      <c r="Q735" s="37">
        <v>98.2</v>
      </c>
      <c r="R735" s="37">
        <v>98.2</v>
      </c>
      <c r="S735" s="37">
        <v>98.2</v>
      </c>
      <c r="T735" s="207"/>
    </row>
    <row r="736" spans="1:20" s="5" customFormat="1" ht="13.2">
      <c r="A736" s="5">
        <f t="shared" si="20"/>
        <v>736</v>
      </c>
      <c r="B736" s="51" t="s">
        <v>1368</v>
      </c>
      <c r="C736" s="51"/>
      <c r="D736" s="51" t="s">
        <v>1314</v>
      </c>
      <c r="E736" s="51" t="s">
        <v>1315</v>
      </c>
      <c r="F736" s="51" t="s">
        <v>1354</v>
      </c>
      <c r="G736" s="51" t="s">
        <v>40</v>
      </c>
      <c r="H736" s="52">
        <v>2014</v>
      </c>
      <c r="I736" s="38">
        <v>161</v>
      </c>
      <c r="J736" s="38">
        <v>161</v>
      </c>
      <c r="K736" s="38">
        <v>161</v>
      </c>
      <c r="L736" s="38">
        <v>161</v>
      </c>
      <c r="M736" s="38">
        <v>161</v>
      </c>
      <c r="N736" s="37">
        <v>161</v>
      </c>
      <c r="O736" s="37">
        <v>161</v>
      </c>
      <c r="P736" s="37">
        <v>161</v>
      </c>
      <c r="Q736" s="37">
        <v>161</v>
      </c>
      <c r="R736" s="37">
        <v>161</v>
      </c>
      <c r="S736" s="37">
        <v>161</v>
      </c>
      <c r="T736" s="207"/>
    </row>
    <row r="737" spans="1:20" s="5" customFormat="1" ht="13.2">
      <c r="A737" s="5">
        <f t="shared" si="20"/>
        <v>737</v>
      </c>
      <c r="B737" s="51" t="s">
        <v>1369</v>
      </c>
      <c r="C737" s="51"/>
      <c r="D737" s="51" t="s">
        <v>1322</v>
      </c>
      <c r="E737" s="51" t="s">
        <v>1315</v>
      </c>
      <c r="F737" s="51" t="s">
        <v>1354</v>
      </c>
      <c r="G737" s="51" t="s">
        <v>40</v>
      </c>
      <c r="H737" s="52">
        <v>2015</v>
      </c>
      <c r="I737" s="38">
        <v>98</v>
      </c>
      <c r="J737" s="38">
        <v>98</v>
      </c>
      <c r="K737" s="38">
        <v>98</v>
      </c>
      <c r="L737" s="38">
        <v>98</v>
      </c>
      <c r="M737" s="38">
        <v>98</v>
      </c>
      <c r="N737" s="37">
        <v>98</v>
      </c>
      <c r="O737" s="37">
        <v>98</v>
      </c>
      <c r="P737" s="37">
        <v>98</v>
      </c>
      <c r="Q737" s="37">
        <v>98</v>
      </c>
      <c r="R737" s="37">
        <v>98</v>
      </c>
      <c r="S737" s="37">
        <v>98</v>
      </c>
      <c r="T737" s="207"/>
    </row>
    <row r="738" spans="1:20" s="5" customFormat="1" ht="13.2">
      <c r="A738" s="5">
        <f t="shared" si="20"/>
        <v>738</v>
      </c>
      <c r="B738" s="51" t="s">
        <v>1370</v>
      </c>
      <c r="C738" s="51"/>
      <c r="D738" s="51" t="s">
        <v>1319</v>
      </c>
      <c r="E738" s="51" t="s">
        <v>1315</v>
      </c>
      <c r="F738" s="51" t="s">
        <v>1354</v>
      </c>
      <c r="G738" s="51" t="s">
        <v>40</v>
      </c>
      <c r="H738" s="52">
        <v>2015</v>
      </c>
      <c r="I738" s="38">
        <v>96</v>
      </c>
      <c r="J738" s="38">
        <v>96</v>
      </c>
      <c r="K738" s="38">
        <v>96</v>
      </c>
      <c r="L738" s="38">
        <v>96</v>
      </c>
      <c r="M738" s="38">
        <v>96</v>
      </c>
      <c r="N738" s="37">
        <v>96</v>
      </c>
      <c r="O738" s="37">
        <v>96</v>
      </c>
      <c r="P738" s="37">
        <v>96</v>
      </c>
      <c r="Q738" s="37">
        <v>96</v>
      </c>
      <c r="R738" s="37">
        <v>96</v>
      </c>
      <c r="S738" s="37">
        <v>96</v>
      </c>
      <c r="T738" s="207"/>
    </row>
    <row r="739" spans="1:20" s="5" customFormat="1" ht="13.2">
      <c r="A739" s="5">
        <f t="shared" si="20"/>
        <v>739</v>
      </c>
      <c r="B739" s="51" t="s">
        <v>1245</v>
      </c>
      <c r="C739" s="51"/>
      <c r="D739" s="51" t="s">
        <v>1246</v>
      </c>
      <c r="E739" s="51" t="s">
        <v>1247</v>
      </c>
      <c r="F739" s="51" t="s">
        <v>1634</v>
      </c>
      <c r="G739" s="51" t="s">
        <v>33</v>
      </c>
      <c r="H739" s="52">
        <v>2008</v>
      </c>
      <c r="I739" s="38">
        <v>123.6</v>
      </c>
      <c r="J739" s="38">
        <v>120</v>
      </c>
      <c r="K739" s="38">
        <v>120</v>
      </c>
      <c r="L739" s="38">
        <v>120</v>
      </c>
      <c r="M739" s="38">
        <v>120</v>
      </c>
      <c r="N739" s="37">
        <v>120</v>
      </c>
      <c r="O739" s="37">
        <v>120</v>
      </c>
      <c r="P739" s="37">
        <v>120</v>
      </c>
      <c r="Q739" s="37">
        <v>120</v>
      </c>
      <c r="R739" s="37">
        <v>120</v>
      </c>
      <c r="S739" s="37">
        <v>120</v>
      </c>
      <c r="T739" s="207"/>
    </row>
    <row r="740" spans="1:20" s="5" customFormat="1" ht="13.2">
      <c r="A740" s="5">
        <f t="shared" si="20"/>
        <v>740</v>
      </c>
      <c r="B740" s="51" t="s">
        <v>93</v>
      </c>
      <c r="C740" s="51"/>
      <c r="D740" s="51" t="s">
        <v>94</v>
      </c>
      <c r="E740" s="51" t="s">
        <v>38</v>
      </c>
      <c r="F740" s="51" t="s">
        <v>55</v>
      </c>
      <c r="G740" s="51" t="s">
        <v>69</v>
      </c>
      <c r="H740" s="52">
        <v>2018</v>
      </c>
      <c r="I740" s="38">
        <v>201</v>
      </c>
      <c r="J740" s="38">
        <v>201</v>
      </c>
      <c r="K740" s="38">
        <v>201</v>
      </c>
      <c r="L740" s="38">
        <v>201</v>
      </c>
      <c r="M740" s="38">
        <v>201</v>
      </c>
      <c r="N740" s="37">
        <v>201</v>
      </c>
      <c r="O740" s="37">
        <v>201</v>
      </c>
      <c r="P740" s="37">
        <v>201</v>
      </c>
      <c r="Q740" s="37">
        <v>201</v>
      </c>
      <c r="R740" s="37">
        <v>201</v>
      </c>
      <c r="S740" s="37">
        <v>201</v>
      </c>
      <c r="T740" s="207"/>
    </row>
    <row r="741" spans="1:20" s="5" customFormat="1" ht="13.2">
      <c r="A741" s="5">
        <f t="shared" si="20"/>
        <v>741</v>
      </c>
      <c r="B741" s="51" t="s">
        <v>1248</v>
      </c>
      <c r="C741" s="51" t="s">
        <v>4510</v>
      </c>
      <c r="D741" s="51" t="s">
        <v>1249</v>
      </c>
      <c r="E741" s="51" t="s">
        <v>35</v>
      </c>
      <c r="F741" s="51" t="s">
        <v>1634</v>
      </c>
      <c r="G741" s="51" t="s">
        <v>33</v>
      </c>
      <c r="H741" s="52">
        <v>2014</v>
      </c>
      <c r="I741" s="38">
        <v>213.82</v>
      </c>
      <c r="J741" s="38">
        <v>211.2</v>
      </c>
      <c r="K741" s="38">
        <v>211.2</v>
      </c>
      <c r="L741" s="38">
        <v>211.2</v>
      </c>
      <c r="M741" s="38">
        <v>211.2</v>
      </c>
      <c r="N741" s="37">
        <v>211.2</v>
      </c>
      <c r="O741" s="37">
        <v>211.2</v>
      </c>
      <c r="P741" s="37">
        <v>211.2</v>
      </c>
      <c r="Q741" s="37">
        <v>211.2</v>
      </c>
      <c r="R741" s="37">
        <v>211.2</v>
      </c>
      <c r="S741" s="37">
        <v>211.2</v>
      </c>
      <c r="T741" s="207"/>
    </row>
    <row r="742" spans="1:20" s="5" customFormat="1" ht="13.2">
      <c r="A742" s="5">
        <f t="shared" si="20"/>
        <v>742</v>
      </c>
      <c r="B742" s="51" t="s">
        <v>1250</v>
      </c>
      <c r="C742" s="51" t="s">
        <v>4510</v>
      </c>
      <c r="D742" s="51" t="s">
        <v>1251</v>
      </c>
      <c r="E742" s="51" t="s">
        <v>35</v>
      </c>
      <c r="F742" s="51" t="s">
        <v>1634</v>
      </c>
      <c r="G742" s="51" t="s">
        <v>33</v>
      </c>
      <c r="H742" s="52">
        <v>2015</v>
      </c>
      <c r="I742" s="38">
        <v>166.52</v>
      </c>
      <c r="J742" s="38">
        <v>164.7</v>
      </c>
      <c r="K742" s="38">
        <v>164.7</v>
      </c>
      <c r="L742" s="38">
        <v>164.7</v>
      </c>
      <c r="M742" s="38">
        <v>164.7</v>
      </c>
      <c r="N742" s="37">
        <v>164.7</v>
      </c>
      <c r="O742" s="37">
        <v>164.7</v>
      </c>
      <c r="P742" s="37">
        <v>164.7</v>
      </c>
      <c r="Q742" s="37">
        <v>164.7</v>
      </c>
      <c r="R742" s="37">
        <v>164.7</v>
      </c>
      <c r="S742" s="37">
        <v>164.7</v>
      </c>
      <c r="T742" s="207"/>
    </row>
    <row r="743" spans="1:20" s="5" customFormat="1" ht="13.2">
      <c r="A743" s="5">
        <f t="shared" si="20"/>
        <v>743</v>
      </c>
      <c r="B743" s="51" t="s">
        <v>1252</v>
      </c>
      <c r="C743" s="51" t="s">
        <v>4502</v>
      </c>
      <c r="D743" s="51" t="s">
        <v>1253</v>
      </c>
      <c r="E743" s="51" t="s">
        <v>1033</v>
      </c>
      <c r="F743" s="51" t="s">
        <v>1634</v>
      </c>
      <c r="G743" s="51" t="s">
        <v>33</v>
      </c>
      <c r="H743" s="52">
        <v>2003</v>
      </c>
      <c r="I743" s="38">
        <v>42.5</v>
      </c>
      <c r="J743" s="38">
        <v>42.5</v>
      </c>
      <c r="K743" s="38">
        <v>42.5</v>
      </c>
      <c r="L743" s="38">
        <v>42.5</v>
      </c>
      <c r="M743" s="38">
        <v>42.5</v>
      </c>
      <c r="N743" s="37">
        <v>42.5</v>
      </c>
      <c r="O743" s="37">
        <v>42.5</v>
      </c>
      <c r="P743" s="37">
        <v>42.5</v>
      </c>
      <c r="Q743" s="37">
        <v>42.5</v>
      </c>
      <c r="R743" s="37">
        <v>42.5</v>
      </c>
      <c r="S743" s="37">
        <v>42.5</v>
      </c>
      <c r="T743" s="207"/>
    </row>
    <row r="744" spans="1:20" s="5" customFormat="1" ht="13.2">
      <c r="A744" s="5">
        <f t="shared" si="20"/>
        <v>744</v>
      </c>
      <c r="B744" s="51" t="s">
        <v>1254</v>
      </c>
      <c r="C744" s="51"/>
      <c r="D744" s="51" t="s">
        <v>1255</v>
      </c>
      <c r="E744" s="51" t="s">
        <v>1033</v>
      </c>
      <c r="F744" s="51" t="s">
        <v>1634</v>
      </c>
      <c r="G744" s="51" t="s">
        <v>33</v>
      </c>
      <c r="H744" s="52">
        <v>2006</v>
      </c>
      <c r="I744" s="38">
        <v>16.8</v>
      </c>
      <c r="J744" s="38">
        <v>16.8</v>
      </c>
      <c r="K744" s="38">
        <v>16.8</v>
      </c>
      <c r="L744" s="38">
        <v>16.8</v>
      </c>
      <c r="M744" s="38">
        <v>16.8</v>
      </c>
      <c r="N744" s="37">
        <v>16.8</v>
      </c>
      <c r="O744" s="37">
        <v>16.8</v>
      </c>
      <c r="P744" s="37">
        <v>16.8</v>
      </c>
      <c r="Q744" s="37">
        <v>16.8</v>
      </c>
      <c r="R744" s="37">
        <v>16.8</v>
      </c>
      <c r="S744" s="37">
        <v>16.8</v>
      </c>
      <c r="T744" s="207"/>
    </row>
    <row r="745" spans="1:20" s="5" customFormat="1" ht="13.2">
      <c r="A745" s="5">
        <f t="shared" si="20"/>
        <v>745</v>
      </c>
      <c r="B745" s="51" t="s">
        <v>1256</v>
      </c>
      <c r="C745" s="51"/>
      <c r="D745" s="51" t="s">
        <v>1257</v>
      </c>
      <c r="E745" s="51" t="s">
        <v>1033</v>
      </c>
      <c r="F745" s="51" t="s">
        <v>1634</v>
      </c>
      <c r="G745" s="51" t="s">
        <v>33</v>
      </c>
      <c r="H745" s="52">
        <v>2004</v>
      </c>
      <c r="I745" s="38">
        <v>110.8</v>
      </c>
      <c r="J745" s="38">
        <v>110.8</v>
      </c>
      <c r="K745" s="38">
        <v>110.8</v>
      </c>
      <c r="L745" s="38">
        <v>110.8</v>
      </c>
      <c r="M745" s="38">
        <v>110.8</v>
      </c>
      <c r="N745" s="37">
        <v>110.8</v>
      </c>
      <c r="O745" s="37">
        <v>110.8</v>
      </c>
      <c r="P745" s="37">
        <v>110.8</v>
      </c>
      <c r="Q745" s="37">
        <v>110.8</v>
      </c>
      <c r="R745" s="37">
        <v>110.8</v>
      </c>
      <c r="S745" s="37">
        <v>110.8</v>
      </c>
      <c r="T745" s="207"/>
    </row>
    <row r="746" spans="1:20" s="5" customFormat="1" ht="13.2">
      <c r="A746" s="5">
        <f t="shared" si="20"/>
        <v>746</v>
      </c>
      <c r="B746" s="51" t="s">
        <v>1258</v>
      </c>
      <c r="C746" s="51"/>
      <c r="D746" s="51" t="s">
        <v>1259</v>
      </c>
      <c r="E746" s="51" t="s">
        <v>1033</v>
      </c>
      <c r="F746" s="51" t="s">
        <v>1634</v>
      </c>
      <c r="G746" s="51" t="s">
        <v>33</v>
      </c>
      <c r="H746" s="52">
        <v>2011</v>
      </c>
      <c r="I746" s="38">
        <v>33.6</v>
      </c>
      <c r="J746" s="38">
        <v>33.6</v>
      </c>
      <c r="K746" s="38">
        <v>33.6</v>
      </c>
      <c r="L746" s="38">
        <v>33.6</v>
      </c>
      <c r="M746" s="38">
        <v>33.6</v>
      </c>
      <c r="N746" s="37">
        <v>33.6</v>
      </c>
      <c r="O746" s="37">
        <v>33.6</v>
      </c>
      <c r="P746" s="37">
        <v>33.6</v>
      </c>
      <c r="Q746" s="37">
        <v>33.6</v>
      </c>
      <c r="R746" s="37">
        <v>33.6</v>
      </c>
      <c r="S746" s="37">
        <v>33.6</v>
      </c>
      <c r="T746" s="207"/>
    </row>
    <row r="747" spans="1:20" s="5" customFormat="1" ht="13.2">
      <c r="A747" s="5">
        <f t="shared" si="20"/>
        <v>747</v>
      </c>
      <c r="B747" s="51" t="s">
        <v>1260</v>
      </c>
      <c r="C747" s="51"/>
      <c r="D747" s="51" t="s">
        <v>1261</v>
      </c>
      <c r="E747" s="51" t="s">
        <v>1033</v>
      </c>
      <c r="F747" s="51" t="s">
        <v>1634</v>
      </c>
      <c r="G747" s="51" t="s">
        <v>33</v>
      </c>
      <c r="H747" s="52">
        <v>2011</v>
      </c>
      <c r="I747" s="38">
        <v>118.6</v>
      </c>
      <c r="J747" s="38">
        <v>118.6</v>
      </c>
      <c r="K747" s="38">
        <v>118.6</v>
      </c>
      <c r="L747" s="38">
        <v>118.6</v>
      </c>
      <c r="M747" s="38">
        <v>118.6</v>
      </c>
      <c r="N747" s="37">
        <v>118.6</v>
      </c>
      <c r="O747" s="37">
        <v>118.6</v>
      </c>
      <c r="P747" s="37">
        <v>118.6</v>
      </c>
      <c r="Q747" s="37">
        <v>118.6</v>
      </c>
      <c r="R747" s="37">
        <v>118.6</v>
      </c>
      <c r="S747" s="37">
        <v>118.6</v>
      </c>
      <c r="T747" s="207"/>
    </row>
    <row r="748" spans="1:20" s="5" customFormat="1" ht="13.2">
      <c r="A748" s="5">
        <f t="shared" si="20"/>
        <v>748</v>
      </c>
      <c r="B748" s="51" t="s">
        <v>1265</v>
      </c>
      <c r="C748" s="51"/>
      <c r="D748" s="51" t="s">
        <v>1266</v>
      </c>
      <c r="E748" s="51" t="s">
        <v>1033</v>
      </c>
      <c r="F748" s="51" t="s">
        <v>1634</v>
      </c>
      <c r="G748" s="51" t="s">
        <v>33</v>
      </c>
      <c r="H748" s="52">
        <v>2007</v>
      </c>
      <c r="I748" s="38">
        <v>125</v>
      </c>
      <c r="J748" s="38">
        <v>125</v>
      </c>
      <c r="K748" s="38">
        <v>125</v>
      </c>
      <c r="L748" s="38">
        <v>125</v>
      </c>
      <c r="M748" s="38">
        <v>125</v>
      </c>
      <c r="N748" s="37">
        <v>125</v>
      </c>
      <c r="O748" s="37">
        <v>125</v>
      </c>
      <c r="P748" s="37">
        <v>125</v>
      </c>
      <c r="Q748" s="37">
        <v>125</v>
      </c>
      <c r="R748" s="37">
        <v>125</v>
      </c>
      <c r="S748" s="37">
        <v>125</v>
      </c>
      <c r="T748" s="207"/>
    </row>
    <row r="749" spans="1:20" s="5" customFormat="1" ht="13.2">
      <c r="A749" s="5">
        <f t="shared" si="20"/>
        <v>749</v>
      </c>
      <c r="B749" s="51" t="s">
        <v>1263</v>
      </c>
      <c r="C749" s="51"/>
      <c r="D749" s="51" t="s">
        <v>1264</v>
      </c>
      <c r="E749" s="51" t="s">
        <v>1033</v>
      </c>
      <c r="F749" s="51" t="s">
        <v>1634</v>
      </c>
      <c r="G749" s="51" t="s">
        <v>33</v>
      </c>
      <c r="H749" s="52">
        <v>2007</v>
      </c>
      <c r="I749" s="38">
        <v>112</v>
      </c>
      <c r="J749" s="38">
        <v>112</v>
      </c>
      <c r="K749" s="38">
        <v>112</v>
      </c>
      <c r="L749" s="38">
        <v>112</v>
      </c>
      <c r="M749" s="38">
        <v>112</v>
      </c>
      <c r="N749" s="37">
        <v>112</v>
      </c>
      <c r="O749" s="37">
        <v>112</v>
      </c>
      <c r="P749" s="37">
        <v>112</v>
      </c>
      <c r="Q749" s="37">
        <v>112</v>
      </c>
      <c r="R749" s="37">
        <v>112</v>
      </c>
      <c r="S749" s="37">
        <v>112</v>
      </c>
      <c r="T749" s="207"/>
    </row>
    <row r="750" spans="1:20" s="5" customFormat="1" ht="13.2">
      <c r="A750" s="5">
        <f t="shared" si="20"/>
        <v>750</v>
      </c>
      <c r="B750" s="51" t="s">
        <v>1262</v>
      </c>
      <c r="C750" s="51"/>
      <c r="D750" s="51" t="s">
        <v>1746</v>
      </c>
      <c r="E750" s="51" t="s">
        <v>1033</v>
      </c>
      <c r="F750" s="51" t="s">
        <v>1634</v>
      </c>
      <c r="G750" s="51" t="s">
        <v>33</v>
      </c>
      <c r="H750" s="52">
        <v>2007</v>
      </c>
      <c r="I750" s="38">
        <v>85</v>
      </c>
      <c r="J750" s="38">
        <v>85</v>
      </c>
      <c r="K750" s="38">
        <v>85</v>
      </c>
      <c r="L750" s="38">
        <v>85</v>
      </c>
      <c r="M750" s="38">
        <v>85</v>
      </c>
      <c r="N750" s="37">
        <v>85</v>
      </c>
      <c r="O750" s="37">
        <v>85</v>
      </c>
      <c r="P750" s="37">
        <v>85</v>
      </c>
      <c r="Q750" s="37">
        <v>85</v>
      </c>
      <c r="R750" s="37">
        <v>85</v>
      </c>
      <c r="S750" s="37">
        <v>85</v>
      </c>
      <c r="T750" s="207"/>
    </row>
    <row r="751" spans="1:20" s="5" customFormat="1" ht="13.2">
      <c r="A751" s="5">
        <f t="shared" si="20"/>
        <v>751</v>
      </c>
      <c r="B751" s="51" t="s">
        <v>89</v>
      </c>
      <c r="C751" s="51"/>
      <c r="D751" s="51" t="s">
        <v>90</v>
      </c>
      <c r="E751" s="51" t="s">
        <v>85</v>
      </c>
      <c r="F751" s="51" t="s">
        <v>1634</v>
      </c>
      <c r="G751" s="51" t="s">
        <v>33</v>
      </c>
      <c r="H751" s="52">
        <v>2019</v>
      </c>
      <c r="I751" s="38">
        <v>150</v>
      </c>
      <c r="J751" s="38">
        <v>150</v>
      </c>
      <c r="K751" s="38">
        <v>150</v>
      </c>
      <c r="L751" s="38">
        <v>150</v>
      </c>
      <c r="M751" s="38">
        <v>150</v>
      </c>
      <c r="N751" s="37">
        <v>150</v>
      </c>
      <c r="O751" s="37">
        <v>150</v>
      </c>
      <c r="P751" s="37">
        <v>150</v>
      </c>
      <c r="Q751" s="37">
        <v>150</v>
      </c>
      <c r="R751" s="37">
        <v>150</v>
      </c>
      <c r="S751" s="37">
        <v>150</v>
      </c>
      <c r="T751" s="207"/>
    </row>
    <row r="752" spans="1:20" s="5" customFormat="1" ht="13.2">
      <c r="A752" s="5">
        <f t="shared" si="20"/>
        <v>752</v>
      </c>
      <c r="B752" s="51" t="s">
        <v>91</v>
      </c>
      <c r="C752" s="51"/>
      <c r="D752" s="51" t="s">
        <v>92</v>
      </c>
      <c r="E752" s="51" t="s">
        <v>85</v>
      </c>
      <c r="F752" s="51" t="s">
        <v>1634</v>
      </c>
      <c r="G752" s="51" t="s">
        <v>33</v>
      </c>
      <c r="H752" s="52">
        <v>2019</v>
      </c>
      <c r="I752" s="38">
        <v>150</v>
      </c>
      <c r="J752" s="38">
        <v>150</v>
      </c>
      <c r="K752" s="38">
        <v>150</v>
      </c>
      <c r="L752" s="38">
        <v>150</v>
      </c>
      <c r="M752" s="38">
        <v>150</v>
      </c>
      <c r="N752" s="37">
        <v>150</v>
      </c>
      <c r="O752" s="37">
        <v>150</v>
      </c>
      <c r="P752" s="37">
        <v>150</v>
      </c>
      <c r="Q752" s="37">
        <v>150</v>
      </c>
      <c r="R752" s="37">
        <v>150</v>
      </c>
      <c r="S752" s="37">
        <v>150</v>
      </c>
      <c r="T752" s="207"/>
    </row>
    <row r="753" spans="1:20" s="5" customFormat="1" ht="13.2">
      <c r="A753" s="5">
        <f t="shared" si="20"/>
        <v>753</v>
      </c>
      <c r="B753" s="51" t="s">
        <v>1267</v>
      </c>
      <c r="C753" s="51"/>
      <c r="D753" s="51" t="s">
        <v>1268</v>
      </c>
      <c r="E753" s="51" t="s">
        <v>239</v>
      </c>
      <c r="F753" s="51" t="s">
        <v>1634</v>
      </c>
      <c r="G753" s="51" t="s">
        <v>33</v>
      </c>
      <c r="H753" s="52">
        <v>1999</v>
      </c>
      <c r="I753" s="38">
        <v>27.72</v>
      </c>
      <c r="J753" s="38">
        <v>27.7</v>
      </c>
      <c r="K753" s="38">
        <v>27.7</v>
      </c>
      <c r="L753" s="38">
        <v>27.7</v>
      </c>
      <c r="M753" s="38">
        <v>27.7</v>
      </c>
      <c r="N753" s="37">
        <v>27.7</v>
      </c>
      <c r="O753" s="37">
        <v>27.7</v>
      </c>
      <c r="P753" s="37">
        <v>27.7</v>
      </c>
      <c r="Q753" s="37">
        <v>27.7</v>
      </c>
      <c r="R753" s="37">
        <v>27.7</v>
      </c>
      <c r="S753" s="37">
        <v>27.7</v>
      </c>
      <c r="T753" s="207"/>
    </row>
    <row r="754" spans="1:20" s="5" customFormat="1" ht="13.2">
      <c r="A754" s="5">
        <f t="shared" si="20"/>
        <v>754</v>
      </c>
      <c r="B754" s="51" t="s">
        <v>2186</v>
      </c>
      <c r="C754" s="51"/>
      <c r="D754" s="51" t="s">
        <v>2187</v>
      </c>
      <c r="E754" s="51" t="s">
        <v>98</v>
      </c>
      <c r="F754" s="51" t="s">
        <v>1634</v>
      </c>
      <c r="G754" s="51" t="s">
        <v>33</v>
      </c>
      <c r="H754" s="52">
        <v>2022</v>
      </c>
      <c r="I754" s="38">
        <v>42</v>
      </c>
      <c r="J754" s="38">
        <v>42</v>
      </c>
      <c r="K754" s="38">
        <v>42</v>
      </c>
      <c r="L754" s="38">
        <v>42</v>
      </c>
      <c r="M754" s="38">
        <v>42</v>
      </c>
      <c r="N754" s="37">
        <v>42</v>
      </c>
      <c r="O754" s="37">
        <v>42</v>
      </c>
      <c r="P754" s="37">
        <v>42</v>
      </c>
      <c r="Q754" s="37">
        <v>42</v>
      </c>
      <c r="R754" s="37">
        <v>42</v>
      </c>
      <c r="S754" s="37">
        <v>42</v>
      </c>
      <c r="T754" s="207"/>
    </row>
    <row r="755" spans="1:20" s="5" customFormat="1" ht="13.2">
      <c r="A755" s="5">
        <f t="shared" si="20"/>
        <v>755</v>
      </c>
      <c r="B755" s="51" t="s">
        <v>2188</v>
      </c>
      <c r="C755" s="51"/>
      <c r="D755" s="51" t="s">
        <v>2189</v>
      </c>
      <c r="E755" s="51" t="s">
        <v>98</v>
      </c>
      <c r="F755" s="51" t="s">
        <v>1634</v>
      </c>
      <c r="G755" s="51" t="s">
        <v>33</v>
      </c>
      <c r="H755" s="52">
        <v>2022</v>
      </c>
      <c r="I755" s="38">
        <v>44.8</v>
      </c>
      <c r="J755" s="38">
        <v>44.8</v>
      </c>
      <c r="K755" s="38">
        <v>44.8</v>
      </c>
      <c r="L755" s="38">
        <v>44.8</v>
      </c>
      <c r="M755" s="38">
        <v>44.8</v>
      </c>
      <c r="N755" s="37">
        <v>44.8</v>
      </c>
      <c r="O755" s="37">
        <v>44.8</v>
      </c>
      <c r="P755" s="37">
        <v>44.8</v>
      </c>
      <c r="Q755" s="37">
        <v>44.8</v>
      </c>
      <c r="R755" s="37">
        <v>44.8</v>
      </c>
      <c r="S755" s="37">
        <v>44.8</v>
      </c>
      <c r="T755" s="207"/>
    </row>
    <row r="756" spans="1:20" s="5" customFormat="1" ht="13.2">
      <c r="A756" s="5">
        <f t="shared" si="20"/>
        <v>756</v>
      </c>
      <c r="B756" s="51" t="s">
        <v>2190</v>
      </c>
      <c r="C756" s="51"/>
      <c r="D756" s="51" t="s">
        <v>2191</v>
      </c>
      <c r="E756" s="51" t="s">
        <v>98</v>
      </c>
      <c r="F756" s="51" t="s">
        <v>1634</v>
      </c>
      <c r="G756" s="51" t="s">
        <v>33</v>
      </c>
      <c r="H756" s="52">
        <v>2022</v>
      </c>
      <c r="I756" s="38">
        <v>42</v>
      </c>
      <c r="J756" s="38">
        <v>42</v>
      </c>
      <c r="K756" s="38">
        <v>42</v>
      </c>
      <c r="L756" s="38">
        <v>42</v>
      </c>
      <c r="M756" s="38">
        <v>42</v>
      </c>
      <c r="N756" s="37">
        <v>42</v>
      </c>
      <c r="O756" s="37">
        <v>42</v>
      </c>
      <c r="P756" s="37">
        <v>42</v>
      </c>
      <c r="Q756" s="37">
        <v>42</v>
      </c>
      <c r="R756" s="37">
        <v>42</v>
      </c>
      <c r="S756" s="37">
        <v>42</v>
      </c>
      <c r="T756" s="207"/>
    </row>
    <row r="757" spans="1:20" s="5" customFormat="1" ht="13.2">
      <c r="A757" s="5">
        <f t="shared" si="20"/>
        <v>757</v>
      </c>
      <c r="B757" s="51" t="s">
        <v>2192</v>
      </c>
      <c r="C757" s="51"/>
      <c r="D757" s="51" t="s">
        <v>2193</v>
      </c>
      <c r="E757" s="51" t="s">
        <v>98</v>
      </c>
      <c r="F757" s="51" t="s">
        <v>1634</v>
      </c>
      <c r="G757" s="51" t="s">
        <v>33</v>
      </c>
      <c r="H757" s="52">
        <v>2022</v>
      </c>
      <c r="I757" s="38">
        <v>207.2</v>
      </c>
      <c r="J757" s="38">
        <v>207.2</v>
      </c>
      <c r="K757" s="38">
        <v>207.2</v>
      </c>
      <c r="L757" s="38">
        <v>207.2</v>
      </c>
      <c r="M757" s="38">
        <v>207.2</v>
      </c>
      <c r="N757" s="37">
        <v>207.2</v>
      </c>
      <c r="O757" s="37">
        <v>207.2</v>
      </c>
      <c r="P757" s="37">
        <v>207.2</v>
      </c>
      <c r="Q757" s="37">
        <v>207.2</v>
      </c>
      <c r="R757" s="37">
        <v>207.2</v>
      </c>
      <c r="S757" s="37">
        <v>207.2</v>
      </c>
      <c r="T757" s="207"/>
    </row>
    <row r="758" spans="1:20" s="5" customFormat="1" ht="13.2">
      <c r="A758" s="5">
        <f t="shared" si="20"/>
        <v>758</v>
      </c>
      <c r="B758" s="51" t="s">
        <v>1272</v>
      </c>
      <c r="C758" s="51"/>
      <c r="D758" s="51" t="s">
        <v>1273</v>
      </c>
      <c r="E758" s="51" t="s">
        <v>555</v>
      </c>
      <c r="F758" s="51" t="s">
        <v>1634</v>
      </c>
      <c r="G758" s="51" t="s">
        <v>32</v>
      </c>
      <c r="H758" s="52">
        <v>2019</v>
      </c>
      <c r="I758" s="38">
        <v>150</v>
      </c>
      <c r="J758" s="38">
        <v>150</v>
      </c>
      <c r="K758" s="38">
        <v>150</v>
      </c>
      <c r="L758" s="38">
        <v>150</v>
      </c>
      <c r="M758" s="38">
        <v>150</v>
      </c>
      <c r="N758" s="37">
        <v>150</v>
      </c>
      <c r="O758" s="37">
        <v>150</v>
      </c>
      <c r="P758" s="37">
        <v>150</v>
      </c>
      <c r="Q758" s="37">
        <v>150</v>
      </c>
      <c r="R758" s="37">
        <v>150</v>
      </c>
      <c r="S758" s="37">
        <v>150</v>
      </c>
      <c r="T758" s="207"/>
    </row>
    <row r="759" spans="1:20" s="5" customFormat="1" ht="13.2">
      <c r="A759" s="5">
        <f t="shared" si="20"/>
        <v>759</v>
      </c>
      <c r="B759" s="51" t="s">
        <v>1274</v>
      </c>
      <c r="C759" s="51"/>
      <c r="D759" s="51" t="s">
        <v>1275</v>
      </c>
      <c r="E759" s="51" t="s">
        <v>555</v>
      </c>
      <c r="F759" s="51" t="s">
        <v>1634</v>
      </c>
      <c r="G759" s="51" t="s">
        <v>32</v>
      </c>
      <c r="H759" s="52">
        <v>2019</v>
      </c>
      <c r="I759" s="38">
        <v>23</v>
      </c>
      <c r="J759" s="38">
        <v>23</v>
      </c>
      <c r="K759" s="38">
        <v>23</v>
      </c>
      <c r="L759" s="38">
        <v>23</v>
      </c>
      <c r="M759" s="38">
        <v>23</v>
      </c>
      <c r="N759" s="37">
        <v>23</v>
      </c>
      <c r="O759" s="37">
        <v>23</v>
      </c>
      <c r="P759" s="37">
        <v>23</v>
      </c>
      <c r="Q759" s="37">
        <v>23</v>
      </c>
      <c r="R759" s="37">
        <v>23</v>
      </c>
      <c r="S759" s="37">
        <v>23</v>
      </c>
      <c r="T759" s="207"/>
    </row>
    <row r="760" spans="1:20" s="5" customFormat="1" ht="13.2">
      <c r="A760" s="5">
        <f t="shared" si="20"/>
        <v>760</v>
      </c>
      <c r="B760" s="51" t="s">
        <v>1278</v>
      </c>
      <c r="C760" s="51"/>
      <c r="D760" s="51" t="s">
        <v>1279</v>
      </c>
      <c r="E760" s="51" t="s">
        <v>555</v>
      </c>
      <c r="F760" s="51" t="s">
        <v>1634</v>
      </c>
      <c r="G760" s="51" t="s">
        <v>32</v>
      </c>
      <c r="H760" s="52">
        <v>2019</v>
      </c>
      <c r="I760" s="38">
        <v>127.5</v>
      </c>
      <c r="J760" s="38">
        <v>127.5</v>
      </c>
      <c r="K760" s="38">
        <v>127.5</v>
      </c>
      <c r="L760" s="38">
        <v>127.5</v>
      </c>
      <c r="M760" s="38">
        <v>127.5</v>
      </c>
      <c r="N760" s="37">
        <v>127.5</v>
      </c>
      <c r="O760" s="37">
        <v>127.5</v>
      </c>
      <c r="P760" s="37">
        <v>127.5</v>
      </c>
      <c r="Q760" s="37">
        <v>127.5</v>
      </c>
      <c r="R760" s="37">
        <v>127.5</v>
      </c>
      <c r="S760" s="37">
        <v>127.5</v>
      </c>
      <c r="T760" s="207"/>
    </row>
    <row r="761" spans="1:20" s="5" customFormat="1" ht="13.2">
      <c r="A761" s="5">
        <f t="shared" si="20"/>
        <v>761</v>
      </c>
      <c r="B761" s="51" t="s">
        <v>2320</v>
      </c>
      <c r="C761" s="51"/>
      <c r="D761" s="51" t="s">
        <v>1281</v>
      </c>
      <c r="E761" s="51" t="s">
        <v>1033</v>
      </c>
      <c r="F761" s="51" t="s">
        <v>1634</v>
      </c>
      <c r="G761" s="51" t="s">
        <v>33</v>
      </c>
      <c r="H761" s="52">
        <v>2001</v>
      </c>
      <c r="I761" s="38">
        <v>38.299999999999997</v>
      </c>
      <c r="J761" s="38">
        <v>38.299999999999997</v>
      </c>
      <c r="K761" s="38">
        <v>38.299999999999997</v>
      </c>
      <c r="L761" s="38">
        <v>38.299999999999997</v>
      </c>
      <c r="M761" s="38">
        <v>38.299999999999997</v>
      </c>
      <c r="N761" s="37">
        <v>38.299999999999997</v>
      </c>
      <c r="O761" s="37">
        <v>38.299999999999997</v>
      </c>
      <c r="P761" s="37">
        <v>38.299999999999997</v>
      </c>
      <c r="Q761" s="37">
        <v>38.299999999999997</v>
      </c>
      <c r="R761" s="37">
        <v>38.299999999999997</v>
      </c>
      <c r="S761" s="37">
        <v>38.299999999999997</v>
      </c>
      <c r="T761" s="207"/>
    </row>
    <row r="762" spans="1:20" s="5" customFormat="1" ht="13.2">
      <c r="A762" s="5">
        <f t="shared" si="20"/>
        <v>762</v>
      </c>
      <c r="B762" s="51" t="s">
        <v>2321</v>
      </c>
      <c r="C762" s="51"/>
      <c r="D762" s="51" t="s">
        <v>2322</v>
      </c>
      <c r="E762" s="51" t="s">
        <v>1033</v>
      </c>
      <c r="F762" s="51" t="s">
        <v>1634</v>
      </c>
      <c r="G762" s="51" t="s">
        <v>33</v>
      </c>
      <c r="H762" s="52">
        <v>2018</v>
      </c>
      <c r="I762" s="38">
        <v>15.6</v>
      </c>
      <c r="J762" s="38">
        <v>15.6</v>
      </c>
      <c r="K762" s="38">
        <v>15.6</v>
      </c>
      <c r="L762" s="38">
        <v>15.6</v>
      </c>
      <c r="M762" s="38">
        <v>15.6</v>
      </c>
      <c r="N762" s="37">
        <v>15.6</v>
      </c>
      <c r="O762" s="37">
        <v>15.6</v>
      </c>
      <c r="P762" s="37">
        <v>15.6</v>
      </c>
      <c r="Q762" s="37">
        <v>15.6</v>
      </c>
      <c r="R762" s="37">
        <v>15.6</v>
      </c>
      <c r="S762" s="37">
        <v>15.6</v>
      </c>
      <c r="T762" s="207"/>
    </row>
    <row r="763" spans="1:20" s="5" customFormat="1" ht="13.2">
      <c r="A763" s="5">
        <f t="shared" si="20"/>
        <v>763</v>
      </c>
      <c r="B763" s="51" t="s">
        <v>2323</v>
      </c>
      <c r="C763" s="51"/>
      <c r="D763" s="51" t="s">
        <v>2324</v>
      </c>
      <c r="E763" s="51" t="s">
        <v>1033</v>
      </c>
      <c r="F763" s="51" t="s">
        <v>1634</v>
      </c>
      <c r="G763" s="51" t="s">
        <v>33</v>
      </c>
      <c r="H763" s="52">
        <v>2018</v>
      </c>
      <c r="I763" s="38">
        <v>50.5</v>
      </c>
      <c r="J763" s="38">
        <v>50.5</v>
      </c>
      <c r="K763" s="38">
        <v>50.5</v>
      </c>
      <c r="L763" s="38">
        <v>50.5</v>
      </c>
      <c r="M763" s="38">
        <v>50.5</v>
      </c>
      <c r="N763" s="37">
        <v>50.5</v>
      </c>
      <c r="O763" s="37">
        <v>50.5</v>
      </c>
      <c r="P763" s="37">
        <v>50.5</v>
      </c>
      <c r="Q763" s="37">
        <v>50.5</v>
      </c>
      <c r="R763" s="37">
        <v>50.5</v>
      </c>
      <c r="S763" s="37">
        <v>50.5</v>
      </c>
      <c r="T763" s="207"/>
    </row>
    <row r="764" spans="1:20" s="5" customFormat="1" ht="13.2">
      <c r="A764" s="5">
        <f t="shared" si="20"/>
        <v>764</v>
      </c>
      <c r="B764" s="51" t="s">
        <v>2325</v>
      </c>
      <c r="C764" s="51"/>
      <c r="D764" s="51" t="s">
        <v>2326</v>
      </c>
      <c r="E764" s="51" t="s">
        <v>1033</v>
      </c>
      <c r="F764" s="51" t="s">
        <v>1634</v>
      </c>
      <c r="G764" s="51" t="s">
        <v>33</v>
      </c>
      <c r="H764" s="52">
        <v>2018</v>
      </c>
      <c r="I764" s="38">
        <v>38.299999999999997</v>
      </c>
      <c r="J764" s="38">
        <v>38.299999999999997</v>
      </c>
      <c r="K764" s="38">
        <v>38.299999999999997</v>
      </c>
      <c r="L764" s="38">
        <v>38.299999999999997</v>
      </c>
      <c r="M764" s="38">
        <v>38.299999999999997</v>
      </c>
      <c r="N764" s="37">
        <v>38.299999999999997</v>
      </c>
      <c r="O764" s="37">
        <v>38.299999999999997</v>
      </c>
      <c r="P764" s="37">
        <v>38.299999999999997</v>
      </c>
      <c r="Q764" s="37">
        <v>38.299999999999997</v>
      </c>
      <c r="R764" s="37">
        <v>38.299999999999997</v>
      </c>
      <c r="S764" s="37">
        <v>38.299999999999997</v>
      </c>
      <c r="T764" s="207"/>
    </row>
    <row r="765" spans="1:20" s="5" customFormat="1" ht="13.2">
      <c r="A765" s="5">
        <f t="shared" si="20"/>
        <v>765</v>
      </c>
      <c r="B765" s="51" t="s">
        <v>2327</v>
      </c>
      <c r="C765" s="51"/>
      <c r="D765" s="51" t="s">
        <v>2328</v>
      </c>
      <c r="E765" s="51" t="s">
        <v>1033</v>
      </c>
      <c r="F765" s="51" t="s">
        <v>1634</v>
      </c>
      <c r="G765" s="51" t="s">
        <v>33</v>
      </c>
      <c r="H765" s="52">
        <v>2018</v>
      </c>
      <c r="I765" s="38">
        <v>13.8</v>
      </c>
      <c r="J765" s="38">
        <v>13.8</v>
      </c>
      <c r="K765" s="38">
        <v>13.8</v>
      </c>
      <c r="L765" s="38">
        <v>13.8</v>
      </c>
      <c r="M765" s="38">
        <v>13.8</v>
      </c>
      <c r="N765" s="37">
        <v>13.8</v>
      </c>
      <c r="O765" s="37">
        <v>13.8</v>
      </c>
      <c r="P765" s="37">
        <v>13.8</v>
      </c>
      <c r="Q765" s="37">
        <v>13.8</v>
      </c>
      <c r="R765" s="37">
        <v>13.8</v>
      </c>
      <c r="S765" s="37">
        <v>13.8</v>
      </c>
      <c r="T765" s="207"/>
    </row>
    <row r="766" spans="1:20" s="5" customFormat="1" ht="13.2">
      <c r="A766" s="5">
        <f t="shared" si="20"/>
        <v>766</v>
      </c>
      <c r="B766" s="51" t="s">
        <v>1282</v>
      </c>
      <c r="C766" s="51"/>
      <c r="D766" s="51" t="s">
        <v>1283</v>
      </c>
      <c r="E766" s="51" t="s">
        <v>988</v>
      </c>
      <c r="F766" s="51" t="s">
        <v>1634</v>
      </c>
      <c r="G766" s="51" t="s">
        <v>33</v>
      </c>
      <c r="H766" s="52">
        <v>2012</v>
      </c>
      <c r="I766" s="38">
        <v>103.4</v>
      </c>
      <c r="J766" s="38">
        <v>103.4</v>
      </c>
      <c r="K766" s="38">
        <v>103.4</v>
      </c>
      <c r="L766" s="38">
        <v>103.4</v>
      </c>
      <c r="M766" s="38">
        <v>103.4</v>
      </c>
      <c r="N766" s="37">
        <v>103.4</v>
      </c>
      <c r="O766" s="37">
        <v>103.4</v>
      </c>
      <c r="P766" s="37">
        <v>103.4</v>
      </c>
      <c r="Q766" s="37">
        <v>103.4</v>
      </c>
      <c r="R766" s="37">
        <v>103.4</v>
      </c>
      <c r="S766" s="37">
        <v>103.4</v>
      </c>
      <c r="T766" s="207"/>
    </row>
    <row r="767" spans="1:20" s="5" customFormat="1" ht="13.2">
      <c r="A767" s="5">
        <f t="shared" si="20"/>
        <v>767</v>
      </c>
      <c r="B767" s="51" t="s">
        <v>1284</v>
      </c>
      <c r="C767" s="51"/>
      <c r="D767" s="51" t="s">
        <v>1285</v>
      </c>
      <c r="E767" s="51" t="s">
        <v>988</v>
      </c>
      <c r="F767" s="51" t="s">
        <v>1634</v>
      </c>
      <c r="G767" s="51" t="s">
        <v>33</v>
      </c>
      <c r="H767" s="52">
        <v>2012</v>
      </c>
      <c r="I767" s="38">
        <v>94.6</v>
      </c>
      <c r="J767" s="38">
        <v>94.6</v>
      </c>
      <c r="K767" s="38">
        <v>94.6</v>
      </c>
      <c r="L767" s="38">
        <v>94.6</v>
      </c>
      <c r="M767" s="38">
        <v>94.6</v>
      </c>
      <c r="N767" s="37">
        <v>94.6</v>
      </c>
      <c r="O767" s="37">
        <v>94.6</v>
      </c>
      <c r="P767" s="37">
        <v>94.6</v>
      </c>
      <c r="Q767" s="37">
        <v>94.6</v>
      </c>
      <c r="R767" s="37">
        <v>94.6</v>
      </c>
      <c r="S767" s="37">
        <v>94.6</v>
      </c>
      <c r="T767" s="207"/>
    </row>
    <row r="768" spans="1:20" s="5" customFormat="1" ht="13.2">
      <c r="A768" s="5">
        <f t="shared" si="20"/>
        <v>768</v>
      </c>
      <c r="B768" s="51" t="s">
        <v>1307</v>
      </c>
      <c r="C768" s="51"/>
      <c r="D768" s="51" t="s">
        <v>1308</v>
      </c>
      <c r="E768" s="51" t="s">
        <v>1033</v>
      </c>
      <c r="F768" s="51" t="s">
        <v>1634</v>
      </c>
      <c r="G768" s="51" t="s">
        <v>33</v>
      </c>
      <c r="H768" s="52">
        <v>2008</v>
      </c>
      <c r="I768" s="38">
        <v>2</v>
      </c>
      <c r="J768" s="38">
        <v>2</v>
      </c>
      <c r="K768" s="38">
        <v>2</v>
      </c>
      <c r="L768" s="38">
        <v>2</v>
      </c>
      <c r="M768" s="38">
        <v>2</v>
      </c>
      <c r="N768" s="37">
        <v>2</v>
      </c>
      <c r="O768" s="37">
        <v>2</v>
      </c>
      <c r="P768" s="37">
        <v>2</v>
      </c>
      <c r="Q768" s="37">
        <v>2</v>
      </c>
      <c r="R768" s="37">
        <v>2</v>
      </c>
      <c r="S768" s="37">
        <v>2</v>
      </c>
      <c r="T768" s="207"/>
    </row>
    <row r="769" spans="1:24" s="5" customFormat="1" ht="13.2">
      <c r="A769" s="5">
        <f t="shared" si="20"/>
        <v>769</v>
      </c>
      <c r="B769" s="51" t="s">
        <v>1286</v>
      </c>
      <c r="C769" s="51"/>
      <c r="D769" s="51" t="s">
        <v>1287</v>
      </c>
      <c r="E769" s="51" t="s">
        <v>1033</v>
      </c>
      <c r="F769" s="51" t="s">
        <v>1634</v>
      </c>
      <c r="G769" s="51" t="s">
        <v>33</v>
      </c>
      <c r="H769" s="52">
        <v>2008</v>
      </c>
      <c r="I769" s="38">
        <v>174.6</v>
      </c>
      <c r="J769" s="38">
        <v>169.5</v>
      </c>
      <c r="K769" s="38">
        <v>169.5</v>
      </c>
      <c r="L769" s="38">
        <v>169.5</v>
      </c>
      <c r="M769" s="38">
        <v>169.5</v>
      </c>
      <c r="N769" s="37">
        <v>169.5</v>
      </c>
      <c r="O769" s="37">
        <v>169.5</v>
      </c>
      <c r="P769" s="37">
        <v>169.5</v>
      </c>
      <c r="Q769" s="37">
        <v>169.5</v>
      </c>
      <c r="R769" s="37">
        <v>169.5</v>
      </c>
      <c r="S769" s="37">
        <v>169.5</v>
      </c>
      <c r="T769" s="207"/>
    </row>
    <row r="770" spans="1:24" s="5" customFormat="1" ht="13.2">
      <c r="A770" s="5">
        <f t="shared" si="20"/>
        <v>770</v>
      </c>
      <c r="B770" s="51" t="s">
        <v>1288</v>
      </c>
      <c r="C770" s="51"/>
      <c r="D770" s="51" t="s">
        <v>1289</v>
      </c>
      <c r="E770" s="51" t="s">
        <v>1290</v>
      </c>
      <c r="F770" s="51" t="s">
        <v>1634</v>
      </c>
      <c r="G770" s="51" t="s">
        <v>31</v>
      </c>
      <c r="H770" s="52">
        <v>2016</v>
      </c>
      <c r="I770" s="38">
        <v>125.6</v>
      </c>
      <c r="J770" s="38">
        <v>125.6</v>
      </c>
      <c r="K770" s="38">
        <v>125.6</v>
      </c>
      <c r="L770" s="38">
        <v>125.6</v>
      </c>
      <c r="M770" s="38">
        <v>125.6</v>
      </c>
      <c r="N770" s="37">
        <v>125.6</v>
      </c>
      <c r="O770" s="37">
        <v>125.6</v>
      </c>
      <c r="P770" s="37">
        <v>125.6</v>
      </c>
      <c r="Q770" s="37">
        <v>125.6</v>
      </c>
      <c r="R770" s="37">
        <v>125.6</v>
      </c>
      <c r="S770" s="37">
        <v>125.6</v>
      </c>
      <c r="T770" s="207"/>
    </row>
    <row r="771" spans="1:24" s="5" customFormat="1" ht="13.2">
      <c r="A771" s="5">
        <f t="shared" si="20"/>
        <v>771</v>
      </c>
      <c r="B771" s="51" t="s">
        <v>2194</v>
      </c>
      <c r="C771" s="51"/>
      <c r="D771" s="51" t="s">
        <v>2195</v>
      </c>
      <c r="E771" s="51" t="s">
        <v>99</v>
      </c>
      <c r="F771" s="51" t="s">
        <v>1634</v>
      </c>
      <c r="G771" s="51" t="s">
        <v>32</v>
      </c>
      <c r="H771" s="52">
        <v>2021</v>
      </c>
      <c r="I771" s="38">
        <v>105</v>
      </c>
      <c r="J771" s="38">
        <v>105</v>
      </c>
      <c r="K771" s="38">
        <v>105</v>
      </c>
      <c r="L771" s="38">
        <v>105</v>
      </c>
      <c r="M771" s="38">
        <v>105</v>
      </c>
      <c r="N771" s="37">
        <v>105</v>
      </c>
      <c r="O771" s="37">
        <v>105</v>
      </c>
      <c r="P771" s="37">
        <v>105</v>
      </c>
      <c r="Q771" s="37">
        <v>105</v>
      </c>
      <c r="R771" s="37">
        <v>105</v>
      </c>
      <c r="S771" s="37">
        <v>105</v>
      </c>
      <c r="T771" s="207"/>
    </row>
    <row r="772" spans="1:24" s="5" customFormat="1" ht="13.2">
      <c r="A772" s="5">
        <f t="shared" si="20"/>
        <v>772</v>
      </c>
      <c r="B772" s="51" t="s">
        <v>2196</v>
      </c>
      <c r="C772" s="51"/>
      <c r="D772" s="51" t="s">
        <v>2197</v>
      </c>
      <c r="E772" s="51" t="s">
        <v>99</v>
      </c>
      <c r="F772" s="51" t="s">
        <v>1634</v>
      </c>
      <c r="G772" s="51" t="s">
        <v>32</v>
      </c>
      <c r="H772" s="52">
        <v>2021</v>
      </c>
      <c r="I772" s="38">
        <v>96.6</v>
      </c>
      <c r="J772" s="38">
        <v>96.6</v>
      </c>
      <c r="K772" s="38">
        <v>96.6</v>
      </c>
      <c r="L772" s="38">
        <v>96.6</v>
      </c>
      <c r="M772" s="38">
        <v>96.6</v>
      </c>
      <c r="N772" s="37">
        <v>96.6</v>
      </c>
      <c r="O772" s="37">
        <v>96.6</v>
      </c>
      <c r="P772" s="37">
        <v>96.6</v>
      </c>
      <c r="Q772" s="37">
        <v>96.6</v>
      </c>
      <c r="R772" s="37">
        <v>96.6</v>
      </c>
      <c r="S772" s="37">
        <v>96.6</v>
      </c>
      <c r="T772" s="207"/>
    </row>
    <row r="773" spans="1:24" s="5" customFormat="1" ht="13.2">
      <c r="A773" s="5">
        <f t="shared" si="20"/>
        <v>773</v>
      </c>
      <c r="B773" s="51" t="s">
        <v>1987</v>
      </c>
      <c r="C773" s="51"/>
      <c r="D773" s="51" t="s">
        <v>1988</v>
      </c>
      <c r="E773" s="51" t="s">
        <v>98</v>
      </c>
      <c r="F773" s="51" t="s">
        <v>1634</v>
      </c>
      <c r="G773" s="51" t="s">
        <v>33</v>
      </c>
      <c r="H773" s="52">
        <v>2021</v>
      </c>
      <c r="I773" s="38">
        <v>12</v>
      </c>
      <c r="J773" s="38">
        <v>12</v>
      </c>
      <c r="K773" s="38">
        <v>12</v>
      </c>
      <c r="L773" s="38">
        <v>12</v>
      </c>
      <c r="M773" s="38">
        <v>12</v>
      </c>
      <c r="N773" s="37">
        <v>12</v>
      </c>
      <c r="O773" s="37">
        <v>12</v>
      </c>
      <c r="P773" s="37">
        <v>12</v>
      </c>
      <c r="Q773" s="37">
        <v>12</v>
      </c>
      <c r="R773" s="37">
        <v>12</v>
      </c>
      <c r="S773" s="37">
        <v>12</v>
      </c>
      <c r="T773" s="207"/>
    </row>
    <row r="774" spans="1:24" s="5" customFormat="1" ht="13.2">
      <c r="A774" s="5">
        <f t="shared" ref="A774:A837" si="21">A773+1</f>
        <v>774</v>
      </c>
      <c r="B774" s="51" t="s">
        <v>1989</v>
      </c>
      <c r="C774" s="51"/>
      <c r="D774" s="51" t="s">
        <v>1990</v>
      </c>
      <c r="E774" s="51" t="s">
        <v>98</v>
      </c>
      <c r="F774" s="51" t="s">
        <v>1634</v>
      </c>
      <c r="G774" s="51" t="s">
        <v>33</v>
      </c>
      <c r="H774" s="52">
        <v>2021</v>
      </c>
      <c r="I774" s="38">
        <v>7.2</v>
      </c>
      <c r="J774" s="38">
        <v>7.2</v>
      </c>
      <c r="K774" s="38">
        <v>7.2</v>
      </c>
      <c r="L774" s="38">
        <v>7.2</v>
      </c>
      <c r="M774" s="38">
        <v>7.2</v>
      </c>
      <c r="N774" s="37">
        <v>7.2</v>
      </c>
      <c r="O774" s="37">
        <v>7.2</v>
      </c>
      <c r="P774" s="37">
        <v>7.2</v>
      </c>
      <c r="Q774" s="37">
        <v>7.2</v>
      </c>
      <c r="R774" s="37">
        <v>7.2</v>
      </c>
      <c r="S774" s="37">
        <v>7.2</v>
      </c>
      <c r="T774" s="207"/>
    </row>
    <row r="775" spans="1:24" s="5" customFormat="1" ht="13.2">
      <c r="A775" s="5">
        <f t="shared" si="21"/>
        <v>775</v>
      </c>
      <c r="B775" s="51" t="s">
        <v>1991</v>
      </c>
      <c r="C775" s="51"/>
      <c r="D775" s="51" t="s">
        <v>1992</v>
      </c>
      <c r="E775" s="51" t="s">
        <v>98</v>
      </c>
      <c r="F775" s="51" t="s">
        <v>1634</v>
      </c>
      <c r="G775" s="51" t="s">
        <v>33</v>
      </c>
      <c r="H775" s="52">
        <v>2021</v>
      </c>
      <c r="I775" s="38">
        <v>100.8</v>
      </c>
      <c r="J775" s="38">
        <v>100.8</v>
      </c>
      <c r="K775" s="38">
        <v>100.8</v>
      </c>
      <c r="L775" s="38">
        <v>100.8</v>
      </c>
      <c r="M775" s="38">
        <v>100.8</v>
      </c>
      <c r="N775" s="37">
        <v>100.8</v>
      </c>
      <c r="O775" s="37">
        <v>100.8</v>
      </c>
      <c r="P775" s="37">
        <v>100.8</v>
      </c>
      <c r="Q775" s="37">
        <v>100.8</v>
      </c>
      <c r="R775" s="37">
        <v>100.8</v>
      </c>
      <c r="S775" s="37">
        <v>100.8</v>
      </c>
      <c r="T775" s="207"/>
    </row>
    <row r="776" spans="1:24" s="5" customFormat="1" ht="13.2">
      <c r="A776" s="5">
        <f t="shared" si="21"/>
        <v>776</v>
      </c>
      <c r="B776" s="51" t="s">
        <v>1993</v>
      </c>
      <c r="C776" s="51"/>
      <c r="D776" s="51" t="s">
        <v>1994</v>
      </c>
      <c r="E776" s="51" t="s">
        <v>98</v>
      </c>
      <c r="F776" s="51" t="s">
        <v>1634</v>
      </c>
      <c r="G776" s="51" t="s">
        <v>33</v>
      </c>
      <c r="H776" s="52">
        <v>2021</v>
      </c>
      <c r="I776" s="38">
        <v>22</v>
      </c>
      <c r="J776" s="38">
        <v>22</v>
      </c>
      <c r="K776" s="38">
        <v>22</v>
      </c>
      <c r="L776" s="38">
        <v>22</v>
      </c>
      <c r="M776" s="38">
        <v>22</v>
      </c>
      <c r="N776" s="37">
        <v>22</v>
      </c>
      <c r="O776" s="37">
        <v>22</v>
      </c>
      <c r="P776" s="37">
        <v>22</v>
      </c>
      <c r="Q776" s="37">
        <v>22</v>
      </c>
      <c r="R776" s="37">
        <v>22</v>
      </c>
      <c r="S776" s="37">
        <v>22</v>
      </c>
      <c r="T776" s="207"/>
    </row>
    <row r="777" spans="1:24" s="5" customFormat="1" ht="13.2">
      <c r="A777" s="5">
        <f t="shared" si="21"/>
        <v>777</v>
      </c>
      <c r="B777" s="51" t="s">
        <v>1995</v>
      </c>
      <c r="C777" s="51"/>
      <c r="D777" s="51" t="s">
        <v>1996</v>
      </c>
      <c r="E777" s="51" t="s">
        <v>98</v>
      </c>
      <c r="F777" s="51" t="s">
        <v>1634</v>
      </c>
      <c r="G777" s="51" t="s">
        <v>33</v>
      </c>
      <c r="H777" s="52">
        <v>2021</v>
      </c>
      <c r="I777" s="38">
        <v>100.8</v>
      </c>
      <c r="J777" s="38">
        <v>100.8</v>
      </c>
      <c r="K777" s="38">
        <v>100.8</v>
      </c>
      <c r="L777" s="38">
        <v>100.8</v>
      </c>
      <c r="M777" s="38">
        <v>100.8</v>
      </c>
      <c r="N777" s="37">
        <v>100.8</v>
      </c>
      <c r="O777" s="37">
        <v>100.8</v>
      </c>
      <c r="P777" s="37">
        <v>100.8</v>
      </c>
      <c r="Q777" s="37">
        <v>100.8</v>
      </c>
      <c r="R777" s="37">
        <v>100.8</v>
      </c>
      <c r="S777" s="37">
        <v>100.8</v>
      </c>
      <c r="T777" s="207"/>
    </row>
    <row r="778" spans="1:24" s="5" customFormat="1" ht="13.2">
      <c r="A778" s="5">
        <f t="shared" si="21"/>
        <v>778</v>
      </c>
      <c r="B778" s="51" t="s">
        <v>1072</v>
      </c>
      <c r="C778" s="51"/>
      <c r="D778" s="51" t="s">
        <v>1073</v>
      </c>
      <c r="E778" s="51" t="s">
        <v>1071</v>
      </c>
      <c r="F778" s="51" t="s">
        <v>1634</v>
      </c>
      <c r="G778" s="51" t="s">
        <v>33</v>
      </c>
      <c r="H778" s="52">
        <v>2015</v>
      </c>
      <c r="I778" s="38">
        <v>150</v>
      </c>
      <c r="J778" s="38">
        <v>150</v>
      </c>
      <c r="K778" s="38">
        <v>150</v>
      </c>
      <c r="L778" s="38">
        <v>150</v>
      </c>
      <c r="M778" s="38">
        <v>150</v>
      </c>
      <c r="N778" s="37">
        <v>150</v>
      </c>
      <c r="O778" s="37">
        <v>150</v>
      </c>
      <c r="P778" s="37">
        <v>150</v>
      </c>
      <c r="Q778" s="37">
        <v>150</v>
      </c>
      <c r="R778" s="37">
        <v>150</v>
      </c>
      <c r="S778" s="37">
        <v>150</v>
      </c>
      <c r="T778" s="207"/>
    </row>
    <row r="779" spans="1:24" s="210" customFormat="1" ht="13.2">
      <c r="A779" s="5">
        <f t="shared" si="21"/>
        <v>779</v>
      </c>
      <c r="B779" s="51" t="s">
        <v>1355</v>
      </c>
      <c r="C779" s="51"/>
      <c r="D779" s="51" t="s">
        <v>1356</v>
      </c>
      <c r="E779" s="51" t="s">
        <v>1218</v>
      </c>
      <c r="F779" s="51" t="s">
        <v>1354</v>
      </c>
      <c r="G779" s="51" t="s">
        <v>40</v>
      </c>
      <c r="H779" s="52">
        <v>2016</v>
      </c>
      <c r="I779" s="38">
        <v>114.91</v>
      </c>
      <c r="J779" s="38">
        <v>114.9</v>
      </c>
      <c r="K779" s="38">
        <v>114.9</v>
      </c>
      <c r="L779" s="38">
        <v>114.9</v>
      </c>
      <c r="M779" s="38">
        <v>114.9</v>
      </c>
      <c r="N779" s="37">
        <v>114.9</v>
      </c>
      <c r="O779" s="37">
        <v>114.9</v>
      </c>
      <c r="P779" s="37">
        <v>114.9</v>
      </c>
      <c r="Q779" s="209">
        <v>114.9</v>
      </c>
      <c r="R779" s="209">
        <v>114.9</v>
      </c>
      <c r="S779" s="209">
        <v>114.9</v>
      </c>
      <c r="T779" s="207"/>
      <c r="U779" s="5"/>
      <c r="X779" s="5"/>
    </row>
    <row r="780" spans="1:24" s="5" customFormat="1" ht="13.2">
      <c r="A780" s="5">
        <f t="shared" si="21"/>
        <v>780</v>
      </c>
      <c r="B780" s="51" t="s">
        <v>1357</v>
      </c>
      <c r="C780" s="51"/>
      <c r="D780" s="51" t="s">
        <v>1358</v>
      </c>
      <c r="E780" s="51" t="s">
        <v>1218</v>
      </c>
      <c r="F780" s="51" t="s">
        <v>1354</v>
      </c>
      <c r="G780" s="51" t="s">
        <v>40</v>
      </c>
      <c r="H780" s="52">
        <v>2016</v>
      </c>
      <c r="I780" s="38">
        <v>142.35</v>
      </c>
      <c r="J780" s="38">
        <v>142.30000000000001</v>
      </c>
      <c r="K780" s="38">
        <v>142.30000000000001</v>
      </c>
      <c r="L780" s="38">
        <v>142.30000000000001</v>
      </c>
      <c r="M780" s="38">
        <v>142.30000000000001</v>
      </c>
      <c r="N780" s="37">
        <v>142.30000000000001</v>
      </c>
      <c r="O780" s="37">
        <v>142.30000000000001</v>
      </c>
      <c r="P780" s="37">
        <v>142.30000000000001</v>
      </c>
      <c r="Q780" s="37">
        <v>142.30000000000001</v>
      </c>
      <c r="R780" s="37">
        <v>142.30000000000001</v>
      </c>
      <c r="S780" s="37">
        <v>142.30000000000001</v>
      </c>
      <c r="T780" s="207"/>
    </row>
    <row r="781" spans="1:24" s="5" customFormat="1" ht="13.2">
      <c r="A781" s="5">
        <f t="shared" si="21"/>
        <v>781</v>
      </c>
      <c r="B781" s="51" t="s">
        <v>1997</v>
      </c>
      <c r="C781" s="51"/>
      <c r="D781" s="51" t="s">
        <v>1998</v>
      </c>
      <c r="E781" s="51" t="s">
        <v>1318</v>
      </c>
      <c r="F781" s="51" t="s">
        <v>55</v>
      </c>
      <c r="G781" s="51" t="s">
        <v>69</v>
      </c>
      <c r="H781" s="52">
        <v>2021</v>
      </c>
      <c r="I781" s="38">
        <v>116.6</v>
      </c>
      <c r="J781" s="38">
        <v>116.6</v>
      </c>
      <c r="K781" s="38">
        <v>116.6</v>
      </c>
      <c r="L781" s="38">
        <v>116.6</v>
      </c>
      <c r="M781" s="38">
        <v>116.6</v>
      </c>
      <c r="N781" s="37">
        <v>116.6</v>
      </c>
      <c r="O781" s="37">
        <v>116.6</v>
      </c>
      <c r="P781" s="37">
        <v>116.6</v>
      </c>
      <c r="Q781" s="37">
        <v>116.6</v>
      </c>
      <c r="R781" s="37">
        <v>116.6</v>
      </c>
      <c r="S781" s="37">
        <v>116.6</v>
      </c>
      <c r="T781" s="207"/>
    </row>
    <row r="782" spans="1:24" s="5" customFormat="1" ht="13.2">
      <c r="A782" s="5">
        <f t="shared" si="21"/>
        <v>782</v>
      </c>
      <c r="B782" s="51" t="s">
        <v>1999</v>
      </c>
      <c r="C782" s="51"/>
      <c r="D782" s="51" t="s">
        <v>2000</v>
      </c>
      <c r="E782" s="51" t="s">
        <v>1318</v>
      </c>
      <c r="F782" s="51" t="s">
        <v>55</v>
      </c>
      <c r="G782" s="51" t="s">
        <v>69</v>
      </c>
      <c r="H782" s="52">
        <v>2021</v>
      </c>
      <c r="I782" s="38">
        <v>123.2</v>
      </c>
      <c r="J782" s="38">
        <v>123.2</v>
      </c>
      <c r="K782" s="38">
        <v>123.2</v>
      </c>
      <c r="L782" s="38">
        <v>123.2</v>
      </c>
      <c r="M782" s="38">
        <v>123.2</v>
      </c>
      <c r="N782" s="37">
        <v>123.2</v>
      </c>
      <c r="O782" s="37">
        <v>123.2</v>
      </c>
      <c r="P782" s="37">
        <v>123.2</v>
      </c>
      <c r="Q782" s="37">
        <v>123.2</v>
      </c>
      <c r="R782" s="37">
        <v>123.2</v>
      </c>
      <c r="S782" s="37">
        <v>123.2</v>
      </c>
      <c r="T782" s="207"/>
    </row>
    <row r="783" spans="1:24" s="5" customFormat="1" ht="13.2">
      <c r="A783" s="5">
        <f t="shared" si="21"/>
        <v>783</v>
      </c>
      <c r="B783" s="51" t="s">
        <v>2537</v>
      </c>
      <c r="C783" s="51"/>
      <c r="D783" s="51" t="s">
        <v>2198</v>
      </c>
      <c r="E783" s="51" t="s">
        <v>173</v>
      </c>
      <c r="F783" s="51" t="s">
        <v>1634</v>
      </c>
      <c r="G783" s="51" t="s">
        <v>33</v>
      </c>
      <c r="H783" s="52">
        <v>2022</v>
      </c>
      <c r="I783" s="38">
        <v>225.6</v>
      </c>
      <c r="J783" s="38">
        <v>225.6</v>
      </c>
      <c r="K783" s="38">
        <v>225.6</v>
      </c>
      <c r="L783" s="38">
        <v>225.6</v>
      </c>
      <c r="M783" s="38">
        <v>225.6</v>
      </c>
      <c r="N783" s="37">
        <v>225.6</v>
      </c>
      <c r="O783" s="37">
        <v>225.6</v>
      </c>
      <c r="P783" s="37">
        <v>225.6</v>
      </c>
      <c r="Q783" s="37">
        <v>225.6</v>
      </c>
      <c r="R783" s="37">
        <v>225.6</v>
      </c>
      <c r="S783" s="37">
        <v>225.6</v>
      </c>
      <c r="T783" s="207"/>
    </row>
    <row r="784" spans="1:24" s="5" customFormat="1" ht="13.2">
      <c r="A784" s="5">
        <f t="shared" si="21"/>
        <v>784</v>
      </c>
      <c r="B784" s="51" t="s">
        <v>2199</v>
      </c>
      <c r="C784" s="51"/>
      <c r="D784" s="51" t="s">
        <v>2200</v>
      </c>
      <c r="E784" s="51" t="s">
        <v>173</v>
      </c>
      <c r="F784" s="51" t="s">
        <v>1634</v>
      </c>
      <c r="G784" s="51" t="s">
        <v>33</v>
      </c>
      <c r="H784" s="52">
        <v>2022</v>
      </c>
      <c r="I784" s="38">
        <v>141</v>
      </c>
      <c r="J784" s="38">
        <v>141</v>
      </c>
      <c r="K784" s="38">
        <v>141</v>
      </c>
      <c r="L784" s="38">
        <v>141</v>
      </c>
      <c r="M784" s="38">
        <v>141</v>
      </c>
      <c r="N784" s="37">
        <v>141</v>
      </c>
      <c r="O784" s="37">
        <v>141</v>
      </c>
      <c r="P784" s="37">
        <v>141</v>
      </c>
      <c r="Q784" s="37">
        <v>141</v>
      </c>
      <c r="R784" s="37">
        <v>141</v>
      </c>
      <c r="S784" s="37">
        <v>141</v>
      </c>
      <c r="T784" s="207"/>
    </row>
    <row r="785" spans="1:24" s="5" customFormat="1" ht="13.2">
      <c r="A785" s="5">
        <f t="shared" si="21"/>
        <v>785</v>
      </c>
      <c r="B785" s="51" t="s">
        <v>1359</v>
      </c>
      <c r="C785" s="51"/>
      <c r="D785" s="51" t="s">
        <v>1360</v>
      </c>
      <c r="E785" s="51" t="s">
        <v>1177</v>
      </c>
      <c r="F785" s="51" t="s">
        <v>1354</v>
      </c>
      <c r="G785" s="51" t="s">
        <v>40</v>
      </c>
      <c r="H785" s="52">
        <v>2007</v>
      </c>
      <c r="I785" s="38">
        <v>59.8</v>
      </c>
      <c r="J785" s="38">
        <v>57</v>
      </c>
      <c r="K785" s="38">
        <v>57</v>
      </c>
      <c r="L785" s="38">
        <v>57</v>
      </c>
      <c r="M785" s="38">
        <v>57</v>
      </c>
      <c r="N785" s="37">
        <v>57</v>
      </c>
      <c r="O785" s="37">
        <v>57</v>
      </c>
      <c r="P785" s="37">
        <v>57</v>
      </c>
      <c r="Q785" s="37">
        <v>57</v>
      </c>
      <c r="R785" s="37">
        <v>57</v>
      </c>
      <c r="S785" s="37">
        <v>57</v>
      </c>
      <c r="T785" s="207"/>
    </row>
    <row r="786" spans="1:24" s="5" customFormat="1" ht="13.2">
      <c r="A786" s="5">
        <f t="shared" si="21"/>
        <v>786</v>
      </c>
      <c r="B786" s="51" t="s">
        <v>1291</v>
      </c>
      <c r="C786" s="51"/>
      <c r="D786" s="51" t="s">
        <v>1292</v>
      </c>
      <c r="E786" s="51" t="s">
        <v>555</v>
      </c>
      <c r="F786" s="51" t="s">
        <v>1634</v>
      </c>
      <c r="G786" s="51" t="s">
        <v>32</v>
      </c>
      <c r="H786" s="52">
        <v>2012</v>
      </c>
      <c r="I786" s="38">
        <v>92.34</v>
      </c>
      <c r="J786" s="38">
        <v>92.3</v>
      </c>
      <c r="K786" s="38">
        <v>92.3</v>
      </c>
      <c r="L786" s="38">
        <v>92.3</v>
      </c>
      <c r="M786" s="38">
        <v>92.3</v>
      </c>
      <c r="N786" s="37">
        <v>92.3</v>
      </c>
      <c r="O786" s="37">
        <v>92.3</v>
      </c>
      <c r="P786" s="37">
        <v>92.3</v>
      </c>
      <c r="Q786" s="37">
        <v>92.3</v>
      </c>
      <c r="R786" s="37">
        <v>92.3</v>
      </c>
      <c r="S786" s="37">
        <v>92.3</v>
      </c>
      <c r="T786" s="207"/>
    </row>
    <row r="787" spans="1:24" s="5" customFormat="1" ht="13.2">
      <c r="A787" s="5">
        <f t="shared" si="21"/>
        <v>787</v>
      </c>
      <c r="B787" s="51" t="s">
        <v>2201</v>
      </c>
      <c r="C787" s="51"/>
      <c r="D787" s="51" t="s">
        <v>2202</v>
      </c>
      <c r="E787" s="51" t="s">
        <v>87</v>
      </c>
      <c r="F787" s="51" t="s">
        <v>1634</v>
      </c>
      <c r="G787" s="51" t="s">
        <v>33</v>
      </c>
      <c r="H787" s="52">
        <v>2022</v>
      </c>
      <c r="I787" s="38">
        <v>152.30000000000001</v>
      </c>
      <c r="J787" s="38">
        <v>152.30000000000001</v>
      </c>
      <c r="K787" s="38">
        <v>152.30000000000001</v>
      </c>
      <c r="L787" s="38">
        <v>152.30000000000001</v>
      </c>
      <c r="M787" s="38">
        <v>152.30000000000001</v>
      </c>
      <c r="N787" s="37">
        <v>152.30000000000001</v>
      </c>
      <c r="O787" s="37">
        <v>152.30000000000001</v>
      </c>
      <c r="P787" s="37">
        <v>152.30000000000001</v>
      </c>
      <c r="Q787" s="37">
        <v>152.30000000000001</v>
      </c>
      <c r="R787" s="37">
        <v>152.30000000000001</v>
      </c>
      <c r="S787" s="37">
        <v>152.30000000000001</v>
      </c>
      <c r="T787" s="207"/>
    </row>
    <row r="788" spans="1:24" s="5" customFormat="1" ht="13.2">
      <c r="A788" s="5">
        <f t="shared" si="21"/>
        <v>788</v>
      </c>
      <c r="B788" s="51" t="s">
        <v>2556</v>
      </c>
      <c r="C788" s="51"/>
      <c r="D788" s="51" t="s">
        <v>2203</v>
      </c>
      <c r="E788" s="51" t="s">
        <v>87</v>
      </c>
      <c r="F788" s="51" t="s">
        <v>1634</v>
      </c>
      <c r="G788" s="51" t="s">
        <v>33</v>
      </c>
      <c r="H788" s="52">
        <v>2022</v>
      </c>
      <c r="I788" s="38">
        <v>13.92</v>
      </c>
      <c r="J788" s="38">
        <v>13.9</v>
      </c>
      <c r="K788" s="38">
        <v>13.9</v>
      </c>
      <c r="L788" s="38">
        <v>13.9</v>
      </c>
      <c r="M788" s="38">
        <v>13.9</v>
      </c>
      <c r="N788" s="37">
        <v>13.9</v>
      </c>
      <c r="O788" s="37">
        <v>13.9</v>
      </c>
      <c r="P788" s="37">
        <v>13.9</v>
      </c>
      <c r="Q788" s="37">
        <v>13.9</v>
      </c>
      <c r="R788" s="37">
        <v>13.9</v>
      </c>
      <c r="S788" s="37">
        <v>13.9</v>
      </c>
      <c r="T788" s="207"/>
    </row>
    <row r="789" spans="1:24" s="5" customFormat="1" ht="13.2">
      <c r="A789" s="5">
        <f t="shared" si="21"/>
        <v>789</v>
      </c>
      <c r="B789" s="51" t="s">
        <v>2204</v>
      </c>
      <c r="C789" s="51"/>
      <c r="D789" s="51" t="s">
        <v>2205</v>
      </c>
      <c r="E789" s="51" t="s">
        <v>87</v>
      </c>
      <c r="F789" s="51" t="s">
        <v>1634</v>
      </c>
      <c r="G789" s="51" t="s">
        <v>33</v>
      </c>
      <c r="H789" s="52">
        <v>2022</v>
      </c>
      <c r="I789" s="38">
        <v>183.3</v>
      </c>
      <c r="J789" s="38">
        <v>183.3</v>
      </c>
      <c r="K789" s="38">
        <v>183.3</v>
      </c>
      <c r="L789" s="38">
        <v>183.3</v>
      </c>
      <c r="M789" s="38">
        <v>183.3</v>
      </c>
      <c r="N789" s="37">
        <v>183.3</v>
      </c>
      <c r="O789" s="37">
        <v>183.3</v>
      </c>
      <c r="P789" s="37">
        <v>183.3</v>
      </c>
      <c r="Q789" s="37">
        <v>183.3</v>
      </c>
      <c r="R789" s="37">
        <v>183.3</v>
      </c>
      <c r="S789" s="37">
        <v>183.3</v>
      </c>
      <c r="T789" s="207"/>
    </row>
    <row r="790" spans="1:24" s="5" customFormat="1" ht="13.2">
      <c r="A790" s="5">
        <f t="shared" si="21"/>
        <v>790</v>
      </c>
      <c r="B790" s="51" t="s">
        <v>2206</v>
      </c>
      <c r="C790" s="51"/>
      <c r="D790" s="51" t="s">
        <v>2207</v>
      </c>
      <c r="E790" s="51" t="s">
        <v>87</v>
      </c>
      <c r="F790" s="51" t="s">
        <v>1634</v>
      </c>
      <c r="G790" s="51" t="s">
        <v>33</v>
      </c>
      <c r="H790" s="52">
        <v>2022</v>
      </c>
      <c r="I790" s="38">
        <v>18.600000000000001</v>
      </c>
      <c r="J790" s="38">
        <v>18.600000000000001</v>
      </c>
      <c r="K790" s="38">
        <v>18.600000000000001</v>
      </c>
      <c r="L790" s="38">
        <v>18.600000000000001</v>
      </c>
      <c r="M790" s="38">
        <v>18.600000000000001</v>
      </c>
      <c r="N790" s="37">
        <v>18.600000000000001</v>
      </c>
      <c r="O790" s="37">
        <v>18.600000000000001</v>
      </c>
      <c r="P790" s="37">
        <v>18.600000000000001</v>
      </c>
      <c r="Q790" s="37">
        <v>18.600000000000001</v>
      </c>
      <c r="R790" s="37">
        <v>18.600000000000001</v>
      </c>
      <c r="S790" s="37">
        <v>18.600000000000001</v>
      </c>
      <c r="T790" s="207"/>
    </row>
    <row r="791" spans="1:24" s="5" customFormat="1" ht="13.2">
      <c r="A791" s="5">
        <f t="shared" si="21"/>
        <v>791</v>
      </c>
      <c r="B791" s="51" t="s">
        <v>2208</v>
      </c>
      <c r="C791" s="51"/>
      <c r="D791" s="51" t="s">
        <v>2209</v>
      </c>
      <c r="E791" s="51" t="s">
        <v>87</v>
      </c>
      <c r="F791" s="51" t="s">
        <v>1634</v>
      </c>
      <c r="G791" s="51" t="s">
        <v>33</v>
      </c>
      <c r="H791" s="52">
        <v>2022</v>
      </c>
      <c r="I791" s="38">
        <v>132.54</v>
      </c>
      <c r="J791" s="38">
        <v>132.5</v>
      </c>
      <c r="K791" s="38">
        <v>132.5</v>
      </c>
      <c r="L791" s="38">
        <v>132.5</v>
      </c>
      <c r="M791" s="38">
        <v>132.5</v>
      </c>
      <c r="N791" s="37">
        <v>132.5</v>
      </c>
      <c r="O791" s="37">
        <v>132.5</v>
      </c>
      <c r="P791" s="37">
        <v>132.5</v>
      </c>
      <c r="Q791" s="37">
        <v>132.5</v>
      </c>
      <c r="R791" s="37">
        <v>132.5</v>
      </c>
      <c r="S791" s="37">
        <v>132.5</v>
      </c>
      <c r="T791" s="207"/>
    </row>
    <row r="792" spans="1:24" s="5" customFormat="1" ht="13.2">
      <c r="A792" s="5">
        <f t="shared" si="21"/>
        <v>792</v>
      </c>
      <c r="B792" s="51" t="s">
        <v>1298</v>
      </c>
      <c r="C792" s="51"/>
      <c r="D792" s="51" t="s">
        <v>1299</v>
      </c>
      <c r="E792" s="51" t="s">
        <v>1095</v>
      </c>
      <c r="F792" s="51" t="s">
        <v>1634</v>
      </c>
      <c r="G792" s="51" t="s">
        <v>33</v>
      </c>
      <c r="H792" s="52">
        <v>2017</v>
      </c>
      <c r="I792" s="38">
        <v>125</v>
      </c>
      <c r="J792" s="38">
        <v>125</v>
      </c>
      <c r="K792" s="38">
        <v>125</v>
      </c>
      <c r="L792" s="38">
        <v>125</v>
      </c>
      <c r="M792" s="38">
        <v>125</v>
      </c>
      <c r="N792" s="37">
        <v>125</v>
      </c>
      <c r="O792" s="37">
        <v>125</v>
      </c>
      <c r="P792" s="37">
        <v>125</v>
      </c>
      <c r="Q792" s="37">
        <v>125</v>
      </c>
      <c r="R792" s="37">
        <v>125</v>
      </c>
      <c r="S792" s="37">
        <v>125</v>
      </c>
      <c r="T792" s="207"/>
    </row>
    <row r="793" spans="1:24" s="5" customFormat="1" ht="13.2">
      <c r="A793" s="5">
        <f t="shared" si="21"/>
        <v>793</v>
      </c>
      <c r="B793" s="51" t="s">
        <v>1301</v>
      </c>
      <c r="C793" s="51"/>
      <c r="D793" s="51" t="s">
        <v>1302</v>
      </c>
      <c r="E793" s="51" t="s">
        <v>1095</v>
      </c>
      <c r="F793" s="51" t="s">
        <v>1634</v>
      </c>
      <c r="G793" s="51" t="s">
        <v>33</v>
      </c>
      <c r="H793" s="52">
        <v>2017</v>
      </c>
      <c r="I793" s="38">
        <v>125</v>
      </c>
      <c r="J793" s="38">
        <v>125</v>
      </c>
      <c r="K793" s="38">
        <v>125</v>
      </c>
      <c r="L793" s="38">
        <v>125</v>
      </c>
      <c r="M793" s="38">
        <v>125</v>
      </c>
      <c r="N793" s="37">
        <v>125</v>
      </c>
      <c r="O793" s="37">
        <v>125</v>
      </c>
      <c r="P793" s="37">
        <v>125</v>
      </c>
      <c r="Q793" s="37">
        <v>125</v>
      </c>
      <c r="R793" s="37">
        <v>125</v>
      </c>
      <c r="S793" s="37">
        <v>125</v>
      </c>
      <c r="T793" s="207"/>
    </row>
    <row r="794" spans="1:24" s="5" customFormat="1" ht="13.2">
      <c r="A794" s="5">
        <f t="shared" si="21"/>
        <v>794</v>
      </c>
      <c r="B794" s="51" t="s">
        <v>1567</v>
      </c>
      <c r="C794" s="51"/>
      <c r="D794" s="51" t="s">
        <v>1685</v>
      </c>
      <c r="E794" s="51" t="s">
        <v>1543</v>
      </c>
      <c r="F794" s="51" t="s">
        <v>1634</v>
      </c>
      <c r="G794" s="51" t="s">
        <v>33</v>
      </c>
      <c r="H794" s="52">
        <v>2020</v>
      </c>
      <c r="I794" s="38">
        <v>199.5</v>
      </c>
      <c r="J794" s="38">
        <v>199.5</v>
      </c>
      <c r="K794" s="38">
        <v>199.5</v>
      </c>
      <c r="L794" s="38">
        <v>199.5</v>
      </c>
      <c r="M794" s="38">
        <v>199.5</v>
      </c>
      <c r="N794" s="37">
        <v>199.5</v>
      </c>
      <c r="O794" s="37">
        <v>199.5</v>
      </c>
      <c r="P794" s="37">
        <v>199.5</v>
      </c>
      <c r="Q794" s="37">
        <v>199.5</v>
      </c>
      <c r="R794" s="37">
        <v>199.5</v>
      </c>
      <c r="S794" s="37">
        <v>199.5</v>
      </c>
      <c r="T794" s="207"/>
    </row>
    <row r="795" spans="1:24" s="5" customFormat="1" ht="13.2">
      <c r="A795" s="5">
        <f t="shared" si="21"/>
        <v>795</v>
      </c>
      <c r="B795" s="51" t="s">
        <v>1293</v>
      </c>
      <c r="C795" s="51"/>
      <c r="D795" s="51" t="s">
        <v>1294</v>
      </c>
      <c r="E795" s="51" t="s">
        <v>988</v>
      </c>
      <c r="F795" s="51" t="s">
        <v>1634</v>
      </c>
      <c r="G795" s="51" t="s">
        <v>33</v>
      </c>
      <c r="H795" s="52">
        <v>2014</v>
      </c>
      <c r="I795" s="38">
        <v>67.62</v>
      </c>
      <c r="J795" s="38">
        <v>67.599999999999994</v>
      </c>
      <c r="K795" s="38">
        <v>67.599999999999994</v>
      </c>
      <c r="L795" s="38">
        <v>67.599999999999994</v>
      </c>
      <c r="M795" s="38">
        <v>67.599999999999994</v>
      </c>
      <c r="N795" s="37">
        <v>67.599999999999994</v>
      </c>
      <c r="O795" s="37">
        <v>67.599999999999994</v>
      </c>
      <c r="P795" s="37">
        <v>67.599999999999994</v>
      </c>
      <c r="Q795" s="37">
        <v>67.599999999999994</v>
      </c>
      <c r="R795" s="37">
        <v>67.599999999999994</v>
      </c>
      <c r="S795" s="37">
        <v>67.599999999999994</v>
      </c>
      <c r="T795" s="207"/>
    </row>
    <row r="796" spans="1:24" s="5" customFormat="1" ht="13.2">
      <c r="A796" s="5">
        <f t="shared" si="21"/>
        <v>796</v>
      </c>
      <c r="B796" s="51" t="s">
        <v>1295</v>
      </c>
      <c r="C796" s="51"/>
      <c r="D796" s="51" t="s">
        <v>1296</v>
      </c>
      <c r="E796" s="51" t="s">
        <v>1297</v>
      </c>
      <c r="F796" s="51" t="s">
        <v>1634</v>
      </c>
      <c r="G796" s="51" t="s">
        <v>33</v>
      </c>
      <c r="H796" s="52">
        <v>2012</v>
      </c>
      <c r="I796" s="38">
        <v>30</v>
      </c>
      <c r="J796" s="38">
        <v>30</v>
      </c>
      <c r="K796" s="38">
        <v>30</v>
      </c>
      <c r="L796" s="38">
        <v>30</v>
      </c>
      <c r="M796" s="38">
        <v>30</v>
      </c>
      <c r="N796" s="37">
        <v>30</v>
      </c>
      <c r="O796" s="37">
        <v>30</v>
      </c>
      <c r="P796" s="37">
        <v>30</v>
      </c>
      <c r="Q796" s="37">
        <v>30</v>
      </c>
      <c r="R796" s="37">
        <v>30</v>
      </c>
      <c r="S796" s="37">
        <v>30</v>
      </c>
      <c r="T796" s="207"/>
    </row>
    <row r="797" spans="1:24" s="5" customFormat="1" ht="13.2">
      <c r="A797" s="5">
        <f t="shared" si="21"/>
        <v>797</v>
      </c>
      <c r="B797" s="51" t="s">
        <v>1304</v>
      </c>
      <c r="C797" s="51"/>
      <c r="D797" s="51" t="s">
        <v>1305</v>
      </c>
      <c r="E797" s="51" t="s">
        <v>1290</v>
      </c>
      <c r="F797" s="51" t="s">
        <v>1634</v>
      </c>
      <c r="G797" s="51" t="s">
        <v>31</v>
      </c>
      <c r="H797" s="52">
        <v>2008</v>
      </c>
      <c r="I797" s="38">
        <v>121.5</v>
      </c>
      <c r="J797" s="38">
        <v>121.5</v>
      </c>
      <c r="K797" s="38">
        <v>121.5</v>
      </c>
      <c r="L797" s="38">
        <v>121.5</v>
      </c>
      <c r="M797" s="38">
        <v>121.5</v>
      </c>
      <c r="N797" s="37">
        <v>121.5</v>
      </c>
      <c r="O797" s="37">
        <v>121.5</v>
      </c>
      <c r="P797" s="37">
        <v>121.5</v>
      </c>
      <c r="Q797" s="37">
        <v>121.5</v>
      </c>
      <c r="R797" s="37">
        <v>121.5</v>
      </c>
      <c r="S797" s="37">
        <v>121.5</v>
      </c>
      <c r="T797" s="207"/>
    </row>
    <row r="798" spans="1:24" s="2" customFormat="1" ht="13.2">
      <c r="A798" s="5">
        <f t="shared" si="21"/>
        <v>798</v>
      </c>
      <c r="B798" s="49" t="s">
        <v>1371</v>
      </c>
      <c r="C798" s="49"/>
      <c r="D798" s="49"/>
      <c r="E798" s="49"/>
      <c r="F798" s="49"/>
      <c r="G798" s="49"/>
      <c r="H798" s="50"/>
      <c r="I798" s="35">
        <f t="shared" ref="I798:S798" si="22">SUM(I487:I797)</f>
        <v>33383.479999999981</v>
      </c>
      <c r="J798" s="35">
        <f t="shared" si="22"/>
        <v>33277.39999999998</v>
      </c>
      <c r="K798" s="35">
        <f t="shared" si="22"/>
        <v>33277.39999999998</v>
      </c>
      <c r="L798" s="35">
        <f t="shared" si="22"/>
        <v>33277.39999999998</v>
      </c>
      <c r="M798" s="35">
        <f t="shared" si="22"/>
        <v>33277.39999999998</v>
      </c>
      <c r="N798" s="36">
        <f t="shared" si="22"/>
        <v>33277.39999999998</v>
      </c>
      <c r="O798" s="36">
        <f t="shared" si="22"/>
        <v>33277.39999999998</v>
      </c>
      <c r="P798" s="36">
        <f t="shared" si="22"/>
        <v>33277.39999999998</v>
      </c>
      <c r="Q798" s="36">
        <f t="shared" si="22"/>
        <v>33277.39999999998</v>
      </c>
      <c r="R798" s="36">
        <f t="shared" si="22"/>
        <v>33277.39999999998</v>
      </c>
      <c r="S798" s="36">
        <f t="shared" si="22"/>
        <v>33277.39999999998</v>
      </c>
      <c r="T798" s="208"/>
      <c r="X798" s="5"/>
    </row>
    <row r="799" spans="1:24" s="2" customFormat="1" ht="13.2">
      <c r="A799" s="5">
        <f t="shared" si="21"/>
        <v>799</v>
      </c>
      <c r="B799" s="49"/>
      <c r="C799" s="49"/>
      <c r="D799" s="49"/>
      <c r="E799" s="49"/>
      <c r="F799" s="49"/>
      <c r="G799" s="49"/>
      <c r="H799" s="50"/>
      <c r="I799" s="35"/>
      <c r="J799" s="35"/>
      <c r="K799" s="35"/>
      <c r="L799" s="35"/>
      <c r="M799" s="35"/>
      <c r="N799" s="36"/>
      <c r="O799" s="36"/>
      <c r="P799" s="36"/>
      <c r="Q799" s="36"/>
      <c r="R799" s="36"/>
      <c r="S799" s="36"/>
      <c r="T799" s="208"/>
      <c r="X799" s="5"/>
    </row>
    <row r="800" spans="1:24" s="5" customFormat="1" ht="13.2">
      <c r="A800" s="5">
        <f t="shared" si="21"/>
        <v>800</v>
      </c>
      <c r="B800" s="51" t="s">
        <v>1372</v>
      </c>
      <c r="C800" s="51"/>
      <c r="D800" s="51" t="s">
        <v>1375</v>
      </c>
      <c r="E800" s="51"/>
      <c r="F800" s="51"/>
      <c r="G800" s="51"/>
      <c r="H800" s="52"/>
      <c r="I800" s="38">
        <f>SUMIF($F$487:$F$797,"=WIND-C",I$487:I$797)</f>
        <v>5135.0600000000004</v>
      </c>
      <c r="J800" s="38">
        <f>SUMIF($F$487:$F$797,"=WIND-C",J$487:J$797)</f>
        <v>5128.7000000000007</v>
      </c>
      <c r="K800" s="38">
        <f t="shared" ref="K800:S800" si="23">SUMIF($F$487:$F$797,"=WIND-C",K$487:K$797)</f>
        <v>5128.7000000000007</v>
      </c>
      <c r="L800" s="38">
        <f t="shared" si="23"/>
        <v>5128.7000000000007</v>
      </c>
      <c r="M800" s="38">
        <f t="shared" si="23"/>
        <v>5128.7000000000007</v>
      </c>
      <c r="N800" s="38">
        <f t="shared" si="23"/>
        <v>5128.7000000000007</v>
      </c>
      <c r="O800" s="38">
        <f t="shared" si="23"/>
        <v>5128.7000000000007</v>
      </c>
      <c r="P800" s="38">
        <f t="shared" si="23"/>
        <v>5128.7000000000007</v>
      </c>
      <c r="Q800" s="38">
        <f t="shared" si="23"/>
        <v>5128.7000000000007</v>
      </c>
      <c r="R800" s="38">
        <f t="shared" si="23"/>
        <v>5128.7000000000007</v>
      </c>
      <c r="S800" s="38">
        <f t="shared" si="23"/>
        <v>5128.7000000000007</v>
      </c>
      <c r="T800" s="207"/>
    </row>
    <row r="801" spans="1:24" s="5" customFormat="1" ht="13.2">
      <c r="A801" s="5">
        <f t="shared" si="21"/>
        <v>801</v>
      </c>
      <c r="B801" s="51" t="s">
        <v>1373</v>
      </c>
      <c r="C801" s="51"/>
      <c r="D801" s="51" t="s">
        <v>1374</v>
      </c>
      <c r="E801" s="51" t="s">
        <v>1361</v>
      </c>
      <c r="F801" s="51"/>
      <c r="G801" s="51"/>
      <c r="H801" s="52"/>
      <c r="I801" s="38">
        <v>100</v>
      </c>
      <c r="J801" s="38">
        <v>56</v>
      </c>
      <c r="K801" s="38">
        <v>56</v>
      </c>
      <c r="L801" s="38">
        <v>56</v>
      </c>
      <c r="M801" s="38">
        <v>56</v>
      </c>
      <c r="N801" s="38">
        <v>56</v>
      </c>
      <c r="O801" s="38">
        <v>56</v>
      </c>
      <c r="P801" s="38">
        <v>56</v>
      </c>
      <c r="Q801" s="38">
        <v>56</v>
      </c>
      <c r="R801" s="38">
        <v>56</v>
      </c>
      <c r="S801" s="38">
        <v>56</v>
      </c>
      <c r="T801" s="207"/>
    </row>
    <row r="802" spans="1:24" s="2" customFormat="1" ht="13.2">
      <c r="A802" s="5">
        <f t="shared" si="21"/>
        <v>802</v>
      </c>
      <c r="B802" s="49"/>
      <c r="C802" s="49"/>
      <c r="D802" s="49"/>
      <c r="E802" s="49"/>
      <c r="F802" s="49"/>
      <c r="G802" s="49"/>
      <c r="H802" s="50"/>
      <c r="I802" s="35"/>
      <c r="J802" s="35"/>
      <c r="K802" s="35"/>
      <c r="L802" s="35"/>
      <c r="M802" s="35"/>
      <c r="N802" s="36"/>
      <c r="O802" s="36"/>
      <c r="P802" s="36"/>
      <c r="Q802" s="36"/>
      <c r="R802" s="36"/>
      <c r="S802" s="36"/>
      <c r="T802" s="208"/>
      <c r="X802" s="5"/>
    </row>
    <row r="803" spans="1:24" s="5" customFormat="1" ht="13.2">
      <c r="A803" s="5">
        <f t="shared" si="21"/>
        <v>803</v>
      </c>
      <c r="B803" s="51" t="s">
        <v>1380</v>
      </c>
      <c r="C803" s="51"/>
      <c r="D803" s="51" t="s">
        <v>1381</v>
      </c>
      <c r="E803" s="51"/>
      <c r="F803" s="51"/>
      <c r="G803" s="51"/>
      <c r="H803" s="52"/>
      <c r="I803" s="38">
        <f>SUMIF($F$487:$F$797,"=WIND-P",I$487:I$797)</f>
        <v>4668.79</v>
      </c>
      <c r="J803" s="38">
        <f>SUMIF($F$487:$F$797,"=WIND-P",J$487:J$797)</f>
        <v>4665.7999999999993</v>
      </c>
      <c r="K803" s="38">
        <f t="shared" ref="K803:S803" si="24">SUMIF($F$487:$F$797,"=WIND-P",K$487:K$797)</f>
        <v>4665.7999999999993</v>
      </c>
      <c r="L803" s="38">
        <f t="shared" si="24"/>
        <v>4665.7999999999993</v>
      </c>
      <c r="M803" s="38">
        <f t="shared" si="24"/>
        <v>4665.7999999999993</v>
      </c>
      <c r="N803" s="38">
        <f t="shared" si="24"/>
        <v>4665.7999999999993</v>
      </c>
      <c r="O803" s="38">
        <f t="shared" si="24"/>
        <v>4665.7999999999993</v>
      </c>
      <c r="P803" s="38">
        <f t="shared" si="24"/>
        <v>4665.7999999999993</v>
      </c>
      <c r="Q803" s="38">
        <f t="shared" si="24"/>
        <v>4665.7999999999993</v>
      </c>
      <c r="R803" s="38">
        <f t="shared" si="24"/>
        <v>4665.7999999999993</v>
      </c>
      <c r="S803" s="38">
        <f t="shared" si="24"/>
        <v>4665.7999999999993</v>
      </c>
      <c r="T803" s="207"/>
    </row>
    <row r="804" spans="1:24" s="5" customFormat="1" ht="15" customHeight="1">
      <c r="A804" s="5">
        <f t="shared" si="21"/>
        <v>804</v>
      </c>
      <c r="B804" s="51" t="s">
        <v>1384</v>
      </c>
      <c r="C804" s="51"/>
      <c r="D804" s="51" t="s">
        <v>1385</v>
      </c>
      <c r="E804" s="51" t="s">
        <v>1361</v>
      </c>
      <c r="F804" s="51"/>
      <c r="G804" s="51"/>
      <c r="H804" s="52"/>
      <c r="I804" s="38">
        <v>100</v>
      </c>
      <c r="J804" s="38">
        <v>37</v>
      </c>
      <c r="K804" s="38">
        <v>37</v>
      </c>
      <c r="L804" s="38">
        <v>37</v>
      </c>
      <c r="M804" s="38">
        <v>37</v>
      </c>
      <c r="N804" s="38">
        <v>37</v>
      </c>
      <c r="O804" s="38">
        <v>37</v>
      </c>
      <c r="P804" s="38">
        <v>37</v>
      </c>
      <c r="Q804" s="38">
        <v>37</v>
      </c>
      <c r="R804" s="38">
        <v>37</v>
      </c>
      <c r="S804" s="38">
        <v>37</v>
      </c>
      <c r="T804" s="207"/>
    </row>
    <row r="805" spans="1:24" s="2" customFormat="1" ht="13.2">
      <c r="A805" s="5">
        <f t="shared" si="21"/>
        <v>805</v>
      </c>
      <c r="B805" s="49"/>
      <c r="C805" s="49"/>
      <c r="D805" s="49"/>
      <c r="E805" s="49"/>
      <c r="F805" s="49"/>
      <c r="G805" s="49"/>
      <c r="H805" s="50"/>
      <c r="I805" s="35"/>
      <c r="J805" s="35"/>
      <c r="K805" s="35"/>
      <c r="L805" s="35"/>
      <c r="M805" s="35"/>
      <c r="N805" s="36"/>
      <c r="O805" s="36"/>
      <c r="P805" s="36"/>
      <c r="Q805" s="36"/>
      <c r="R805" s="36"/>
      <c r="S805" s="36"/>
      <c r="T805" s="208"/>
      <c r="X805" s="5"/>
    </row>
    <row r="806" spans="1:24" s="5" customFormat="1" ht="13.2">
      <c r="A806" s="5">
        <f t="shared" si="21"/>
        <v>806</v>
      </c>
      <c r="B806" s="51" t="s">
        <v>1637</v>
      </c>
      <c r="C806" s="51"/>
      <c r="D806" s="51" t="s">
        <v>1636</v>
      </c>
      <c r="E806" s="51"/>
      <c r="F806" s="51"/>
      <c r="G806" s="51"/>
      <c r="H806" s="52"/>
      <c r="I806" s="38">
        <f>SUMIF($F$487:$F$797,"=WIND-O",I$487:I$797)</f>
        <v>23579.629999999994</v>
      </c>
      <c r="J806" s="38">
        <f>SUMIF($F$487:$F$797,"=WIND-O",J$487:J$797)</f>
        <v>23482.899999999998</v>
      </c>
      <c r="K806" s="38">
        <f t="shared" ref="K806:S806" si="25">SUMIF($F$487:$F$797,"=WIND-O",K$487:K$797)</f>
        <v>23482.899999999998</v>
      </c>
      <c r="L806" s="38">
        <f t="shared" si="25"/>
        <v>23482.899999999998</v>
      </c>
      <c r="M806" s="38">
        <f t="shared" si="25"/>
        <v>23482.899999999998</v>
      </c>
      <c r="N806" s="38">
        <f t="shared" si="25"/>
        <v>23482.899999999998</v>
      </c>
      <c r="O806" s="38">
        <f t="shared" si="25"/>
        <v>23482.899999999998</v>
      </c>
      <c r="P806" s="38">
        <f t="shared" si="25"/>
        <v>23482.899999999998</v>
      </c>
      <c r="Q806" s="38">
        <f t="shared" si="25"/>
        <v>23482.899999999998</v>
      </c>
      <c r="R806" s="38">
        <f t="shared" si="25"/>
        <v>23482.899999999998</v>
      </c>
      <c r="S806" s="38">
        <f t="shared" si="25"/>
        <v>23482.899999999998</v>
      </c>
      <c r="T806" s="207"/>
    </row>
    <row r="807" spans="1:24" s="5" customFormat="1" ht="13.2">
      <c r="A807" s="5">
        <f t="shared" si="21"/>
        <v>807</v>
      </c>
      <c r="B807" s="51" t="s">
        <v>1638</v>
      </c>
      <c r="C807" s="51"/>
      <c r="D807" s="51" t="s">
        <v>1635</v>
      </c>
      <c r="E807" s="51" t="s">
        <v>1361</v>
      </c>
      <c r="F807" s="51"/>
      <c r="G807" s="51"/>
      <c r="H807" s="52"/>
      <c r="I807" s="38">
        <v>100</v>
      </c>
      <c r="J807" s="38">
        <v>28</v>
      </c>
      <c r="K807" s="38">
        <v>28</v>
      </c>
      <c r="L807" s="38">
        <v>28</v>
      </c>
      <c r="M807" s="38">
        <v>28</v>
      </c>
      <c r="N807" s="38">
        <v>28</v>
      </c>
      <c r="O807" s="38">
        <v>28</v>
      </c>
      <c r="P807" s="38">
        <v>28</v>
      </c>
      <c r="Q807" s="38">
        <v>28</v>
      </c>
      <c r="R807" s="38">
        <v>28</v>
      </c>
      <c r="S807" s="38">
        <v>28</v>
      </c>
      <c r="T807" s="207"/>
    </row>
    <row r="808" spans="1:24" customFormat="1" ht="13.2">
      <c r="A808" s="5">
        <f t="shared" si="21"/>
        <v>808</v>
      </c>
      <c r="B808" s="49"/>
      <c r="C808" s="49"/>
      <c r="D808" s="49"/>
      <c r="E808" s="49"/>
      <c r="F808" s="49"/>
      <c r="G808" s="49"/>
      <c r="H808" s="50"/>
      <c r="I808" s="35"/>
      <c r="J808" s="35"/>
      <c r="K808" s="35"/>
      <c r="L808" s="35"/>
      <c r="M808" s="35"/>
      <c r="N808" s="36"/>
      <c r="O808" s="36"/>
      <c r="P808" s="5"/>
      <c r="Q808" s="5"/>
      <c r="R808" s="5"/>
      <c r="S808" s="5"/>
    </row>
    <row r="809" spans="1:24" s="2" customFormat="1" ht="13.2">
      <c r="A809" s="5">
        <f t="shared" si="21"/>
        <v>809</v>
      </c>
      <c r="B809" s="49" t="s">
        <v>2001</v>
      </c>
      <c r="C809" s="49"/>
      <c r="D809" s="49"/>
      <c r="E809" s="49"/>
      <c r="F809" s="49"/>
      <c r="G809" s="49"/>
      <c r="H809" s="50"/>
      <c r="I809" s="35"/>
      <c r="J809" s="35"/>
      <c r="K809" s="35"/>
      <c r="L809" s="35"/>
      <c r="M809" s="35"/>
      <c r="N809" s="36"/>
      <c r="O809" s="36"/>
      <c r="P809" s="36"/>
      <c r="Q809" s="36"/>
      <c r="R809" s="36"/>
      <c r="S809" s="36"/>
      <c r="T809" s="208"/>
      <c r="X809" s="5"/>
    </row>
    <row r="810" spans="1:24" s="5" customFormat="1" ht="13.2">
      <c r="A810" s="5">
        <f t="shared" si="21"/>
        <v>810</v>
      </c>
      <c r="B810" s="51" t="s">
        <v>2559</v>
      </c>
      <c r="C810" s="51" t="s">
        <v>4407</v>
      </c>
      <c r="D810" s="51" t="s">
        <v>2560</v>
      </c>
      <c r="E810" s="51" t="s">
        <v>1012</v>
      </c>
      <c r="F810" s="51" t="s">
        <v>1634</v>
      </c>
      <c r="G810" s="51" t="s">
        <v>33</v>
      </c>
      <c r="H810" s="52">
        <v>2024</v>
      </c>
      <c r="I810" s="38">
        <v>16</v>
      </c>
      <c r="J810" s="38">
        <v>16</v>
      </c>
      <c r="K810" s="38">
        <v>16</v>
      </c>
      <c r="L810" s="38">
        <v>16</v>
      </c>
      <c r="M810" s="38">
        <v>16</v>
      </c>
      <c r="N810" s="37">
        <v>16</v>
      </c>
      <c r="O810" s="37">
        <v>16</v>
      </c>
      <c r="P810" s="37">
        <v>16</v>
      </c>
      <c r="Q810" s="37">
        <v>16</v>
      </c>
      <c r="R810" s="37">
        <v>16</v>
      </c>
      <c r="S810" s="37">
        <v>16</v>
      </c>
      <c r="T810" s="207"/>
    </row>
    <row r="811" spans="1:24" s="5" customFormat="1" ht="13.2">
      <c r="A811" s="5">
        <f t="shared" si="21"/>
        <v>811</v>
      </c>
      <c r="B811" s="51" t="s">
        <v>2561</v>
      </c>
      <c r="C811" s="51" t="s">
        <v>4408</v>
      </c>
      <c r="D811" s="51" t="s">
        <v>2329</v>
      </c>
      <c r="E811" s="51" t="s">
        <v>1012</v>
      </c>
      <c r="F811" s="51" t="s">
        <v>1634</v>
      </c>
      <c r="G811" s="51" t="s">
        <v>33</v>
      </c>
      <c r="H811" s="52">
        <v>2024</v>
      </c>
      <c r="I811" s="38">
        <v>98.9</v>
      </c>
      <c r="J811" s="38">
        <v>98.9</v>
      </c>
      <c r="K811" s="38">
        <v>98.9</v>
      </c>
      <c r="L811" s="38">
        <v>98.9</v>
      </c>
      <c r="M811" s="38">
        <v>98.9</v>
      </c>
      <c r="N811" s="37">
        <v>98.9</v>
      </c>
      <c r="O811" s="37">
        <v>98.9</v>
      </c>
      <c r="P811" s="37">
        <v>98.9</v>
      </c>
      <c r="Q811" s="37">
        <v>98.9</v>
      </c>
      <c r="R811" s="37">
        <v>98.9</v>
      </c>
      <c r="S811" s="37">
        <v>98.9</v>
      </c>
      <c r="T811" s="207"/>
    </row>
    <row r="812" spans="1:24" s="5" customFormat="1" ht="13.2">
      <c r="A812" s="5">
        <f t="shared" si="21"/>
        <v>812</v>
      </c>
      <c r="B812" s="51" t="s">
        <v>2562</v>
      </c>
      <c r="C812" s="51" t="s">
        <v>4409</v>
      </c>
      <c r="D812" s="51" t="s">
        <v>2330</v>
      </c>
      <c r="E812" s="51" t="s">
        <v>1012</v>
      </c>
      <c r="F812" s="51" t="s">
        <v>1634</v>
      </c>
      <c r="G812" s="51" t="s">
        <v>33</v>
      </c>
      <c r="H812" s="52">
        <v>2024</v>
      </c>
      <c r="I812" s="38">
        <v>90</v>
      </c>
      <c r="J812" s="38">
        <v>90</v>
      </c>
      <c r="K812" s="38">
        <v>90</v>
      </c>
      <c r="L812" s="38">
        <v>90</v>
      </c>
      <c r="M812" s="38">
        <v>90</v>
      </c>
      <c r="N812" s="37">
        <v>90</v>
      </c>
      <c r="O812" s="37">
        <v>90</v>
      </c>
      <c r="P812" s="37">
        <v>90</v>
      </c>
      <c r="Q812" s="37">
        <v>90</v>
      </c>
      <c r="R812" s="37">
        <v>90</v>
      </c>
      <c r="S812" s="37">
        <v>90</v>
      </c>
      <c r="T812" s="207"/>
    </row>
    <row r="813" spans="1:24" s="5" customFormat="1" ht="13.2">
      <c r="A813" s="5">
        <f t="shared" si="21"/>
        <v>813</v>
      </c>
      <c r="B813" s="51" t="s">
        <v>2563</v>
      </c>
      <c r="C813" s="51" t="s">
        <v>4409</v>
      </c>
      <c r="D813" s="51" t="s">
        <v>2331</v>
      </c>
      <c r="E813" s="51" t="s">
        <v>1012</v>
      </c>
      <c r="F813" s="51" t="s">
        <v>1634</v>
      </c>
      <c r="G813" s="51" t="s">
        <v>33</v>
      </c>
      <c r="H813" s="52">
        <v>2024</v>
      </c>
      <c r="I813" s="38">
        <v>38.700000000000003</v>
      </c>
      <c r="J813" s="38">
        <v>38.700000000000003</v>
      </c>
      <c r="K813" s="38">
        <v>38.700000000000003</v>
      </c>
      <c r="L813" s="38">
        <v>38.700000000000003</v>
      </c>
      <c r="M813" s="38">
        <v>38.700000000000003</v>
      </c>
      <c r="N813" s="37">
        <v>38.700000000000003</v>
      </c>
      <c r="O813" s="37">
        <v>38.700000000000003</v>
      </c>
      <c r="P813" s="37">
        <v>38.700000000000003</v>
      </c>
      <c r="Q813" s="37">
        <v>38.700000000000003</v>
      </c>
      <c r="R813" s="37">
        <v>38.700000000000003</v>
      </c>
      <c r="S813" s="37">
        <v>38.700000000000003</v>
      </c>
      <c r="T813" s="207"/>
    </row>
    <row r="814" spans="1:24" s="5" customFormat="1" ht="13.2">
      <c r="A814" s="5">
        <f t="shared" si="21"/>
        <v>814</v>
      </c>
      <c r="B814" s="51" t="s">
        <v>2564</v>
      </c>
      <c r="C814" s="51" t="s">
        <v>4410</v>
      </c>
      <c r="D814" s="51" t="s">
        <v>2465</v>
      </c>
      <c r="E814" s="51" t="s">
        <v>1012</v>
      </c>
      <c r="F814" s="51" t="s">
        <v>1634</v>
      </c>
      <c r="G814" s="51" t="s">
        <v>33</v>
      </c>
      <c r="H814" s="52">
        <v>2024</v>
      </c>
      <c r="I814" s="38">
        <v>19.3</v>
      </c>
      <c r="J814" s="38">
        <v>19.3</v>
      </c>
      <c r="K814" s="38">
        <v>19.3</v>
      </c>
      <c r="L814" s="38">
        <v>19.3</v>
      </c>
      <c r="M814" s="38">
        <v>19.3</v>
      </c>
      <c r="N814" s="37">
        <v>19.3</v>
      </c>
      <c r="O814" s="37">
        <v>19.3</v>
      </c>
      <c r="P814" s="37">
        <v>19.3</v>
      </c>
      <c r="Q814" s="37">
        <v>19.3</v>
      </c>
      <c r="R814" s="37">
        <v>19.3</v>
      </c>
      <c r="S814" s="37">
        <v>19.3</v>
      </c>
      <c r="T814" s="207"/>
    </row>
    <row r="815" spans="1:24" s="5" customFormat="1" ht="13.2">
      <c r="A815" s="5">
        <f t="shared" si="21"/>
        <v>815</v>
      </c>
      <c r="B815" s="51" t="s">
        <v>2332</v>
      </c>
      <c r="C815" s="51" t="s">
        <v>4411</v>
      </c>
      <c r="D815" s="51" t="s">
        <v>2333</v>
      </c>
      <c r="E815" s="51" t="s">
        <v>1779</v>
      </c>
      <c r="F815" s="51" t="s">
        <v>1634</v>
      </c>
      <c r="G815" s="51" t="s">
        <v>33</v>
      </c>
      <c r="H815" s="52">
        <v>2024</v>
      </c>
      <c r="I815" s="38">
        <v>25</v>
      </c>
      <c r="J815" s="38">
        <v>25</v>
      </c>
      <c r="K815" s="38">
        <v>25</v>
      </c>
      <c r="L815" s="38">
        <v>25</v>
      </c>
      <c r="M815" s="38">
        <v>25</v>
      </c>
      <c r="N815" s="37">
        <v>25</v>
      </c>
      <c r="O815" s="37">
        <v>25</v>
      </c>
      <c r="P815" s="37">
        <v>25</v>
      </c>
      <c r="Q815" s="37">
        <v>25</v>
      </c>
      <c r="R815" s="37">
        <v>25</v>
      </c>
      <c r="S815" s="37">
        <v>25</v>
      </c>
      <c r="T815" s="207"/>
    </row>
    <row r="816" spans="1:24" s="5" customFormat="1" ht="13.2">
      <c r="A816" s="5">
        <f t="shared" si="21"/>
        <v>816</v>
      </c>
      <c r="B816" s="51" t="s">
        <v>2334</v>
      </c>
      <c r="C816" s="51" t="s">
        <v>4411</v>
      </c>
      <c r="D816" s="51" t="s">
        <v>2335</v>
      </c>
      <c r="E816" s="51" t="s">
        <v>1779</v>
      </c>
      <c r="F816" s="51" t="s">
        <v>1634</v>
      </c>
      <c r="G816" s="51" t="s">
        <v>33</v>
      </c>
      <c r="H816" s="52">
        <v>2024</v>
      </c>
      <c r="I816" s="38">
        <v>14</v>
      </c>
      <c r="J816" s="38">
        <v>14</v>
      </c>
      <c r="K816" s="38">
        <v>14</v>
      </c>
      <c r="L816" s="38">
        <v>14</v>
      </c>
      <c r="M816" s="38">
        <v>14</v>
      </c>
      <c r="N816" s="37">
        <v>14</v>
      </c>
      <c r="O816" s="37">
        <v>14</v>
      </c>
      <c r="P816" s="37">
        <v>14</v>
      </c>
      <c r="Q816" s="37">
        <v>14</v>
      </c>
      <c r="R816" s="37">
        <v>14</v>
      </c>
      <c r="S816" s="37">
        <v>14</v>
      </c>
      <c r="T816" s="207"/>
    </row>
    <row r="817" spans="1:20" s="5" customFormat="1" ht="13.2">
      <c r="A817" s="5">
        <f t="shared" si="21"/>
        <v>817</v>
      </c>
      <c r="B817" s="51" t="s">
        <v>2336</v>
      </c>
      <c r="C817" s="51" t="s">
        <v>4411</v>
      </c>
      <c r="D817" s="51" t="s">
        <v>2337</v>
      </c>
      <c r="E817" s="51" t="s">
        <v>1779</v>
      </c>
      <c r="F817" s="51" t="s">
        <v>1634</v>
      </c>
      <c r="G817" s="51" t="s">
        <v>33</v>
      </c>
      <c r="H817" s="52">
        <v>2024</v>
      </c>
      <c r="I817" s="38">
        <v>30.2</v>
      </c>
      <c r="J817" s="38">
        <v>30.2</v>
      </c>
      <c r="K817" s="38">
        <v>30.2</v>
      </c>
      <c r="L817" s="38">
        <v>30.2</v>
      </c>
      <c r="M817" s="38">
        <v>30.2</v>
      </c>
      <c r="N817" s="37">
        <v>30.2</v>
      </c>
      <c r="O817" s="37">
        <v>30.2</v>
      </c>
      <c r="P817" s="37">
        <v>30.2</v>
      </c>
      <c r="Q817" s="37">
        <v>30.2</v>
      </c>
      <c r="R817" s="37">
        <v>30.2</v>
      </c>
      <c r="S817" s="37">
        <v>30.2</v>
      </c>
      <c r="T817" s="207"/>
    </row>
    <row r="818" spans="1:20" s="5" customFormat="1" ht="13.2">
      <c r="A818" s="5">
        <f t="shared" si="21"/>
        <v>818</v>
      </c>
      <c r="B818" s="51" t="s">
        <v>2338</v>
      </c>
      <c r="C818" s="51" t="s">
        <v>4411</v>
      </c>
      <c r="D818" s="51" t="s">
        <v>2339</v>
      </c>
      <c r="E818" s="51" t="s">
        <v>1779</v>
      </c>
      <c r="F818" s="51" t="s">
        <v>1634</v>
      </c>
      <c r="G818" s="51" t="s">
        <v>33</v>
      </c>
      <c r="H818" s="52">
        <v>2024</v>
      </c>
      <c r="I818" s="38">
        <v>115</v>
      </c>
      <c r="J818" s="38">
        <v>115</v>
      </c>
      <c r="K818" s="38">
        <v>115</v>
      </c>
      <c r="L818" s="38">
        <v>115</v>
      </c>
      <c r="M818" s="38">
        <v>115</v>
      </c>
      <c r="N818" s="37">
        <v>115</v>
      </c>
      <c r="O818" s="37">
        <v>115</v>
      </c>
      <c r="P818" s="37">
        <v>115</v>
      </c>
      <c r="Q818" s="37">
        <v>115</v>
      </c>
      <c r="R818" s="37">
        <v>115</v>
      </c>
      <c r="S818" s="37">
        <v>115</v>
      </c>
      <c r="T818" s="207"/>
    </row>
    <row r="819" spans="1:20" s="5" customFormat="1" ht="13.2">
      <c r="A819" s="5">
        <f t="shared" si="21"/>
        <v>819</v>
      </c>
      <c r="B819" s="51" t="s">
        <v>2340</v>
      </c>
      <c r="C819" s="51" t="s">
        <v>4411</v>
      </c>
      <c r="D819" s="51" t="s">
        <v>2341</v>
      </c>
      <c r="E819" s="51" t="s">
        <v>1779</v>
      </c>
      <c r="F819" s="51" t="s">
        <v>1634</v>
      </c>
      <c r="G819" s="51" t="s">
        <v>33</v>
      </c>
      <c r="H819" s="52">
        <v>2024</v>
      </c>
      <c r="I819" s="38">
        <v>110</v>
      </c>
      <c r="J819" s="38">
        <v>110</v>
      </c>
      <c r="K819" s="38">
        <v>110</v>
      </c>
      <c r="L819" s="38">
        <v>110</v>
      </c>
      <c r="M819" s="38">
        <v>110</v>
      </c>
      <c r="N819" s="37">
        <v>110</v>
      </c>
      <c r="O819" s="37">
        <v>110</v>
      </c>
      <c r="P819" s="37">
        <v>110</v>
      </c>
      <c r="Q819" s="37">
        <v>110</v>
      </c>
      <c r="R819" s="37">
        <v>110</v>
      </c>
      <c r="S819" s="37">
        <v>110</v>
      </c>
      <c r="T819" s="207"/>
    </row>
    <row r="820" spans="1:20" s="5" customFormat="1" ht="13.2">
      <c r="A820" s="5">
        <f t="shared" si="21"/>
        <v>820</v>
      </c>
      <c r="B820" s="51" t="s">
        <v>2342</v>
      </c>
      <c r="C820" s="51" t="s">
        <v>4411</v>
      </c>
      <c r="D820" s="51" t="s">
        <v>2343</v>
      </c>
      <c r="E820" s="51" t="s">
        <v>1779</v>
      </c>
      <c r="F820" s="51" t="s">
        <v>1634</v>
      </c>
      <c r="G820" s="51" t="s">
        <v>33</v>
      </c>
      <c r="H820" s="52">
        <v>2024</v>
      </c>
      <c r="I820" s="38">
        <v>24</v>
      </c>
      <c r="J820" s="38">
        <v>24</v>
      </c>
      <c r="K820" s="38">
        <v>24</v>
      </c>
      <c r="L820" s="38">
        <v>24</v>
      </c>
      <c r="M820" s="38">
        <v>24</v>
      </c>
      <c r="N820" s="37">
        <v>24</v>
      </c>
      <c r="O820" s="37">
        <v>24</v>
      </c>
      <c r="P820" s="37">
        <v>24</v>
      </c>
      <c r="Q820" s="37">
        <v>24</v>
      </c>
      <c r="R820" s="37">
        <v>24</v>
      </c>
      <c r="S820" s="37">
        <v>24</v>
      </c>
      <c r="T820" s="207"/>
    </row>
    <row r="821" spans="1:20" s="5" customFormat="1" ht="13.2">
      <c r="A821" s="5">
        <f t="shared" si="21"/>
        <v>821</v>
      </c>
      <c r="B821" s="51" t="s">
        <v>2344</v>
      </c>
      <c r="C821" s="51" t="s">
        <v>4411</v>
      </c>
      <c r="D821" s="51" t="s">
        <v>2345</v>
      </c>
      <c r="E821" s="51" t="s">
        <v>1779</v>
      </c>
      <c r="F821" s="51" t="s">
        <v>1634</v>
      </c>
      <c r="G821" s="51" t="s">
        <v>33</v>
      </c>
      <c r="H821" s="52">
        <v>2024</v>
      </c>
      <c r="I821" s="38">
        <v>75</v>
      </c>
      <c r="J821" s="38">
        <v>75</v>
      </c>
      <c r="K821" s="38">
        <v>75</v>
      </c>
      <c r="L821" s="38">
        <v>75</v>
      </c>
      <c r="M821" s="38">
        <v>75</v>
      </c>
      <c r="N821" s="37">
        <v>75</v>
      </c>
      <c r="O821" s="37">
        <v>75</v>
      </c>
      <c r="P821" s="37">
        <v>75</v>
      </c>
      <c r="Q821" s="37">
        <v>75</v>
      </c>
      <c r="R821" s="37">
        <v>75</v>
      </c>
      <c r="S821" s="37">
        <v>75</v>
      </c>
      <c r="T821" s="207"/>
    </row>
    <row r="822" spans="1:20" s="5" customFormat="1" ht="13.2">
      <c r="A822" s="5">
        <f t="shared" si="21"/>
        <v>822</v>
      </c>
      <c r="B822" s="51" t="s">
        <v>2129</v>
      </c>
      <c r="C822" s="51" t="s">
        <v>4412</v>
      </c>
      <c r="D822" s="51" t="s">
        <v>2130</v>
      </c>
      <c r="E822" s="51" t="s">
        <v>1012</v>
      </c>
      <c r="F822" s="51" t="s">
        <v>1634</v>
      </c>
      <c r="G822" s="51" t="s">
        <v>33</v>
      </c>
      <c r="H822" s="52">
        <v>2025</v>
      </c>
      <c r="I822" s="38">
        <v>195</v>
      </c>
      <c r="J822" s="38">
        <v>195</v>
      </c>
      <c r="K822" s="38">
        <v>195</v>
      </c>
      <c r="L822" s="38">
        <v>195</v>
      </c>
      <c r="M822" s="38">
        <v>195</v>
      </c>
      <c r="N822" s="37">
        <v>195</v>
      </c>
      <c r="O822" s="37">
        <v>195</v>
      </c>
      <c r="P822" s="37">
        <v>195</v>
      </c>
      <c r="Q822" s="37">
        <v>195</v>
      </c>
      <c r="R822" s="37">
        <v>195</v>
      </c>
      <c r="S822" s="37">
        <v>195</v>
      </c>
      <c r="T822" s="207"/>
    </row>
    <row r="823" spans="1:20" s="5" customFormat="1" ht="13.2">
      <c r="A823" s="5">
        <f t="shared" si="21"/>
        <v>823</v>
      </c>
      <c r="B823" s="51" t="s">
        <v>2131</v>
      </c>
      <c r="C823" s="51" t="s">
        <v>4412</v>
      </c>
      <c r="D823" s="51" t="s">
        <v>2132</v>
      </c>
      <c r="E823" s="51" t="s">
        <v>1012</v>
      </c>
      <c r="F823" s="51" t="s">
        <v>1634</v>
      </c>
      <c r="G823" s="51" t="s">
        <v>33</v>
      </c>
      <c r="H823" s="52">
        <v>2025</v>
      </c>
      <c r="I823" s="38">
        <v>145</v>
      </c>
      <c r="J823" s="38">
        <v>145</v>
      </c>
      <c r="K823" s="38">
        <v>145</v>
      </c>
      <c r="L823" s="38">
        <v>145</v>
      </c>
      <c r="M823" s="38">
        <v>145</v>
      </c>
      <c r="N823" s="37">
        <v>145</v>
      </c>
      <c r="O823" s="37">
        <v>145</v>
      </c>
      <c r="P823" s="37">
        <v>145</v>
      </c>
      <c r="Q823" s="37">
        <v>145</v>
      </c>
      <c r="R823" s="37">
        <v>145</v>
      </c>
      <c r="S823" s="37">
        <v>145</v>
      </c>
      <c r="T823" s="207"/>
    </row>
    <row r="824" spans="1:20" s="5" customFormat="1" ht="13.2">
      <c r="A824" s="5">
        <f t="shared" si="21"/>
        <v>824</v>
      </c>
      <c r="B824" s="51" t="s">
        <v>2569</v>
      </c>
      <c r="C824" s="51" t="s">
        <v>4413</v>
      </c>
      <c r="D824" s="51" t="s">
        <v>2570</v>
      </c>
      <c r="E824" s="51" t="s">
        <v>1811</v>
      </c>
      <c r="F824" s="51" t="s">
        <v>1634</v>
      </c>
      <c r="G824" s="51" t="s">
        <v>31</v>
      </c>
      <c r="H824" s="52">
        <v>2024</v>
      </c>
      <c r="I824" s="38">
        <v>108.8</v>
      </c>
      <c r="J824" s="38">
        <v>108.8</v>
      </c>
      <c r="K824" s="38">
        <v>108.8</v>
      </c>
      <c r="L824" s="38">
        <v>108.8</v>
      </c>
      <c r="M824" s="38">
        <v>108.8</v>
      </c>
      <c r="N824" s="37">
        <v>108.8</v>
      </c>
      <c r="O824" s="37">
        <v>108.8</v>
      </c>
      <c r="P824" s="37">
        <v>108.8</v>
      </c>
      <c r="Q824" s="37">
        <v>108.8</v>
      </c>
      <c r="R824" s="37">
        <v>108.8</v>
      </c>
      <c r="S824" s="37">
        <v>108.8</v>
      </c>
      <c r="T824" s="207"/>
    </row>
    <row r="825" spans="1:20" s="5" customFormat="1" ht="13.2">
      <c r="A825" s="5">
        <f t="shared" si="21"/>
        <v>825</v>
      </c>
      <c r="B825" s="51" t="s">
        <v>2571</v>
      </c>
      <c r="C825" s="51" t="s">
        <v>4413</v>
      </c>
      <c r="D825" s="51" t="s">
        <v>2572</v>
      </c>
      <c r="E825" s="51" t="s">
        <v>1811</v>
      </c>
      <c r="F825" s="51" t="s">
        <v>1634</v>
      </c>
      <c r="G825" s="51" t="s">
        <v>31</v>
      </c>
      <c r="H825" s="52">
        <v>2024</v>
      </c>
      <c r="I825" s="38">
        <v>190.4</v>
      </c>
      <c r="J825" s="38">
        <v>190.4</v>
      </c>
      <c r="K825" s="38">
        <v>190.4</v>
      </c>
      <c r="L825" s="38">
        <v>190.4</v>
      </c>
      <c r="M825" s="38">
        <v>190.4</v>
      </c>
      <c r="N825" s="37">
        <v>190.4</v>
      </c>
      <c r="O825" s="37">
        <v>190.4</v>
      </c>
      <c r="P825" s="37">
        <v>190.4</v>
      </c>
      <c r="Q825" s="37">
        <v>190.4</v>
      </c>
      <c r="R825" s="37">
        <v>190.4</v>
      </c>
      <c r="S825" s="37">
        <v>190.4</v>
      </c>
      <c r="T825" s="207"/>
    </row>
    <row r="826" spans="1:20" s="5" customFormat="1" ht="13.2">
      <c r="A826" s="5">
        <f t="shared" si="21"/>
        <v>826</v>
      </c>
      <c r="B826" s="51" t="s">
        <v>3838</v>
      </c>
      <c r="C826" s="51" t="s">
        <v>4414</v>
      </c>
      <c r="D826" s="51" t="s">
        <v>3839</v>
      </c>
      <c r="E826" s="51" t="s">
        <v>1015</v>
      </c>
      <c r="F826" s="51" t="s">
        <v>1634</v>
      </c>
      <c r="G826" s="51" t="s">
        <v>33</v>
      </c>
      <c r="H826" s="52">
        <v>2024</v>
      </c>
      <c r="I826" s="38">
        <v>146.63999999999999</v>
      </c>
      <c r="J826" s="38">
        <v>144</v>
      </c>
      <c r="K826" s="38">
        <v>144</v>
      </c>
      <c r="L826" s="38">
        <v>144</v>
      </c>
      <c r="M826" s="38">
        <v>144</v>
      </c>
      <c r="N826" s="37">
        <v>144</v>
      </c>
      <c r="O826" s="37">
        <v>144</v>
      </c>
      <c r="P826" s="37">
        <v>144</v>
      </c>
      <c r="Q826" s="37">
        <v>144</v>
      </c>
      <c r="R826" s="37">
        <v>144</v>
      </c>
      <c r="S826" s="37">
        <v>144</v>
      </c>
      <c r="T826" s="207"/>
    </row>
    <row r="827" spans="1:20" s="5" customFormat="1" ht="13.2">
      <c r="A827" s="5">
        <f t="shared" si="21"/>
        <v>827</v>
      </c>
      <c r="B827" s="51" t="s">
        <v>3840</v>
      </c>
      <c r="C827" s="51" t="s">
        <v>4414</v>
      </c>
      <c r="D827" s="51" t="s">
        <v>3841</v>
      </c>
      <c r="E827" s="51" t="s">
        <v>1015</v>
      </c>
      <c r="F827" s="51" t="s">
        <v>1634</v>
      </c>
      <c r="G827" s="51" t="s">
        <v>33</v>
      </c>
      <c r="H827" s="52">
        <v>2024</v>
      </c>
      <c r="I827" s="38">
        <v>2.52</v>
      </c>
      <c r="J827" s="38">
        <v>2.5</v>
      </c>
      <c r="K827" s="38">
        <v>2.5</v>
      </c>
      <c r="L827" s="38">
        <v>2.5</v>
      </c>
      <c r="M827" s="38">
        <v>2.5</v>
      </c>
      <c r="N827" s="37">
        <v>2.5</v>
      </c>
      <c r="O827" s="37">
        <v>2.5</v>
      </c>
      <c r="P827" s="37">
        <v>2.5</v>
      </c>
      <c r="Q827" s="37">
        <v>2.5</v>
      </c>
      <c r="R827" s="37">
        <v>2.5</v>
      </c>
      <c r="S827" s="37">
        <v>2.5</v>
      </c>
      <c r="T827" s="207"/>
    </row>
    <row r="828" spans="1:20" s="5" customFormat="1" ht="13.2">
      <c r="A828" s="5">
        <f t="shared" si="21"/>
        <v>828</v>
      </c>
      <c r="B828" s="51" t="s">
        <v>3842</v>
      </c>
      <c r="C828" s="51" t="s">
        <v>4414</v>
      </c>
      <c r="D828" s="51" t="s">
        <v>3843</v>
      </c>
      <c r="E828" s="51" t="s">
        <v>1015</v>
      </c>
      <c r="F828" s="51" t="s">
        <v>1634</v>
      </c>
      <c r="G828" s="51" t="s">
        <v>33</v>
      </c>
      <c r="H828" s="52">
        <v>2024</v>
      </c>
      <c r="I828" s="38">
        <v>59.22</v>
      </c>
      <c r="J828" s="38">
        <v>58.2</v>
      </c>
      <c r="K828" s="38">
        <v>58.2</v>
      </c>
      <c r="L828" s="38">
        <v>58.2</v>
      </c>
      <c r="M828" s="38">
        <v>58.2</v>
      </c>
      <c r="N828" s="37">
        <v>58.2</v>
      </c>
      <c r="O828" s="37">
        <v>58.2</v>
      </c>
      <c r="P828" s="37">
        <v>58.2</v>
      </c>
      <c r="Q828" s="37">
        <v>58.2</v>
      </c>
      <c r="R828" s="37">
        <v>58.2</v>
      </c>
      <c r="S828" s="37">
        <v>58.2</v>
      </c>
      <c r="T828" s="207"/>
    </row>
    <row r="829" spans="1:20" s="5" customFormat="1" ht="13.2">
      <c r="A829" s="5">
        <f t="shared" si="21"/>
        <v>829</v>
      </c>
      <c r="B829" s="51" t="s">
        <v>3844</v>
      </c>
      <c r="C829" s="51" t="s">
        <v>4414</v>
      </c>
      <c r="D829" s="51" t="s">
        <v>3845</v>
      </c>
      <c r="E829" s="51" t="s">
        <v>1015</v>
      </c>
      <c r="F829" s="51" t="s">
        <v>1634</v>
      </c>
      <c r="G829" s="51" t="s">
        <v>33</v>
      </c>
      <c r="H829" s="52">
        <v>2024</v>
      </c>
      <c r="I829" s="38">
        <v>20.16</v>
      </c>
      <c r="J829" s="38">
        <v>19.8</v>
      </c>
      <c r="K829" s="38">
        <v>19.8</v>
      </c>
      <c r="L829" s="38">
        <v>19.8</v>
      </c>
      <c r="M829" s="38">
        <v>19.8</v>
      </c>
      <c r="N829" s="37">
        <v>19.8</v>
      </c>
      <c r="O829" s="37">
        <v>19.8</v>
      </c>
      <c r="P829" s="37">
        <v>19.8</v>
      </c>
      <c r="Q829" s="37">
        <v>19.8</v>
      </c>
      <c r="R829" s="37">
        <v>19.8</v>
      </c>
      <c r="S829" s="37">
        <v>19.8</v>
      </c>
      <c r="T829" s="207"/>
    </row>
    <row r="830" spans="1:20" s="5" customFormat="1" ht="13.2">
      <c r="A830" s="5">
        <f t="shared" si="21"/>
        <v>830</v>
      </c>
      <c r="B830" s="51" t="s">
        <v>3846</v>
      </c>
      <c r="C830" s="51" t="s">
        <v>4414</v>
      </c>
      <c r="D830" s="51" t="s">
        <v>3847</v>
      </c>
      <c r="E830" s="51" t="s">
        <v>1015</v>
      </c>
      <c r="F830" s="51" t="s">
        <v>1634</v>
      </c>
      <c r="G830" s="51" t="s">
        <v>33</v>
      </c>
      <c r="H830" s="52">
        <v>2024</v>
      </c>
      <c r="I830" s="38">
        <v>67.680000000000007</v>
      </c>
      <c r="J830" s="38">
        <v>66.5</v>
      </c>
      <c r="K830" s="38">
        <v>66.5</v>
      </c>
      <c r="L830" s="38">
        <v>66.5</v>
      </c>
      <c r="M830" s="38">
        <v>66.5</v>
      </c>
      <c r="N830" s="37">
        <v>66.5</v>
      </c>
      <c r="O830" s="37">
        <v>66.5</v>
      </c>
      <c r="P830" s="37">
        <v>66.5</v>
      </c>
      <c r="Q830" s="37">
        <v>66.5</v>
      </c>
      <c r="R830" s="37">
        <v>66.5</v>
      </c>
      <c r="S830" s="37">
        <v>66.5</v>
      </c>
      <c r="T830" s="207"/>
    </row>
    <row r="831" spans="1:20" s="5" customFormat="1" ht="13.2">
      <c r="A831" s="5">
        <f t="shared" si="21"/>
        <v>831</v>
      </c>
      <c r="B831" s="51" t="s">
        <v>3848</v>
      </c>
      <c r="C831" s="51" t="s">
        <v>4414</v>
      </c>
      <c r="D831" s="51" t="s">
        <v>3849</v>
      </c>
      <c r="E831" s="51" t="s">
        <v>1015</v>
      </c>
      <c r="F831" s="51" t="s">
        <v>1634</v>
      </c>
      <c r="G831" s="51" t="s">
        <v>33</v>
      </c>
      <c r="H831" s="52">
        <v>2024</v>
      </c>
      <c r="I831" s="38">
        <v>12.6</v>
      </c>
      <c r="J831" s="38">
        <v>12.4</v>
      </c>
      <c r="K831" s="38">
        <v>12.4</v>
      </c>
      <c r="L831" s="38">
        <v>12.4</v>
      </c>
      <c r="M831" s="38">
        <v>12.4</v>
      </c>
      <c r="N831" s="37">
        <v>12.4</v>
      </c>
      <c r="O831" s="37">
        <v>12.4</v>
      </c>
      <c r="P831" s="37">
        <v>12.4</v>
      </c>
      <c r="Q831" s="37">
        <v>12.4</v>
      </c>
      <c r="R831" s="37">
        <v>12.4</v>
      </c>
      <c r="S831" s="37">
        <v>12.4</v>
      </c>
      <c r="T831" s="207"/>
    </row>
    <row r="832" spans="1:20" s="5" customFormat="1" ht="13.2">
      <c r="A832" s="5">
        <f t="shared" si="21"/>
        <v>832</v>
      </c>
      <c r="B832" s="51" t="s">
        <v>2135</v>
      </c>
      <c r="C832" s="51" t="s">
        <v>4415</v>
      </c>
      <c r="D832" s="51" t="s">
        <v>2136</v>
      </c>
      <c r="E832" s="51" t="s">
        <v>1015</v>
      </c>
      <c r="F832" s="51" t="s">
        <v>1634</v>
      </c>
      <c r="G832" s="51" t="s">
        <v>33</v>
      </c>
      <c r="H832" s="52">
        <v>2024</v>
      </c>
      <c r="I832" s="38">
        <v>90</v>
      </c>
      <c r="J832" s="38">
        <v>90</v>
      </c>
      <c r="K832" s="38">
        <v>90</v>
      </c>
      <c r="L832" s="38">
        <v>90</v>
      </c>
      <c r="M832" s="38">
        <v>90</v>
      </c>
      <c r="N832" s="37">
        <v>90</v>
      </c>
      <c r="O832" s="37">
        <v>90</v>
      </c>
      <c r="P832" s="37">
        <v>90</v>
      </c>
      <c r="Q832" s="37">
        <v>90</v>
      </c>
      <c r="R832" s="37">
        <v>90</v>
      </c>
      <c r="S832" s="37">
        <v>90</v>
      </c>
      <c r="T832" s="207"/>
    </row>
    <row r="833" spans="1:20" s="5" customFormat="1" ht="13.2">
      <c r="A833" s="5">
        <f t="shared" si="21"/>
        <v>833</v>
      </c>
      <c r="B833" s="51" t="s">
        <v>2137</v>
      </c>
      <c r="C833" s="51" t="s">
        <v>4415</v>
      </c>
      <c r="D833" s="51" t="s">
        <v>2138</v>
      </c>
      <c r="E833" s="51" t="s">
        <v>1015</v>
      </c>
      <c r="F833" s="51" t="s">
        <v>1634</v>
      </c>
      <c r="G833" s="51" t="s">
        <v>33</v>
      </c>
      <c r="H833" s="52">
        <v>2024</v>
      </c>
      <c r="I833" s="38">
        <v>26.6</v>
      </c>
      <c r="J833" s="38">
        <v>26.6</v>
      </c>
      <c r="K833" s="38">
        <v>26.6</v>
      </c>
      <c r="L833" s="38">
        <v>26.6</v>
      </c>
      <c r="M833" s="38">
        <v>26.6</v>
      </c>
      <c r="N833" s="37">
        <v>26.6</v>
      </c>
      <c r="O833" s="37">
        <v>26.6</v>
      </c>
      <c r="P833" s="37">
        <v>26.6</v>
      </c>
      <c r="Q833" s="37">
        <v>26.6</v>
      </c>
      <c r="R833" s="37">
        <v>26.6</v>
      </c>
      <c r="S833" s="37">
        <v>26.6</v>
      </c>
      <c r="T833" s="207"/>
    </row>
    <row r="834" spans="1:20" s="5" customFormat="1" ht="13.2">
      <c r="A834" s="5">
        <f t="shared" si="21"/>
        <v>834</v>
      </c>
      <c r="B834" s="51" t="s">
        <v>2139</v>
      </c>
      <c r="C834" s="51" t="s">
        <v>4415</v>
      </c>
      <c r="D834" s="51" t="s">
        <v>2140</v>
      </c>
      <c r="E834" s="51" t="s">
        <v>1015</v>
      </c>
      <c r="F834" s="51" t="s">
        <v>1634</v>
      </c>
      <c r="G834" s="51" t="s">
        <v>33</v>
      </c>
      <c r="H834" s="52">
        <v>2024</v>
      </c>
      <c r="I834" s="38">
        <v>126</v>
      </c>
      <c r="J834" s="38">
        <v>126</v>
      </c>
      <c r="K834" s="38">
        <v>126</v>
      </c>
      <c r="L834" s="38">
        <v>126</v>
      </c>
      <c r="M834" s="38">
        <v>126</v>
      </c>
      <c r="N834" s="37">
        <v>126</v>
      </c>
      <c r="O834" s="37">
        <v>126</v>
      </c>
      <c r="P834" s="37">
        <v>126</v>
      </c>
      <c r="Q834" s="37">
        <v>126</v>
      </c>
      <c r="R834" s="37">
        <v>126</v>
      </c>
      <c r="S834" s="37">
        <v>126</v>
      </c>
      <c r="T834" s="207"/>
    </row>
    <row r="835" spans="1:20" s="5" customFormat="1" ht="13.2">
      <c r="A835" s="5">
        <f t="shared" si="21"/>
        <v>835</v>
      </c>
      <c r="B835" s="51" t="s">
        <v>3850</v>
      </c>
      <c r="C835" s="51" t="s">
        <v>4416</v>
      </c>
      <c r="D835" s="51" t="s">
        <v>3851</v>
      </c>
      <c r="E835" s="51" t="s">
        <v>260</v>
      </c>
      <c r="F835" s="51" t="s">
        <v>1634</v>
      </c>
      <c r="G835" s="51" t="s">
        <v>32</v>
      </c>
      <c r="H835" s="52">
        <v>2024</v>
      </c>
      <c r="I835" s="38">
        <v>163.19999999999999</v>
      </c>
      <c r="J835" s="38">
        <v>159</v>
      </c>
      <c r="K835" s="38">
        <v>159</v>
      </c>
      <c r="L835" s="38">
        <v>159</v>
      </c>
      <c r="M835" s="38">
        <v>159</v>
      </c>
      <c r="N835" s="37">
        <v>159</v>
      </c>
      <c r="O835" s="37">
        <v>159</v>
      </c>
      <c r="P835" s="37">
        <v>159</v>
      </c>
      <c r="Q835" s="37">
        <v>159</v>
      </c>
      <c r="R835" s="37">
        <v>159</v>
      </c>
      <c r="S835" s="37">
        <v>159</v>
      </c>
      <c r="T835" s="207"/>
    </row>
    <row r="836" spans="1:20" s="5" customFormat="1" ht="13.2">
      <c r="A836" s="5">
        <f t="shared" si="21"/>
        <v>836</v>
      </c>
      <c r="B836" s="51" t="s">
        <v>2573</v>
      </c>
      <c r="C836" s="51" t="s">
        <v>4417</v>
      </c>
      <c r="D836" s="51" t="s">
        <v>2574</v>
      </c>
      <c r="E836" s="51" t="s">
        <v>1318</v>
      </c>
      <c r="F836" s="51" t="s">
        <v>55</v>
      </c>
      <c r="G836" s="51" t="s">
        <v>69</v>
      </c>
      <c r="H836" s="52">
        <v>2024</v>
      </c>
      <c r="I836" s="38">
        <v>153</v>
      </c>
      <c r="J836" s="38">
        <v>153</v>
      </c>
      <c r="K836" s="38">
        <v>153</v>
      </c>
      <c r="L836" s="38">
        <v>153</v>
      </c>
      <c r="M836" s="38">
        <v>153</v>
      </c>
      <c r="N836" s="37">
        <v>153</v>
      </c>
      <c r="O836" s="37">
        <v>153</v>
      </c>
      <c r="P836" s="37">
        <v>153</v>
      </c>
      <c r="Q836" s="37">
        <v>153</v>
      </c>
      <c r="R836" s="37">
        <v>153</v>
      </c>
      <c r="S836" s="37">
        <v>153</v>
      </c>
      <c r="T836" s="207"/>
    </row>
    <row r="837" spans="1:20" s="5" customFormat="1" ht="13.2">
      <c r="A837" s="5">
        <f t="shared" si="21"/>
        <v>837</v>
      </c>
      <c r="B837" s="51" t="s">
        <v>2575</v>
      </c>
      <c r="C837" s="51" t="s">
        <v>4417</v>
      </c>
      <c r="D837" s="51" t="s">
        <v>2576</v>
      </c>
      <c r="E837" s="51" t="s">
        <v>1318</v>
      </c>
      <c r="F837" s="51" t="s">
        <v>55</v>
      </c>
      <c r="G837" s="51" t="s">
        <v>69</v>
      </c>
      <c r="H837" s="52">
        <v>2024</v>
      </c>
      <c r="I837" s="38">
        <v>148.5</v>
      </c>
      <c r="J837" s="38">
        <v>148.5</v>
      </c>
      <c r="K837" s="38">
        <v>148.5</v>
      </c>
      <c r="L837" s="38">
        <v>148.5</v>
      </c>
      <c r="M837" s="38">
        <v>148.5</v>
      </c>
      <c r="N837" s="37">
        <v>148.5</v>
      </c>
      <c r="O837" s="37">
        <v>148.5</v>
      </c>
      <c r="P837" s="37">
        <v>148.5</v>
      </c>
      <c r="Q837" s="37">
        <v>148.5</v>
      </c>
      <c r="R837" s="37">
        <v>148.5</v>
      </c>
      <c r="S837" s="37">
        <v>148.5</v>
      </c>
      <c r="T837" s="207"/>
    </row>
    <row r="838" spans="1:20" s="5" customFormat="1" ht="13.2">
      <c r="A838" s="5">
        <f t="shared" ref="A838:A901" si="26">A837+1</f>
        <v>838</v>
      </c>
      <c r="B838" s="51" t="s">
        <v>2350</v>
      </c>
      <c r="C838" s="51" t="s">
        <v>4418</v>
      </c>
      <c r="D838" s="51" t="s">
        <v>2351</v>
      </c>
      <c r="E838" s="51" t="s">
        <v>1548</v>
      </c>
      <c r="F838" s="51" t="s">
        <v>1634</v>
      </c>
      <c r="G838" s="51" t="s">
        <v>32</v>
      </c>
      <c r="H838" s="52">
        <v>2024</v>
      </c>
      <c r="I838" s="38">
        <v>130.19999999999999</v>
      </c>
      <c r="J838" s="38">
        <v>130.19999999999999</v>
      </c>
      <c r="K838" s="38">
        <v>130.19999999999999</v>
      </c>
      <c r="L838" s="38">
        <v>130.19999999999999</v>
      </c>
      <c r="M838" s="38">
        <v>130.19999999999999</v>
      </c>
      <c r="N838" s="37">
        <v>130.19999999999999</v>
      </c>
      <c r="O838" s="37">
        <v>130.19999999999999</v>
      </c>
      <c r="P838" s="37">
        <v>130.19999999999999</v>
      </c>
      <c r="Q838" s="37">
        <v>130.19999999999999</v>
      </c>
      <c r="R838" s="37">
        <v>130.19999999999999</v>
      </c>
      <c r="S838" s="37">
        <v>130.19999999999999</v>
      </c>
      <c r="T838" s="207"/>
    </row>
    <row r="839" spans="1:20" s="5" customFormat="1" ht="13.2">
      <c r="A839" s="5">
        <f t="shared" si="26"/>
        <v>839</v>
      </c>
      <c r="B839" s="51" t="s">
        <v>2352</v>
      </c>
      <c r="C839" s="51" t="s">
        <v>4418</v>
      </c>
      <c r="D839" s="51" t="s">
        <v>2353</v>
      </c>
      <c r="E839" s="51" t="s">
        <v>1548</v>
      </c>
      <c r="F839" s="51" t="s">
        <v>1634</v>
      </c>
      <c r="G839" s="51" t="s">
        <v>32</v>
      </c>
      <c r="H839" s="52">
        <v>2024</v>
      </c>
      <c r="I839" s="38">
        <v>84</v>
      </c>
      <c r="J839" s="38">
        <v>84</v>
      </c>
      <c r="K839" s="38">
        <v>84</v>
      </c>
      <c r="L839" s="38">
        <v>84</v>
      </c>
      <c r="M839" s="38">
        <v>84</v>
      </c>
      <c r="N839" s="37">
        <v>84</v>
      </c>
      <c r="O839" s="37">
        <v>84</v>
      </c>
      <c r="P839" s="37">
        <v>84</v>
      </c>
      <c r="Q839" s="37">
        <v>84</v>
      </c>
      <c r="R839" s="37">
        <v>84</v>
      </c>
      <c r="S839" s="37">
        <v>84</v>
      </c>
      <c r="T839" s="207"/>
    </row>
    <row r="840" spans="1:20" s="5" customFormat="1" ht="13.2">
      <c r="A840" s="5">
        <f t="shared" si="26"/>
        <v>840</v>
      </c>
      <c r="B840" s="51" t="s">
        <v>2354</v>
      </c>
      <c r="C840" s="51" t="s">
        <v>4418</v>
      </c>
      <c r="D840" s="51" t="s">
        <v>2355</v>
      </c>
      <c r="E840" s="51" t="s">
        <v>1548</v>
      </c>
      <c r="F840" s="51" t="s">
        <v>1634</v>
      </c>
      <c r="G840" s="51" t="s">
        <v>32</v>
      </c>
      <c r="H840" s="52">
        <v>2024</v>
      </c>
      <c r="I840" s="38">
        <v>54</v>
      </c>
      <c r="J840" s="38">
        <v>54</v>
      </c>
      <c r="K840" s="38">
        <v>54</v>
      </c>
      <c r="L840" s="38">
        <v>54</v>
      </c>
      <c r="M840" s="38">
        <v>54</v>
      </c>
      <c r="N840" s="37">
        <v>54</v>
      </c>
      <c r="O840" s="37">
        <v>54</v>
      </c>
      <c r="P840" s="37">
        <v>54</v>
      </c>
      <c r="Q840" s="37">
        <v>54</v>
      </c>
      <c r="R840" s="37">
        <v>54</v>
      </c>
      <c r="S840" s="37">
        <v>54</v>
      </c>
      <c r="T840" s="207"/>
    </row>
    <row r="841" spans="1:20" s="5" customFormat="1" ht="13.2">
      <c r="A841" s="5">
        <f t="shared" si="26"/>
        <v>841</v>
      </c>
      <c r="B841" s="51" t="s">
        <v>1549</v>
      </c>
      <c r="C841" s="51" t="s">
        <v>4419</v>
      </c>
      <c r="D841" s="51" t="s">
        <v>2143</v>
      </c>
      <c r="E841" s="51" t="s">
        <v>1058</v>
      </c>
      <c r="F841" s="51" t="s">
        <v>1634</v>
      </c>
      <c r="G841" s="51" t="s">
        <v>33</v>
      </c>
      <c r="H841" s="52">
        <v>2024</v>
      </c>
      <c r="I841" s="38">
        <v>162.1</v>
      </c>
      <c r="J841" s="38">
        <v>162.1</v>
      </c>
      <c r="K841" s="38">
        <v>162.1</v>
      </c>
      <c r="L841" s="38">
        <v>162.1</v>
      </c>
      <c r="M841" s="38">
        <v>162.1</v>
      </c>
      <c r="N841" s="37">
        <v>162.1</v>
      </c>
      <c r="O841" s="37">
        <v>162.1</v>
      </c>
      <c r="P841" s="37">
        <v>162.1</v>
      </c>
      <c r="Q841" s="37">
        <v>162.1</v>
      </c>
      <c r="R841" s="37">
        <v>162.1</v>
      </c>
      <c r="S841" s="37">
        <v>162.1</v>
      </c>
      <c r="T841" s="207"/>
    </row>
    <row r="842" spans="1:20" s="5" customFormat="1" ht="13.2">
      <c r="A842" s="5">
        <f t="shared" si="26"/>
        <v>842</v>
      </c>
      <c r="B842" s="51" t="s">
        <v>1690</v>
      </c>
      <c r="C842" s="51" t="s">
        <v>4420</v>
      </c>
      <c r="D842" s="51" t="s">
        <v>2150</v>
      </c>
      <c r="E842" s="51" t="s">
        <v>1033</v>
      </c>
      <c r="F842" s="51" t="s">
        <v>1634</v>
      </c>
      <c r="G842" s="51" t="s">
        <v>33</v>
      </c>
      <c r="H842" s="52">
        <v>2024</v>
      </c>
      <c r="I842" s="38">
        <v>182.4</v>
      </c>
      <c r="J842" s="38">
        <v>182.4</v>
      </c>
      <c r="K842" s="38">
        <v>182.4</v>
      </c>
      <c r="L842" s="38">
        <v>182.4</v>
      </c>
      <c r="M842" s="38">
        <v>182.4</v>
      </c>
      <c r="N842" s="37">
        <v>182.4</v>
      </c>
      <c r="O842" s="37">
        <v>182.4</v>
      </c>
      <c r="P842" s="37">
        <v>182.4</v>
      </c>
      <c r="Q842" s="37">
        <v>182.4</v>
      </c>
      <c r="R842" s="37">
        <v>182.4</v>
      </c>
      <c r="S842" s="37">
        <v>182.4</v>
      </c>
      <c r="T842" s="207"/>
    </row>
    <row r="843" spans="1:20" s="5" customFormat="1" ht="13.2">
      <c r="A843" s="5">
        <f t="shared" si="26"/>
        <v>843</v>
      </c>
      <c r="B843" s="51" t="s">
        <v>1561</v>
      </c>
      <c r="C843" s="51" t="s">
        <v>4421</v>
      </c>
      <c r="D843" s="51" t="s">
        <v>2169</v>
      </c>
      <c r="E843" s="51" t="s">
        <v>39</v>
      </c>
      <c r="F843" s="51" t="s">
        <v>1634</v>
      </c>
      <c r="G843" s="51" t="s">
        <v>32</v>
      </c>
      <c r="H843" s="52">
        <v>2024</v>
      </c>
      <c r="I843" s="38">
        <v>201.6</v>
      </c>
      <c r="J843" s="38">
        <v>201.6</v>
      </c>
      <c r="K843" s="38">
        <v>201.6</v>
      </c>
      <c r="L843" s="38">
        <v>201.6</v>
      </c>
      <c r="M843" s="38">
        <v>201.6</v>
      </c>
      <c r="N843" s="37">
        <v>201.6</v>
      </c>
      <c r="O843" s="37">
        <v>201.6</v>
      </c>
      <c r="P843" s="37">
        <v>201.6</v>
      </c>
      <c r="Q843" s="37">
        <v>201.6</v>
      </c>
      <c r="R843" s="37">
        <v>201.6</v>
      </c>
      <c r="S843" s="37">
        <v>201.6</v>
      </c>
      <c r="T843" s="207"/>
    </row>
    <row r="844" spans="1:20" s="5" customFormat="1" ht="13.2">
      <c r="A844" s="5">
        <f t="shared" si="26"/>
        <v>844</v>
      </c>
      <c r="B844" s="51" t="s">
        <v>3852</v>
      </c>
      <c r="C844" s="51" t="s">
        <v>4422</v>
      </c>
      <c r="D844" s="51" t="s">
        <v>3853</v>
      </c>
      <c r="E844" s="51" t="s">
        <v>1508</v>
      </c>
      <c r="F844" s="51" t="s">
        <v>1634</v>
      </c>
      <c r="G844" s="51" t="s">
        <v>33</v>
      </c>
      <c r="H844" s="52">
        <v>2024</v>
      </c>
      <c r="I844" s="38">
        <v>124.1</v>
      </c>
      <c r="J844" s="38">
        <v>124.1</v>
      </c>
      <c r="K844" s="38">
        <v>124.1</v>
      </c>
      <c r="L844" s="38">
        <v>124.1</v>
      </c>
      <c r="M844" s="38">
        <v>124.1</v>
      </c>
      <c r="N844" s="37">
        <v>124.1</v>
      </c>
      <c r="O844" s="37">
        <v>124.1</v>
      </c>
      <c r="P844" s="37">
        <v>124.1</v>
      </c>
      <c r="Q844" s="37">
        <v>124.1</v>
      </c>
      <c r="R844" s="37">
        <v>124.1</v>
      </c>
      <c r="S844" s="37">
        <v>124.1</v>
      </c>
      <c r="T844" s="207"/>
    </row>
    <row r="845" spans="1:20" s="5" customFormat="1" ht="13.2">
      <c r="A845" s="5">
        <f t="shared" si="26"/>
        <v>845</v>
      </c>
      <c r="B845" s="51" t="s">
        <v>3854</v>
      </c>
      <c r="C845" s="51" t="s">
        <v>4422</v>
      </c>
      <c r="D845" s="51" t="s">
        <v>3855</v>
      </c>
      <c r="E845" s="51" t="s">
        <v>1508</v>
      </c>
      <c r="F845" s="51" t="s">
        <v>1634</v>
      </c>
      <c r="G845" s="51" t="s">
        <v>33</v>
      </c>
      <c r="H845" s="52">
        <v>2024</v>
      </c>
      <c r="I845" s="38">
        <v>16.239999999999998</v>
      </c>
      <c r="J845" s="38">
        <v>16.2</v>
      </c>
      <c r="K845" s="38">
        <v>16.2</v>
      </c>
      <c r="L845" s="38">
        <v>16.2</v>
      </c>
      <c r="M845" s="38">
        <v>16.2</v>
      </c>
      <c r="N845" s="37">
        <v>16.2</v>
      </c>
      <c r="O845" s="37">
        <v>16.2</v>
      </c>
      <c r="P845" s="37">
        <v>16.2</v>
      </c>
      <c r="Q845" s="37">
        <v>16.2</v>
      </c>
      <c r="R845" s="37">
        <v>16.2</v>
      </c>
      <c r="S845" s="37">
        <v>16.2</v>
      </c>
      <c r="T845" s="207"/>
    </row>
    <row r="846" spans="1:20" s="5" customFormat="1" ht="13.2">
      <c r="A846" s="5">
        <f t="shared" si="26"/>
        <v>846</v>
      </c>
      <c r="B846" s="51" t="s">
        <v>2170</v>
      </c>
      <c r="C846" s="51" t="s">
        <v>4423</v>
      </c>
      <c r="D846" s="51" t="s">
        <v>2171</v>
      </c>
      <c r="E846" s="51" t="s">
        <v>158</v>
      </c>
      <c r="F846" s="51" t="s">
        <v>1634</v>
      </c>
      <c r="G846" s="51" t="s">
        <v>31</v>
      </c>
      <c r="H846" s="52">
        <v>2024</v>
      </c>
      <c r="I846" s="38">
        <v>153</v>
      </c>
      <c r="J846" s="38">
        <v>153</v>
      </c>
      <c r="K846" s="38">
        <v>153</v>
      </c>
      <c r="L846" s="38">
        <v>153</v>
      </c>
      <c r="M846" s="38">
        <v>153</v>
      </c>
      <c r="N846" s="37">
        <v>153</v>
      </c>
      <c r="O846" s="37">
        <v>153</v>
      </c>
      <c r="P846" s="37">
        <v>153</v>
      </c>
      <c r="Q846" s="37">
        <v>153</v>
      </c>
      <c r="R846" s="37">
        <v>153</v>
      </c>
      <c r="S846" s="37">
        <v>153</v>
      </c>
      <c r="T846" s="207"/>
    </row>
    <row r="847" spans="1:20" s="5" customFormat="1" ht="13.2">
      <c r="A847" s="5">
        <f t="shared" si="26"/>
        <v>847</v>
      </c>
      <c r="B847" s="51" t="s">
        <v>2172</v>
      </c>
      <c r="C847" s="51" t="s">
        <v>4423</v>
      </c>
      <c r="D847" s="51" t="s">
        <v>2173</v>
      </c>
      <c r="E847" s="51" t="s">
        <v>158</v>
      </c>
      <c r="F847" s="51" t="s">
        <v>1634</v>
      </c>
      <c r="G847" s="51" t="s">
        <v>31</v>
      </c>
      <c r="H847" s="52">
        <v>2024</v>
      </c>
      <c r="I847" s="38">
        <v>147</v>
      </c>
      <c r="J847" s="38">
        <v>147</v>
      </c>
      <c r="K847" s="38">
        <v>147</v>
      </c>
      <c r="L847" s="38">
        <v>147</v>
      </c>
      <c r="M847" s="38">
        <v>147</v>
      </c>
      <c r="N847" s="37">
        <v>147</v>
      </c>
      <c r="O847" s="37">
        <v>147</v>
      </c>
      <c r="P847" s="37">
        <v>147</v>
      </c>
      <c r="Q847" s="37">
        <v>147</v>
      </c>
      <c r="R847" s="37">
        <v>147</v>
      </c>
      <c r="S847" s="37">
        <v>147</v>
      </c>
      <c r="T847" s="207"/>
    </row>
    <row r="848" spans="1:20" s="5" customFormat="1" ht="13.2">
      <c r="A848" s="5">
        <f t="shared" si="26"/>
        <v>848</v>
      </c>
      <c r="B848" s="51" t="s">
        <v>2276</v>
      </c>
      <c r="C848" s="51" t="s">
        <v>4424</v>
      </c>
      <c r="D848" s="51" t="s">
        <v>2278</v>
      </c>
      <c r="E848" s="51" t="s">
        <v>1048</v>
      </c>
      <c r="F848" s="51" t="s">
        <v>1634</v>
      </c>
      <c r="G848" s="51" t="s">
        <v>31</v>
      </c>
      <c r="H848" s="52">
        <v>2024</v>
      </c>
      <c r="I848" s="38">
        <v>187.2</v>
      </c>
      <c r="J848" s="38">
        <v>187.2</v>
      </c>
      <c r="K848" s="38">
        <v>187.2</v>
      </c>
      <c r="L848" s="38">
        <v>187.2</v>
      </c>
      <c r="M848" s="38">
        <v>187.2</v>
      </c>
      <c r="N848" s="37">
        <v>187.2</v>
      </c>
      <c r="O848" s="37">
        <v>187.2</v>
      </c>
      <c r="P848" s="37">
        <v>187.2</v>
      </c>
      <c r="Q848" s="37">
        <v>187.2</v>
      </c>
      <c r="R848" s="37">
        <v>187.2</v>
      </c>
      <c r="S848" s="37">
        <v>187.2</v>
      </c>
      <c r="T848" s="207"/>
    </row>
    <row r="849" spans="1:20" s="5" customFormat="1" ht="13.2">
      <c r="A849" s="5">
        <f t="shared" si="26"/>
        <v>849</v>
      </c>
      <c r="B849" s="51" t="s">
        <v>2277</v>
      </c>
      <c r="C849" s="51" t="s">
        <v>4424</v>
      </c>
      <c r="D849" s="51" t="s">
        <v>2279</v>
      </c>
      <c r="E849" s="51" t="s">
        <v>1048</v>
      </c>
      <c r="F849" s="51" t="s">
        <v>1634</v>
      </c>
      <c r="G849" s="51" t="s">
        <v>31</v>
      </c>
      <c r="H849" s="52">
        <v>2024</v>
      </c>
      <c r="I849" s="38">
        <v>115.2</v>
      </c>
      <c r="J849" s="38">
        <v>115.2</v>
      </c>
      <c r="K849" s="38">
        <v>115.2</v>
      </c>
      <c r="L849" s="38">
        <v>115.2</v>
      </c>
      <c r="M849" s="38">
        <v>115.2</v>
      </c>
      <c r="N849" s="37">
        <v>115.2</v>
      </c>
      <c r="O849" s="37">
        <v>115.2</v>
      </c>
      <c r="P849" s="37">
        <v>115.2</v>
      </c>
      <c r="Q849" s="37">
        <v>115.2</v>
      </c>
      <c r="R849" s="37">
        <v>115.2</v>
      </c>
      <c r="S849" s="37">
        <v>115.2</v>
      </c>
      <c r="T849" s="207"/>
    </row>
    <row r="850" spans="1:20" s="5" customFormat="1" ht="13.2">
      <c r="A850" s="5">
        <f t="shared" si="26"/>
        <v>850</v>
      </c>
      <c r="B850" s="51" t="s">
        <v>3856</v>
      </c>
      <c r="C850" s="51" t="s">
        <v>4425</v>
      </c>
      <c r="D850" s="51" t="s">
        <v>3857</v>
      </c>
      <c r="E850" s="51" t="s">
        <v>87</v>
      </c>
      <c r="F850" s="51" t="s">
        <v>1634</v>
      </c>
      <c r="G850" s="51" t="s">
        <v>33</v>
      </c>
      <c r="H850" s="52">
        <v>2024</v>
      </c>
      <c r="I850" s="38">
        <v>203.1</v>
      </c>
      <c r="J850" s="38">
        <v>203</v>
      </c>
      <c r="K850" s="38">
        <v>203</v>
      </c>
      <c r="L850" s="38">
        <v>203</v>
      </c>
      <c r="M850" s="38">
        <v>203</v>
      </c>
      <c r="N850" s="37">
        <v>203</v>
      </c>
      <c r="O850" s="37">
        <v>203</v>
      </c>
      <c r="P850" s="37">
        <v>203</v>
      </c>
      <c r="Q850" s="37">
        <v>203</v>
      </c>
      <c r="R850" s="37">
        <v>203</v>
      </c>
      <c r="S850" s="37">
        <v>203</v>
      </c>
      <c r="T850" s="207"/>
    </row>
    <row r="851" spans="1:20" s="5" customFormat="1" ht="13.2">
      <c r="A851" s="5">
        <f t="shared" si="26"/>
        <v>851</v>
      </c>
      <c r="B851" s="51" t="s">
        <v>3858</v>
      </c>
      <c r="C851" s="51" t="s">
        <v>4425</v>
      </c>
      <c r="D851" s="51" t="s">
        <v>3859</v>
      </c>
      <c r="E851" s="51" t="s">
        <v>87</v>
      </c>
      <c r="F851" s="51" t="s">
        <v>1634</v>
      </c>
      <c r="G851" s="51" t="s">
        <v>33</v>
      </c>
      <c r="H851" s="52">
        <v>2024</v>
      </c>
      <c r="I851" s="38">
        <v>20.9</v>
      </c>
      <c r="J851" s="38">
        <v>20.9</v>
      </c>
      <c r="K851" s="38">
        <v>20.9</v>
      </c>
      <c r="L851" s="38">
        <v>20.9</v>
      </c>
      <c r="M851" s="38">
        <v>20.9</v>
      </c>
      <c r="N851" s="37">
        <v>20.9</v>
      </c>
      <c r="O851" s="37">
        <v>20.9</v>
      </c>
      <c r="P851" s="37">
        <v>20.9</v>
      </c>
      <c r="Q851" s="37">
        <v>20.9</v>
      </c>
      <c r="R851" s="37">
        <v>20.9</v>
      </c>
      <c r="S851" s="37">
        <v>20.9</v>
      </c>
      <c r="T851" s="207"/>
    </row>
    <row r="852" spans="1:20" s="5" customFormat="1" ht="13.2">
      <c r="A852" s="5">
        <f t="shared" si="26"/>
        <v>852</v>
      </c>
      <c r="B852" s="51" t="s">
        <v>2053</v>
      </c>
      <c r="C852" s="51" t="s">
        <v>4426</v>
      </c>
      <c r="D852" s="51" t="s">
        <v>3860</v>
      </c>
      <c r="E852" s="51" t="s">
        <v>1722</v>
      </c>
      <c r="F852" s="51" t="s">
        <v>1634</v>
      </c>
      <c r="G852" s="51" t="s">
        <v>31</v>
      </c>
      <c r="H852" s="52">
        <v>2024</v>
      </c>
      <c r="I852" s="38">
        <v>150</v>
      </c>
      <c r="J852" s="38">
        <v>150</v>
      </c>
      <c r="K852" s="38">
        <v>150</v>
      </c>
      <c r="L852" s="38">
        <v>150</v>
      </c>
      <c r="M852" s="38">
        <v>150</v>
      </c>
      <c r="N852" s="37">
        <v>150</v>
      </c>
      <c r="O852" s="37">
        <v>150</v>
      </c>
      <c r="P852" s="37">
        <v>150</v>
      </c>
      <c r="Q852" s="37">
        <v>150</v>
      </c>
      <c r="R852" s="37">
        <v>150</v>
      </c>
      <c r="S852" s="37">
        <v>150</v>
      </c>
      <c r="T852" s="207"/>
    </row>
    <row r="853" spans="1:20" s="5" customFormat="1" ht="13.2">
      <c r="A853" s="5">
        <f t="shared" si="26"/>
        <v>853</v>
      </c>
      <c r="B853" s="51" t="s">
        <v>2591</v>
      </c>
      <c r="C853" s="51" t="s">
        <v>4427</v>
      </c>
      <c r="D853" s="51" t="s">
        <v>2360</v>
      </c>
      <c r="E853" s="51" t="s">
        <v>1779</v>
      </c>
      <c r="F853" s="51" t="s">
        <v>1634</v>
      </c>
      <c r="G853" s="51" t="s">
        <v>33</v>
      </c>
      <c r="H853" s="52">
        <v>2024</v>
      </c>
      <c r="I853" s="38">
        <v>153.6</v>
      </c>
      <c r="J853" s="38">
        <v>153.6</v>
      </c>
      <c r="K853" s="38">
        <v>153.6</v>
      </c>
      <c r="L853" s="38">
        <v>153.6</v>
      </c>
      <c r="M853" s="38">
        <v>153.6</v>
      </c>
      <c r="N853" s="37">
        <v>153.6</v>
      </c>
      <c r="O853" s="37">
        <v>153.6</v>
      </c>
      <c r="P853" s="37">
        <v>153.6</v>
      </c>
      <c r="Q853" s="37">
        <v>153.6</v>
      </c>
      <c r="R853" s="37">
        <v>153.6</v>
      </c>
      <c r="S853" s="37">
        <v>153.6</v>
      </c>
      <c r="T853" s="207"/>
    </row>
    <row r="854" spans="1:20" s="5" customFormat="1" ht="13.2">
      <c r="A854" s="5">
        <f t="shared" si="26"/>
        <v>854</v>
      </c>
      <c r="B854" s="51" t="s">
        <v>2361</v>
      </c>
      <c r="C854" s="51" t="s">
        <v>4427</v>
      </c>
      <c r="D854" s="51" t="s">
        <v>2362</v>
      </c>
      <c r="E854" s="51" t="s">
        <v>1779</v>
      </c>
      <c r="F854" s="51" t="s">
        <v>1634</v>
      </c>
      <c r="G854" s="51" t="s">
        <v>33</v>
      </c>
      <c r="H854" s="52">
        <v>2024</v>
      </c>
      <c r="I854" s="38">
        <v>24.2</v>
      </c>
      <c r="J854" s="38">
        <v>24.2</v>
      </c>
      <c r="K854" s="38">
        <v>24.2</v>
      </c>
      <c r="L854" s="38">
        <v>24.2</v>
      </c>
      <c r="M854" s="38">
        <v>24.2</v>
      </c>
      <c r="N854" s="37">
        <v>24.2</v>
      </c>
      <c r="O854" s="37">
        <v>24.2</v>
      </c>
      <c r="P854" s="37">
        <v>24.2</v>
      </c>
      <c r="Q854" s="37">
        <v>24.2</v>
      </c>
      <c r="R854" s="37">
        <v>24.2</v>
      </c>
      <c r="S854" s="37">
        <v>24.2</v>
      </c>
      <c r="T854" s="207"/>
    </row>
    <row r="855" spans="1:20" s="5" customFormat="1" ht="13.2">
      <c r="A855" s="5">
        <f t="shared" si="26"/>
        <v>855</v>
      </c>
      <c r="B855" s="51" t="s">
        <v>2363</v>
      </c>
      <c r="C855" s="51" t="s">
        <v>4427</v>
      </c>
      <c r="D855" s="51" t="s">
        <v>2364</v>
      </c>
      <c r="E855" s="51" t="s">
        <v>1779</v>
      </c>
      <c r="F855" s="51" t="s">
        <v>1634</v>
      </c>
      <c r="G855" s="51" t="s">
        <v>33</v>
      </c>
      <c r="H855" s="52">
        <v>2024</v>
      </c>
      <c r="I855" s="38">
        <v>158.4</v>
      </c>
      <c r="J855" s="38">
        <v>158.4</v>
      </c>
      <c r="K855" s="38">
        <v>158.4</v>
      </c>
      <c r="L855" s="38">
        <v>158.4</v>
      </c>
      <c r="M855" s="38">
        <v>158.4</v>
      </c>
      <c r="N855" s="37">
        <v>158.4</v>
      </c>
      <c r="O855" s="37">
        <v>158.4</v>
      </c>
      <c r="P855" s="37">
        <v>158.4</v>
      </c>
      <c r="Q855" s="37">
        <v>158.4</v>
      </c>
      <c r="R855" s="37">
        <v>158.4</v>
      </c>
      <c r="S855" s="37">
        <v>158.4</v>
      </c>
      <c r="T855" s="207"/>
    </row>
    <row r="856" spans="1:20" s="5" customFormat="1" ht="13.2">
      <c r="A856" s="5">
        <f t="shared" si="26"/>
        <v>856</v>
      </c>
      <c r="B856" s="51" t="s">
        <v>2365</v>
      </c>
      <c r="C856" s="51" t="s">
        <v>4427</v>
      </c>
      <c r="D856" s="51" t="s">
        <v>2366</v>
      </c>
      <c r="E856" s="51" t="s">
        <v>1779</v>
      </c>
      <c r="F856" s="51" t="s">
        <v>1634</v>
      </c>
      <c r="G856" s="51" t="s">
        <v>33</v>
      </c>
      <c r="H856" s="52">
        <v>2024</v>
      </c>
      <c r="I856" s="38">
        <v>14</v>
      </c>
      <c r="J856" s="38">
        <v>14</v>
      </c>
      <c r="K856" s="38">
        <v>14</v>
      </c>
      <c r="L856" s="38">
        <v>14</v>
      </c>
      <c r="M856" s="38">
        <v>14</v>
      </c>
      <c r="N856" s="37">
        <v>14</v>
      </c>
      <c r="O856" s="37">
        <v>14</v>
      </c>
      <c r="P856" s="37">
        <v>14</v>
      </c>
      <c r="Q856" s="37">
        <v>14</v>
      </c>
      <c r="R856" s="37">
        <v>14</v>
      </c>
      <c r="S856" s="37">
        <v>14</v>
      </c>
      <c r="T856" s="207"/>
    </row>
    <row r="857" spans="1:20" s="5" customFormat="1" ht="13.2">
      <c r="A857" s="5">
        <f t="shared" si="26"/>
        <v>857</v>
      </c>
      <c r="B857" s="51" t="s">
        <v>2210</v>
      </c>
      <c r="C857" s="51" t="s">
        <v>4428</v>
      </c>
      <c r="D857" s="51" t="s">
        <v>2211</v>
      </c>
      <c r="E857" s="51" t="s">
        <v>100</v>
      </c>
      <c r="F857" s="51" t="s">
        <v>1634</v>
      </c>
      <c r="G857" s="51" t="s">
        <v>33</v>
      </c>
      <c r="H857" s="52">
        <v>2024</v>
      </c>
      <c r="I857" s="38">
        <v>209.4</v>
      </c>
      <c r="J857" s="38">
        <v>209.4</v>
      </c>
      <c r="K857" s="38">
        <v>209.4</v>
      </c>
      <c r="L857" s="38">
        <v>209.4</v>
      </c>
      <c r="M857" s="38">
        <v>209.4</v>
      </c>
      <c r="N857" s="37">
        <v>209.4</v>
      </c>
      <c r="O857" s="37">
        <v>209.4</v>
      </c>
      <c r="P857" s="37">
        <v>209.4</v>
      </c>
      <c r="Q857" s="37">
        <v>209.4</v>
      </c>
      <c r="R857" s="37">
        <v>209.4</v>
      </c>
      <c r="S857" s="37">
        <v>209.4</v>
      </c>
      <c r="T857" s="207"/>
    </row>
    <row r="858" spans="1:20" s="5" customFormat="1" ht="13.2">
      <c r="A858" s="5">
        <f t="shared" si="26"/>
        <v>858</v>
      </c>
      <c r="B858" s="51" t="s">
        <v>2212</v>
      </c>
      <c r="C858" s="51" t="s">
        <v>4428</v>
      </c>
      <c r="D858" s="51" t="s">
        <v>2213</v>
      </c>
      <c r="E858" s="51" t="s">
        <v>100</v>
      </c>
      <c r="F858" s="51" t="s">
        <v>1634</v>
      </c>
      <c r="G858" s="51" t="s">
        <v>33</v>
      </c>
      <c r="H858" s="52">
        <v>2024</v>
      </c>
      <c r="I858" s="38">
        <v>209.5</v>
      </c>
      <c r="J858" s="38">
        <v>209.5</v>
      </c>
      <c r="K858" s="38">
        <v>209.5</v>
      </c>
      <c r="L858" s="38">
        <v>209.5</v>
      </c>
      <c r="M858" s="38">
        <v>209.5</v>
      </c>
      <c r="N858" s="37">
        <v>209.5</v>
      </c>
      <c r="O858" s="37">
        <v>209.5</v>
      </c>
      <c r="P858" s="37">
        <v>209.5</v>
      </c>
      <c r="Q858" s="37">
        <v>209.5</v>
      </c>
      <c r="R858" s="37">
        <v>209.5</v>
      </c>
      <c r="S858" s="37">
        <v>209.5</v>
      </c>
      <c r="T858" s="207"/>
    </row>
    <row r="859" spans="1:20" s="5" customFormat="1" ht="13.2">
      <c r="A859" s="5">
        <f t="shared" si="26"/>
        <v>859</v>
      </c>
      <c r="B859" s="51" t="s">
        <v>2592</v>
      </c>
      <c r="C859" s="51" t="s">
        <v>4429</v>
      </c>
      <c r="D859" s="51" t="s">
        <v>2214</v>
      </c>
      <c r="E859" s="51" t="s">
        <v>1290</v>
      </c>
      <c r="F859" s="51" t="s">
        <v>1634</v>
      </c>
      <c r="G859" s="51" t="s">
        <v>31</v>
      </c>
      <c r="H859" s="52">
        <v>2024</v>
      </c>
      <c r="I859" s="38">
        <v>18.399999999999999</v>
      </c>
      <c r="J859" s="38">
        <v>18.399999999999999</v>
      </c>
      <c r="K859" s="38">
        <v>18.399999999999999</v>
      </c>
      <c r="L859" s="38">
        <v>18.399999999999999</v>
      </c>
      <c r="M859" s="38">
        <v>18.399999999999999</v>
      </c>
      <c r="N859" s="37">
        <v>18.399999999999999</v>
      </c>
      <c r="O859" s="37">
        <v>18.399999999999999</v>
      </c>
      <c r="P859" s="37">
        <v>18.399999999999999</v>
      </c>
      <c r="Q859" s="37">
        <v>18.399999999999999</v>
      </c>
      <c r="R859" s="37">
        <v>18.399999999999999</v>
      </c>
      <c r="S859" s="37">
        <v>18.399999999999999</v>
      </c>
      <c r="T859" s="207"/>
    </row>
    <row r="860" spans="1:20" s="5" customFormat="1" ht="13.2">
      <c r="A860" s="5">
        <f t="shared" si="26"/>
        <v>860</v>
      </c>
      <c r="B860" s="51" t="s">
        <v>2215</v>
      </c>
      <c r="C860" s="51" t="s">
        <v>4429</v>
      </c>
      <c r="D860" s="51" t="s">
        <v>2216</v>
      </c>
      <c r="E860" s="51" t="s">
        <v>1290</v>
      </c>
      <c r="F860" s="51" t="s">
        <v>1634</v>
      </c>
      <c r="G860" s="51" t="s">
        <v>31</v>
      </c>
      <c r="H860" s="52">
        <v>2024</v>
      </c>
      <c r="I860" s="38">
        <v>48</v>
      </c>
      <c r="J860" s="38">
        <v>48</v>
      </c>
      <c r="K860" s="38">
        <v>48</v>
      </c>
      <c r="L860" s="38">
        <v>48</v>
      </c>
      <c r="M860" s="38">
        <v>48</v>
      </c>
      <c r="N860" s="37">
        <v>48</v>
      </c>
      <c r="O860" s="37">
        <v>48</v>
      </c>
      <c r="P860" s="37">
        <v>48</v>
      </c>
      <c r="Q860" s="37">
        <v>48</v>
      </c>
      <c r="R860" s="37">
        <v>48</v>
      </c>
      <c r="S860" s="37">
        <v>48</v>
      </c>
      <c r="T860" s="207"/>
    </row>
    <row r="861" spans="1:20" s="5" customFormat="1" ht="13.2">
      <c r="A861" s="5">
        <f t="shared" si="26"/>
        <v>861</v>
      </c>
      <c r="B861" s="51" t="s">
        <v>2217</v>
      </c>
      <c r="C861" s="51" t="s">
        <v>4429</v>
      </c>
      <c r="D861" s="51" t="s">
        <v>2218</v>
      </c>
      <c r="E861" s="51" t="s">
        <v>1290</v>
      </c>
      <c r="F861" s="51" t="s">
        <v>1634</v>
      </c>
      <c r="G861" s="51" t="s">
        <v>31</v>
      </c>
      <c r="H861" s="52">
        <v>2024</v>
      </c>
      <c r="I861" s="38">
        <v>6.3</v>
      </c>
      <c r="J861" s="38">
        <v>6.3</v>
      </c>
      <c r="K861" s="38">
        <v>6.3</v>
      </c>
      <c r="L861" s="38">
        <v>6.3</v>
      </c>
      <c r="M861" s="38">
        <v>6.3</v>
      </c>
      <c r="N861" s="37">
        <v>6.3</v>
      </c>
      <c r="O861" s="37">
        <v>6.3</v>
      </c>
      <c r="P861" s="37">
        <v>6.3</v>
      </c>
      <c r="Q861" s="37">
        <v>6.3</v>
      </c>
      <c r="R861" s="37">
        <v>6.3</v>
      </c>
      <c r="S861" s="37">
        <v>6.3</v>
      </c>
      <c r="T861" s="207"/>
    </row>
    <row r="862" spans="1:20" s="5" customFormat="1" ht="13.2">
      <c r="A862" s="5">
        <f t="shared" si="26"/>
        <v>862</v>
      </c>
      <c r="B862" s="51" t="s">
        <v>2219</v>
      </c>
      <c r="C862" s="51" t="s">
        <v>4429</v>
      </c>
      <c r="D862" s="51" t="s">
        <v>2220</v>
      </c>
      <c r="E862" s="51" t="s">
        <v>1290</v>
      </c>
      <c r="F862" s="51" t="s">
        <v>1634</v>
      </c>
      <c r="G862" s="51" t="s">
        <v>31</v>
      </c>
      <c r="H862" s="52">
        <v>2024</v>
      </c>
      <c r="I862" s="38">
        <v>54.6</v>
      </c>
      <c r="J862" s="38">
        <v>54.6</v>
      </c>
      <c r="K862" s="38">
        <v>54.6</v>
      </c>
      <c r="L862" s="38">
        <v>54.6</v>
      </c>
      <c r="M862" s="38">
        <v>54.6</v>
      </c>
      <c r="N862" s="37">
        <v>54.6</v>
      </c>
      <c r="O862" s="37">
        <v>54.6</v>
      </c>
      <c r="P862" s="37">
        <v>54.6</v>
      </c>
      <c r="Q862" s="37">
        <v>54.6</v>
      </c>
      <c r="R862" s="37">
        <v>54.6</v>
      </c>
      <c r="S862" s="37">
        <v>54.6</v>
      </c>
      <c r="T862" s="207"/>
    </row>
    <row r="863" spans="1:20" s="5" customFormat="1" ht="13.2">
      <c r="A863" s="5">
        <f t="shared" si="26"/>
        <v>863</v>
      </c>
      <c r="B863" s="51" t="s">
        <v>2221</v>
      </c>
      <c r="C863" s="51" t="s">
        <v>4429</v>
      </c>
      <c r="D863" s="51" t="s">
        <v>2222</v>
      </c>
      <c r="E863" s="51" t="s">
        <v>1290</v>
      </c>
      <c r="F863" s="51" t="s">
        <v>1634</v>
      </c>
      <c r="G863" s="51" t="s">
        <v>31</v>
      </c>
      <c r="H863" s="52">
        <v>2024</v>
      </c>
      <c r="I863" s="38">
        <v>52.8</v>
      </c>
      <c r="J863" s="38">
        <v>52.8</v>
      </c>
      <c r="K863" s="38">
        <v>52.8</v>
      </c>
      <c r="L863" s="38">
        <v>52.8</v>
      </c>
      <c r="M863" s="38">
        <v>52.8</v>
      </c>
      <c r="N863" s="37">
        <v>52.8</v>
      </c>
      <c r="O863" s="37">
        <v>52.8</v>
      </c>
      <c r="P863" s="37">
        <v>52.8</v>
      </c>
      <c r="Q863" s="37">
        <v>52.8</v>
      </c>
      <c r="R863" s="37">
        <v>52.8</v>
      </c>
      <c r="S863" s="37">
        <v>52.8</v>
      </c>
      <c r="T863" s="207"/>
    </row>
    <row r="864" spans="1:20" s="5" customFormat="1" ht="13.2">
      <c r="A864" s="5">
        <f t="shared" si="26"/>
        <v>864</v>
      </c>
      <c r="B864" s="51" t="s">
        <v>2593</v>
      </c>
      <c r="C864" s="51" t="s">
        <v>4430</v>
      </c>
      <c r="D864" s="51" t="s">
        <v>2594</v>
      </c>
      <c r="E864" s="51" t="s">
        <v>449</v>
      </c>
      <c r="F864" s="51" t="s">
        <v>1634</v>
      </c>
      <c r="G864" s="51" t="s">
        <v>33</v>
      </c>
      <c r="H864" s="52">
        <v>2024</v>
      </c>
      <c r="I864" s="38">
        <v>197.4</v>
      </c>
      <c r="J864" s="38">
        <v>197.4</v>
      </c>
      <c r="K864" s="38">
        <v>197.4</v>
      </c>
      <c r="L864" s="38">
        <v>197.4</v>
      </c>
      <c r="M864" s="38">
        <v>197.4</v>
      </c>
      <c r="N864" s="37">
        <v>197.4</v>
      </c>
      <c r="O864" s="37">
        <v>197.4</v>
      </c>
      <c r="P864" s="37">
        <v>197.4</v>
      </c>
      <c r="Q864" s="37">
        <v>197.4</v>
      </c>
      <c r="R864" s="37">
        <v>197.4</v>
      </c>
      <c r="S864" s="37">
        <v>197.4</v>
      </c>
      <c r="T864" s="207"/>
    </row>
    <row r="865" spans="1:24" s="5" customFormat="1" ht="13.2">
      <c r="A865" s="5">
        <f t="shared" si="26"/>
        <v>865</v>
      </c>
      <c r="B865" s="51" t="s">
        <v>2595</v>
      </c>
      <c r="C865" s="51" t="s">
        <v>4430</v>
      </c>
      <c r="D865" s="51" t="s">
        <v>2596</v>
      </c>
      <c r="E865" s="51" t="s">
        <v>449</v>
      </c>
      <c r="F865" s="51" t="s">
        <v>1634</v>
      </c>
      <c r="G865" s="51" t="s">
        <v>33</v>
      </c>
      <c r="H865" s="52">
        <v>2024</v>
      </c>
      <c r="I865" s="38">
        <v>152.30000000000001</v>
      </c>
      <c r="J865" s="38">
        <v>152.30000000000001</v>
      </c>
      <c r="K865" s="38">
        <v>152.30000000000001</v>
      </c>
      <c r="L865" s="38">
        <v>152.30000000000001</v>
      </c>
      <c r="M865" s="38">
        <v>152.30000000000001</v>
      </c>
      <c r="N865" s="37">
        <v>152.30000000000001</v>
      </c>
      <c r="O865" s="37">
        <v>152.30000000000001</v>
      </c>
      <c r="P865" s="37">
        <v>152.30000000000001</v>
      </c>
      <c r="Q865" s="37">
        <v>152.30000000000001</v>
      </c>
      <c r="R865" s="37">
        <v>152.30000000000001</v>
      </c>
      <c r="S865" s="37">
        <v>152.30000000000001</v>
      </c>
      <c r="T865" s="207"/>
    </row>
    <row r="866" spans="1:24" s="5" customFormat="1" ht="13.2">
      <c r="A866" s="5">
        <f t="shared" si="26"/>
        <v>866</v>
      </c>
      <c r="B866" s="51" t="s">
        <v>2597</v>
      </c>
      <c r="C866" s="51" t="s">
        <v>4430</v>
      </c>
      <c r="D866" s="51" t="s">
        <v>2598</v>
      </c>
      <c r="E866" s="51" t="s">
        <v>449</v>
      </c>
      <c r="F866" s="51" t="s">
        <v>1634</v>
      </c>
      <c r="G866" s="51" t="s">
        <v>33</v>
      </c>
      <c r="H866" s="52">
        <v>2024</v>
      </c>
      <c r="I866" s="38">
        <v>149.5</v>
      </c>
      <c r="J866" s="38">
        <v>149.5</v>
      </c>
      <c r="K866" s="38">
        <v>149.5</v>
      </c>
      <c r="L866" s="38">
        <v>149.5</v>
      </c>
      <c r="M866" s="38">
        <v>149.5</v>
      </c>
      <c r="N866" s="37">
        <v>149.5</v>
      </c>
      <c r="O866" s="37">
        <v>149.5</v>
      </c>
      <c r="P866" s="37">
        <v>149.5</v>
      </c>
      <c r="Q866" s="37">
        <v>149.5</v>
      </c>
      <c r="R866" s="37">
        <v>149.5</v>
      </c>
      <c r="S866" s="37">
        <v>149.5</v>
      </c>
      <c r="T866" s="207"/>
    </row>
    <row r="867" spans="1:24" s="2" customFormat="1" ht="13.2">
      <c r="A867" s="5">
        <f t="shared" si="26"/>
        <v>867</v>
      </c>
      <c r="B867" s="49" t="s">
        <v>2002</v>
      </c>
      <c r="C867" s="49"/>
      <c r="D867" s="49"/>
      <c r="E867" s="49"/>
      <c r="F867" s="49"/>
      <c r="G867" s="49"/>
      <c r="H867" s="50"/>
      <c r="I867" s="35">
        <f t="shared" ref="I867:S867" si="27">SUM(I810:I866)</f>
        <v>5690.8599999999988</v>
      </c>
      <c r="J867" s="35">
        <f t="shared" si="27"/>
        <v>5681.0999999999985</v>
      </c>
      <c r="K867" s="35">
        <f t="shared" si="27"/>
        <v>5681.0999999999985</v>
      </c>
      <c r="L867" s="35">
        <f t="shared" si="27"/>
        <v>5681.0999999999985</v>
      </c>
      <c r="M867" s="35">
        <f t="shared" si="27"/>
        <v>5681.0999999999985</v>
      </c>
      <c r="N867" s="36">
        <f t="shared" si="27"/>
        <v>5681.0999999999985</v>
      </c>
      <c r="O867" s="36">
        <f t="shared" si="27"/>
        <v>5681.0999999999985</v>
      </c>
      <c r="P867" s="36">
        <f t="shared" si="27"/>
        <v>5681.0999999999985</v>
      </c>
      <c r="Q867" s="36">
        <f t="shared" si="27"/>
        <v>5681.0999999999985</v>
      </c>
      <c r="R867" s="36">
        <f t="shared" si="27"/>
        <v>5681.0999999999985</v>
      </c>
      <c r="S867" s="36">
        <f t="shared" si="27"/>
        <v>5681.0999999999985</v>
      </c>
      <c r="T867" s="208"/>
      <c r="X867" s="5"/>
    </row>
    <row r="868" spans="1:24" s="2" customFormat="1" ht="13.2">
      <c r="A868" s="5">
        <f t="shared" si="26"/>
        <v>868</v>
      </c>
      <c r="B868" s="49"/>
      <c r="C868" s="49"/>
      <c r="D868" s="49"/>
      <c r="E868" s="49"/>
      <c r="F868" s="49"/>
      <c r="G868" s="49"/>
      <c r="H868" s="50"/>
      <c r="I868" s="35"/>
      <c r="J868" s="35"/>
      <c r="K868" s="35"/>
      <c r="L868" s="35"/>
      <c r="M868" s="35"/>
      <c r="N868" s="36"/>
      <c r="O868" s="36"/>
      <c r="P868" s="36"/>
      <c r="Q868" s="36"/>
      <c r="R868" s="36"/>
      <c r="S868" s="36"/>
      <c r="T868" s="208"/>
      <c r="X868" s="5"/>
    </row>
    <row r="869" spans="1:24" s="5" customFormat="1" ht="13.2">
      <c r="A869" s="5">
        <f t="shared" si="26"/>
        <v>869</v>
      </c>
      <c r="B869" s="51" t="s">
        <v>2003</v>
      </c>
      <c r="C869" s="51"/>
      <c r="D869" s="51" t="s">
        <v>2004</v>
      </c>
      <c r="E869" s="51"/>
      <c r="F869" s="51"/>
      <c r="G869" s="51"/>
      <c r="H869" s="52"/>
      <c r="I869" s="38">
        <f>SUMIF($F$810:$F$866,"=WIND-C",I$810:I$866)</f>
        <v>301.5</v>
      </c>
      <c r="J869" s="38">
        <f>SUMIF($F$810:$F$866,"=WIND-C",J$810:J$866)</f>
        <v>301.5</v>
      </c>
      <c r="K869" s="38">
        <f t="shared" ref="K869:S869" si="28">SUMIF($F$810:$F$866,"=WIND-C",K$810:K$866)</f>
        <v>301.5</v>
      </c>
      <c r="L869" s="38">
        <f t="shared" si="28"/>
        <v>301.5</v>
      </c>
      <c r="M869" s="38">
        <f t="shared" si="28"/>
        <v>301.5</v>
      </c>
      <c r="N869" s="38">
        <f t="shared" si="28"/>
        <v>301.5</v>
      </c>
      <c r="O869" s="38">
        <f t="shared" si="28"/>
        <v>301.5</v>
      </c>
      <c r="P869" s="38">
        <f t="shared" si="28"/>
        <v>301.5</v>
      </c>
      <c r="Q869" s="38">
        <f t="shared" si="28"/>
        <v>301.5</v>
      </c>
      <c r="R869" s="38">
        <f t="shared" si="28"/>
        <v>301.5</v>
      </c>
      <c r="S869" s="38">
        <f t="shared" si="28"/>
        <v>301.5</v>
      </c>
      <c r="T869" s="207"/>
    </row>
    <row r="870" spans="1:24" s="5" customFormat="1" ht="13.2">
      <c r="A870" s="5">
        <f t="shared" si="26"/>
        <v>870</v>
      </c>
      <c r="B870" s="51" t="s">
        <v>1373</v>
      </c>
      <c r="C870" s="51"/>
      <c r="D870" s="51" t="s">
        <v>2005</v>
      </c>
      <c r="E870" s="51" t="s">
        <v>1361</v>
      </c>
      <c r="F870" s="51"/>
      <c r="G870" s="51"/>
      <c r="H870" s="52"/>
      <c r="I870" s="38">
        <v>100</v>
      </c>
      <c r="J870" s="38">
        <v>56</v>
      </c>
      <c r="K870" s="38">
        <v>56</v>
      </c>
      <c r="L870" s="38">
        <v>56</v>
      </c>
      <c r="M870" s="38">
        <v>56</v>
      </c>
      <c r="N870" s="38">
        <v>56</v>
      </c>
      <c r="O870" s="38">
        <v>56</v>
      </c>
      <c r="P870" s="38">
        <v>56</v>
      </c>
      <c r="Q870" s="38">
        <v>56</v>
      </c>
      <c r="R870" s="38">
        <v>56</v>
      </c>
      <c r="S870" s="38">
        <v>56</v>
      </c>
      <c r="T870" s="207"/>
    </row>
    <row r="871" spans="1:24" s="2" customFormat="1" ht="13.2">
      <c r="A871" s="5">
        <f t="shared" si="26"/>
        <v>871</v>
      </c>
      <c r="B871" s="49"/>
      <c r="C871" s="49"/>
      <c r="D871" s="49"/>
      <c r="E871" s="49"/>
      <c r="F871" s="49"/>
      <c r="G871" s="49"/>
      <c r="H871" s="50"/>
      <c r="I871" s="35"/>
      <c r="J871" s="35"/>
      <c r="K871" s="35"/>
      <c r="L871" s="35"/>
      <c r="M871" s="35"/>
      <c r="N871" s="36"/>
      <c r="O871" s="36"/>
      <c r="P871" s="36"/>
      <c r="Q871" s="36"/>
      <c r="R871" s="36"/>
      <c r="S871" s="36"/>
      <c r="T871" s="208"/>
      <c r="X871" s="5"/>
    </row>
    <row r="872" spans="1:24" s="5" customFormat="1" ht="13.2">
      <c r="A872" s="5">
        <f t="shared" si="26"/>
        <v>872</v>
      </c>
      <c r="B872" s="51" t="s">
        <v>2006</v>
      </c>
      <c r="C872" s="51"/>
      <c r="D872" s="51" t="s">
        <v>2007</v>
      </c>
      <c r="E872" s="51"/>
      <c r="F872" s="51"/>
      <c r="G872" s="51"/>
      <c r="H872" s="52"/>
      <c r="I872" s="38">
        <f>SUMIF($F$810:$F$866,"=WIND-P",I$810:I$866)</f>
        <v>0</v>
      </c>
      <c r="J872" s="38">
        <f>SUMIF($F$810:$F$866,"=WIND-P",J$810:J$866)</f>
        <v>0</v>
      </c>
      <c r="K872" s="38">
        <f t="shared" ref="K872:S872" si="29">SUMIF($F$810:$F$866,"=WIND-P",K$810:K$866)</f>
        <v>0</v>
      </c>
      <c r="L872" s="38">
        <f t="shared" si="29"/>
        <v>0</v>
      </c>
      <c r="M872" s="38">
        <f t="shared" si="29"/>
        <v>0</v>
      </c>
      <c r="N872" s="38">
        <f t="shared" si="29"/>
        <v>0</v>
      </c>
      <c r="O872" s="38">
        <f t="shared" si="29"/>
        <v>0</v>
      </c>
      <c r="P872" s="38">
        <f t="shared" si="29"/>
        <v>0</v>
      </c>
      <c r="Q872" s="38">
        <f t="shared" si="29"/>
        <v>0</v>
      </c>
      <c r="R872" s="38">
        <f t="shared" si="29"/>
        <v>0</v>
      </c>
      <c r="S872" s="38">
        <f t="shared" si="29"/>
        <v>0</v>
      </c>
      <c r="T872" s="207"/>
    </row>
    <row r="873" spans="1:24" s="5" customFormat="1" ht="13.2">
      <c r="A873" s="5">
        <f t="shared" si="26"/>
        <v>873</v>
      </c>
      <c r="B873" s="51" t="s">
        <v>1384</v>
      </c>
      <c r="C873" s="51"/>
      <c r="D873" s="51" t="s">
        <v>2008</v>
      </c>
      <c r="E873" s="51" t="s">
        <v>1361</v>
      </c>
      <c r="F873" s="51"/>
      <c r="G873" s="51"/>
      <c r="H873" s="52"/>
      <c r="I873" s="38">
        <v>100</v>
      </c>
      <c r="J873" s="38">
        <v>37</v>
      </c>
      <c r="K873" s="38">
        <v>37</v>
      </c>
      <c r="L873" s="38">
        <v>37</v>
      </c>
      <c r="M873" s="38">
        <v>37</v>
      </c>
      <c r="N873" s="38">
        <v>37</v>
      </c>
      <c r="O873" s="38">
        <v>37</v>
      </c>
      <c r="P873" s="38">
        <v>37</v>
      </c>
      <c r="Q873" s="38">
        <v>37</v>
      </c>
      <c r="R873" s="38">
        <v>37</v>
      </c>
      <c r="S873" s="38">
        <v>37</v>
      </c>
      <c r="T873" s="207"/>
    </row>
    <row r="874" spans="1:24" s="2" customFormat="1" ht="13.2">
      <c r="A874" s="5">
        <f t="shared" si="26"/>
        <v>874</v>
      </c>
      <c r="B874" s="49"/>
      <c r="C874" s="49"/>
      <c r="D874" s="49"/>
      <c r="E874" s="49"/>
      <c r="F874" s="49"/>
      <c r="G874" s="49"/>
      <c r="H874" s="50"/>
      <c r="I874" s="35"/>
      <c r="J874" s="35"/>
      <c r="K874" s="35"/>
      <c r="L874" s="35"/>
      <c r="M874" s="35"/>
      <c r="N874" s="36"/>
      <c r="O874" s="36"/>
      <c r="P874" s="36"/>
      <c r="Q874" s="36"/>
      <c r="R874" s="36"/>
      <c r="S874" s="36"/>
      <c r="T874" s="208"/>
      <c r="X874" s="5"/>
    </row>
    <row r="875" spans="1:24" s="5" customFormat="1" ht="13.2">
      <c r="A875" s="5">
        <f t="shared" si="26"/>
        <v>875</v>
      </c>
      <c r="B875" s="51" t="s">
        <v>2009</v>
      </c>
      <c r="C875" s="51"/>
      <c r="D875" s="51" t="s">
        <v>2010</v>
      </c>
      <c r="E875" s="51"/>
      <c r="F875" s="51"/>
      <c r="G875" s="51"/>
      <c r="H875" s="52"/>
      <c r="I875" s="38">
        <f>SUMIF($F$810:$F$866,"=WIND-O",I$810:I$866)</f>
        <v>5389.3599999999988</v>
      </c>
      <c r="J875" s="38">
        <f>SUMIF($F$810:$F$866,"=WIND-O",J$810:J$866)</f>
        <v>5379.5999999999985</v>
      </c>
      <c r="K875" s="38">
        <f t="shared" ref="K875:S875" si="30">SUMIF($F$810:$F$866,"=WIND-O",K$810:K$866)</f>
        <v>5379.5999999999985</v>
      </c>
      <c r="L875" s="38">
        <f t="shared" si="30"/>
        <v>5379.5999999999985</v>
      </c>
      <c r="M875" s="38">
        <f t="shared" si="30"/>
        <v>5379.5999999999985</v>
      </c>
      <c r="N875" s="38">
        <f t="shared" si="30"/>
        <v>5379.5999999999985</v>
      </c>
      <c r="O875" s="38">
        <f t="shared" si="30"/>
        <v>5379.5999999999985</v>
      </c>
      <c r="P875" s="38">
        <f t="shared" si="30"/>
        <v>5379.5999999999985</v>
      </c>
      <c r="Q875" s="38">
        <f t="shared" si="30"/>
        <v>5379.5999999999985</v>
      </c>
      <c r="R875" s="38">
        <f t="shared" si="30"/>
        <v>5379.5999999999985</v>
      </c>
      <c r="S875" s="38">
        <f t="shared" si="30"/>
        <v>5379.5999999999985</v>
      </c>
      <c r="T875" s="207"/>
    </row>
    <row r="876" spans="1:24" s="5" customFormat="1" ht="13.2">
      <c r="A876" s="5">
        <f t="shared" si="26"/>
        <v>876</v>
      </c>
      <c r="B876" s="51" t="s">
        <v>1638</v>
      </c>
      <c r="C876" s="51"/>
      <c r="D876" s="51" t="s">
        <v>2011</v>
      </c>
      <c r="E876" s="51" t="s">
        <v>1361</v>
      </c>
      <c r="F876" s="51"/>
      <c r="G876" s="51"/>
      <c r="H876" s="52"/>
      <c r="I876" s="38">
        <v>100</v>
      </c>
      <c r="J876" s="38">
        <v>28</v>
      </c>
      <c r="K876" s="38">
        <v>28</v>
      </c>
      <c r="L876" s="38">
        <v>28</v>
      </c>
      <c r="M876" s="38">
        <v>28</v>
      </c>
      <c r="N876" s="38">
        <v>28</v>
      </c>
      <c r="O876" s="38">
        <v>28</v>
      </c>
      <c r="P876" s="38">
        <v>28</v>
      </c>
      <c r="Q876" s="38">
        <v>28</v>
      </c>
      <c r="R876" s="38">
        <v>28</v>
      </c>
      <c r="S876" s="38">
        <v>28</v>
      </c>
      <c r="T876" s="207"/>
    </row>
    <row r="877" spans="1:24" s="2" customFormat="1" ht="13.2">
      <c r="A877" s="5">
        <f t="shared" si="26"/>
        <v>877</v>
      </c>
      <c r="B877" s="49"/>
      <c r="C877" s="49"/>
      <c r="D877" s="49"/>
      <c r="E877" s="49"/>
      <c r="F877" s="49"/>
      <c r="G877" s="49"/>
      <c r="H877" s="50"/>
      <c r="I877" s="35"/>
      <c r="J877" s="35"/>
      <c r="K877" s="35"/>
      <c r="L877" s="35"/>
      <c r="M877" s="35"/>
      <c r="N877" s="36"/>
      <c r="O877" s="36"/>
      <c r="P877" s="36"/>
      <c r="Q877" s="36"/>
      <c r="R877" s="36"/>
      <c r="S877" s="36"/>
      <c r="T877" s="208"/>
      <c r="X877" s="5"/>
    </row>
    <row r="878" spans="1:24" s="2" customFormat="1" ht="13.2">
      <c r="A878" s="5">
        <f t="shared" si="26"/>
        <v>878</v>
      </c>
      <c r="B878" s="49" t="s">
        <v>1376</v>
      </c>
      <c r="C878" s="49"/>
      <c r="D878" s="49"/>
      <c r="E878" s="49"/>
      <c r="F878" s="49"/>
      <c r="G878" s="49"/>
      <c r="H878" s="50"/>
      <c r="I878" s="35"/>
      <c r="J878" s="35"/>
      <c r="K878" s="35"/>
      <c r="L878" s="35"/>
      <c r="M878" s="35"/>
      <c r="N878" s="36"/>
      <c r="O878" s="36"/>
      <c r="P878" s="36"/>
      <c r="Q878" s="36"/>
      <c r="R878" s="36"/>
      <c r="S878" s="36"/>
      <c r="T878" s="208"/>
      <c r="X878" s="5"/>
    </row>
    <row r="879" spans="1:24" s="5" customFormat="1" ht="13.2">
      <c r="A879" s="5">
        <f t="shared" si="26"/>
        <v>879</v>
      </c>
      <c r="B879" s="51" t="s">
        <v>1377</v>
      </c>
      <c r="C879" s="51"/>
      <c r="D879" s="51" t="s">
        <v>1378</v>
      </c>
      <c r="E879" s="51" t="s">
        <v>1379</v>
      </c>
      <c r="F879" s="51" t="s">
        <v>37</v>
      </c>
      <c r="G879" s="51" t="s">
        <v>33</v>
      </c>
      <c r="H879" s="52">
        <v>2012</v>
      </c>
      <c r="I879" s="38">
        <v>10</v>
      </c>
      <c r="J879" s="38">
        <v>10</v>
      </c>
      <c r="K879" s="38">
        <v>10</v>
      </c>
      <c r="L879" s="38">
        <v>10</v>
      </c>
      <c r="M879" s="38">
        <v>10</v>
      </c>
      <c r="N879" s="37">
        <v>10</v>
      </c>
      <c r="O879" s="37">
        <v>10</v>
      </c>
      <c r="P879" s="37">
        <v>10</v>
      </c>
      <c r="Q879" s="37">
        <v>10</v>
      </c>
      <c r="R879" s="37">
        <v>10</v>
      </c>
      <c r="S879" s="37">
        <v>10</v>
      </c>
      <c r="T879" s="207"/>
    </row>
    <row r="880" spans="1:24" s="5" customFormat="1" ht="13.2">
      <c r="A880" s="5">
        <f t="shared" si="26"/>
        <v>880</v>
      </c>
      <c r="B880" s="51" t="s">
        <v>1432</v>
      </c>
      <c r="C880" s="51"/>
      <c r="D880" s="51" t="s">
        <v>1433</v>
      </c>
      <c r="E880" s="51" t="s">
        <v>1434</v>
      </c>
      <c r="F880" s="51" t="s">
        <v>37</v>
      </c>
      <c r="G880" s="51" t="s">
        <v>32</v>
      </c>
      <c r="H880" s="52">
        <v>2019</v>
      </c>
      <c r="I880" s="38">
        <v>10</v>
      </c>
      <c r="J880" s="38">
        <v>10</v>
      </c>
      <c r="K880" s="38">
        <v>10</v>
      </c>
      <c r="L880" s="38">
        <v>10</v>
      </c>
      <c r="M880" s="38">
        <v>10</v>
      </c>
      <c r="N880" s="37">
        <v>10</v>
      </c>
      <c r="O880" s="37">
        <v>10</v>
      </c>
      <c r="P880" s="37">
        <v>10</v>
      </c>
      <c r="Q880" s="37">
        <v>10</v>
      </c>
      <c r="R880" s="37">
        <v>10</v>
      </c>
      <c r="S880" s="37">
        <v>10</v>
      </c>
      <c r="T880" s="207"/>
    </row>
    <row r="881" spans="1:20" s="5" customFormat="1" ht="13.2">
      <c r="A881" s="5">
        <f t="shared" si="26"/>
        <v>881</v>
      </c>
      <c r="B881" s="51" t="s">
        <v>3861</v>
      </c>
      <c r="C881" s="51"/>
      <c r="D881" s="51" t="s">
        <v>3862</v>
      </c>
      <c r="E881" s="51" t="s">
        <v>1015</v>
      </c>
      <c r="F881" s="51" t="s">
        <v>37</v>
      </c>
      <c r="G881" s="51" t="s">
        <v>33</v>
      </c>
      <c r="H881" s="52">
        <v>2024</v>
      </c>
      <c r="I881" s="38">
        <v>158.80000000000001</v>
      </c>
      <c r="J881" s="38">
        <v>158</v>
      </c>
      <c r="K881" s="38">
        <v>158</v>
      </c>
      <c r="L881" s="38">
        <v>158</v>
      </c>
      <c r="M881" s="38">
        <v>158</v>
      </c>
      <c r="N881" s="37">
        <v>158</v>
      </c>
      <c r="O881" s="37">
        <v>158</v>
      </c>
      <c r="P881" s="37">
        <v>158</v>
      </c>
      <c r="Q881" s="37">
        <v>158</v>
      </c>
      <c r="R881" s="37">
        <v>158</v>
      </c>
      <c r="S881" s="37">
        <v>158</v>
      </c>
      <c r="T881" s="207"/>
    </row>
    <row r="882" spans="1:20" s="5" customFormat="1" ht="12.6" customHeight="1">
      <c r="A882" s="5">
        <f t="shared" si="26"/>
        <v>882</v>
      </c>
      <c r="B882" s="51" t="s">
        <v>3863</v>
      </c>
      <c r="C882" s="51"/>
      <c r="D882" s="51" t="s">
        <v>3864</v>
      </c>
      <c r="E882" s="51" t="s">
        <v>1015</v>
      </c>
      <c r="F882" s="51" t="s">
        <v>37</v>
      </c>
      <c r="G882" s="51" t="s">
        <v>33</v>
      </c>
      <c r="H882" s="52">
        <v>2024</v>
      </c>
      <c r="I882" s="38">
        <v>162.4</v>
      </c>
      <c r="J882" s="38">
        <v>162</v>
      </c>
      <c r="K882" s="38">
        <v>162</v>
      </c>
      <c r="L882" s="38">
        <v>162</v>
      </c>
      <c r="M882" s="38">
        <v>162</v>
      </c>
      <c r="N882" s="37">
        <v>162</v>
      </c>
      <c r="O882" s="37">
        <v>162</v>
      </c>
      <c r="P882" s="37">
        <v>162</v>
      </c>
      <c r="Q882" s="37">
        <v>162</v>
      </c>
      <c r="R882" s="37">
        <v>162</v>
      </c>
      <c r="S882" s="37">
        <v>162</v>
      </c>
      <c r="T882" s="207"/>
    </row>
    <row r="883" spans="1:20" s="5" customFormat="1" ht="13.2">
      <c r="A883" s="5">
        <f t="shared" si="26"/>
        <v>883</v>
      </c>
      <c r="B883" s="51" t="s">
        <v>2223</v>
      </c>
      <c r="C883" s="51"/>
      <c r="D883" s="51" t="s">
        <v>2224</v>
      </c>
      <c r="E883" s="51" t="s">
        <v>1583</v>
      </c>
      <c r="F883" s="51" t="s">
        <v>37</v>
      </c>
      <c r="G883" s="51" t="s">
        <v>33</v>
      </c>
      <c r="H883" s="52">
        <v>2022</v>
      </c>
      <c r="I883" s="38">
        <v>100.8</v>
      </c>
      <c r="J883" s="38">
        <v>100</v>
      </c>
      <c r="K883" s="38">
        <v>100</v>
      </c>
      <c r="L883" s="38">
        <v>100</v>
      </c>
      <c r="M883" s="38">
        <v>100</v>
      </c>
      <c r="N883" s="37">
        <v>100</v>
      </c>
      <c r="O883" s="37">
        <v>100</v>
      </c>
      <c r="P883" s="37">
        <v>100</v>
      </c>
      <c r="Q883" s="37">
        <v>100</v>
      </c>
      <c r="R883" s="37">
        <v>100</v>
      </c>
      <c r="S883" s="37">
        <v>100</v>
      </c>
      <c r="T883" s="207"/>
    </row>
    <row r="884" spans="1:20" s="5" customFormat="1" ht="13.2">
      <c r="A884" s="5">
        <f t="shared" si="26"/>
        <v>884</v>
      </c>
      <c r="B884" s="51" t="s">
        <v>2225</v>
      </c>
      <c r="C884" s="51"/>
      <c r="D884" s="51" t="s">
        <v>2226</v>
      </c>
      <c r="E884" s="51" t="s">
        <v>1583</v>
      </c>
      <c r="F884" s="51" t="s">
        <v>37</v>
      </c>
      <c r="G884" s="51" t="s">
        <v>33</v>
      </c>
      <c r="H884" s="52">
        <v>2022</v>
      </c>
      <c r="I884" s="38">
        <v>100.8</v>
      </c>
      <c r="J884" s="38">
        <v>100</v>
      </c>
      <c r="K884" s="38">
        <v>100</v>
      </c>
      <c r="L884" s="38">
        <v>100</v>
      </c>
      <c r="M884" s="38">
        <v>100</v>
      </c>
      <c r="N884" s="37">
        <v>100</v>
      </c>
      <c r="O884" s="37">
        <v>100</v>
      </c>
      <c r="P884" s="37">
        <v>100</v>
      </c>
      <c r="Q884" s="37">
        <v>100</v>
      </c>
      <c r="R884" s="37">
        <v>100</v>
      </c>
      <c r="S884" s="37">
        <v>100</v>
      </c>
      <c r="T884" s="207"/>
    </row>
    <row r="885" spans="1:20" s="5" customFormat="1" ht="12.6" customHeight="1">
      <c r="A885" s="5">
        <f t="shared" si="26"/>
        <v>885</v>
      </c>
      <c r="B885" s="51" t="s">
        <v>1578</v>
      </c>
      <c r="C885" s="51"/>
      <c r="D885" s="51" t="s">
        <v>2227</v>
      </c>
      <c r="E885" s="51" t="s">
        <v>103</v>
      </c>
      <c r="F885" s="51" t="s">
        <v>37</v>
      </c>
      <c r="G885" s="51" t="s">
        <v>33</v>
      </c>
      <c r="H885" s="52">
        <v>2021</v>
      </c>
      <c r="I885" s="38">
        <v>188.2</v>
      </c>
      <c r="J885" s="38">
        <v>185</v>
      </c>
      <c r="K885" s="38">
        <v>185</v>
      </c>
      <c r="L885" s="38">
        <v>185</v>
      </c>
      <c r="M885" s="38">
        <v>185</v>
      </c>
      <c r="N885" s="37">
        <v>185</v>
      </c>
      <c r="O885" s="37">
        <v>185</v>
      </c>
      <c r="P885" s="37">
        <v>185</v>
      </c>
      <c r="Q885" s="37">
        <v>185</v>
      </c>
      <c r="R885" s="37">
        <v>185</v>
      </c>
      <c r="S885" s="37">
        <v>185</v>
      </c>
      <c r="T885" s="207"/>
    </row>
    <row r="886" spans="1:20" s="5" customFormat="1" ht="12.6" customHeight="1">
      <c r="A886" s="5">
        <f t="shared" si="26"/>
        <v>886</v>
      </c>
      <c r="B886" s="51" t="s">
        <v>2228</v>
      </c>
      <c r="C886" s="51"/>
      <c r="D886" s="51" t="s">
        <v>2229</v>
      </c>
      <c r="E886" s="51" t="s">
        <v>1095</v>
      </c>
      <c r="F886" s="51" t="s">
        <v>37</v>
      </c>
      <c r="G886" s="51" t="s">
        <v>33</v>
      </c>
      <c r="H886" s="52">
        <v>2021</v>
      </c>
      <c r="I886" s="38">
        <v>74.900000000000006</v>
      </c>
      <c r="J886" s="38">
        <v>74.900000000000006</v>
      </c>
      <c r="K886" s="38">
        <v>74.900000000000006</v>
      </c>
      <c r="L886" s="38">
        <v>74.900000000000006</v>
      </c>
      <c r="M886" s="38">
        <v>74.900000000000006</v>
      </c>
      <c r="N886" s="37">
        <v>74.900000000000006</v>
      </c>
      <c r="O886" s="37">
        <v>74.900000000000006</v>
      </c>
      <c r="P886" s="37">
        <v>74.900000000000006</v>
      </c>
      <c r="Q886" s="37">
        <v>74.900000000000006</v>
      </c>
      <c r="R886" s="37">
        <v>74.900000000000006</v>
      </c>
      <c r="S886" s="37">
        <v>74.900000000000006</v>
      </c>
      <c r="T886" s="207"/>
    </row>
    <row r="887" spans="1:20" s="5" customFormat="1" ht="13.2">
      <c r="A887" s="5">
        <f t="shared" si="26"/>
        <v>887</v>
      </c>
      <c r="B887" s="51" t="s">
        <v>2230</v>
      </c>
      <c r="C887" s="51"/>
      <c r="D887" s="51" t="s">
        <v>2231</v>
      </c>
      <c r="E887" s="51" t="s">
        <v>1095</v>
      </c>
      <c r="F887" s="51" t="s">
        <v>37</v>
      </c>
      <c r="G887" s="51" t="s">
        <v>33</v>
      </c>
      <c r="H887" s="52">
        <v>2021</v>
      </c>
      <c r="I887" s="38">
        <v>153.5</v>
      </c>
      <c r="J887" s="38">
        <v>153.5</v>
      </c>
      <c r="K887" s="38">
        <v>153.5</v>
      </c>
      <c r="L887" s="38">
        <v>153.5</v>
      </c>
      <c r="M887" s="38">
        <v>153.5</v>
      </c>
      <c r="N887" s="37">
        <v>153.5</v>
      </c>
      <c r="O887" s="37">
        <v>153.5</v>
      </c>
      <c r="P887" s="37">
        <v>153.5</v>
      </c>
      <c r="Q887" s="37">
        <v>153.5</v>
      </c>
      <c r="R887" s="37">
        <v>153.5</v>
      </c>
      <c r="S887" s="37">
        <v>153.5</v>
      </c>
      <c r="T887" s="207"/>
    </row>
    <row r="888" spans="1:20" s="5" customFormat="1" ht="13.2">
      <c r="A888" s="5">
        <f t="shared" si="26"/>
        <v>888</v>
      </c>
      <c r="B888" s="51" t="s">
        <v>1422</v>
      </c>
      <c r="C888" s="51"/>
      <c r="D888" s="51" t="s">
        <v>1423</v>
      </c>
      <c r="E888" s="51" t="s">
        <v>36</v>
      </c>
      <c r="F888" s="51" t="s">
        <v>37</v>
      </c>
      <c r="G888" s="51" t="s">
        <v>32</v>
      </c>
      <c r="H888" s="52">
        <v>2016</v>
      </c>
      <c r="I888" s="38">
        <v>1</v>
      </c>
      <c r="J888" s="38">
        <v>1</v>
      </c>
      <c r="K888" s="38">
        <v>1</v>
      </c>
      <c r="L888" s="38">
        <v>1</v>
      </c>
      <c r="M888" s="38">
        <v>1</v>
      </c>
      <c r="N888" s="37">
        <v>1</v>
      </c>
      <c r="O888" s="37">
        <v>1</v>
      </c>
      <c r="P888" s="37">
        <v>1</v>
      </c>
      <c r="Q888" s="37">
        <v>1</v>
      </c>
      <c r="R888" s="37">
        <v>1</v>
      </c>
      <c r="S888" s="37">
        <v>1</v>
      </c>
      <c r="T888" s="207"/>
    </row>
    <row r="889" spans="1:20" s="5" customFormat="1" ht="13.2">
      <c r="A889" s="5">
        <f t="shared" si="26"/>
        <v>889</v>
      </c>
      <c r="B889" s="51" t="s">
        <v>1382</v>
      </c>
      <c r="C889" s="51"/>
      <c r="D889" s="51" t="s">
        <v>1383</v>
      </c>
      <c r="E889" s="51" t="s">
        <v>41</v>
      </c>
      <c r="F889" s="51" t="s">
        <v>37</v>
      </c>
      <c r="G889" s="51" t="s">
        <v>33</v>
      </c>
      <c r="H889" s="52">
        <v>2017</v>
      </c>
      <c r="I889" s="38">
        <v>50</v>
      </c>
      <c r="J889" s="38">
        <v>49.1</v>
      </c>
      <c r="K889" s="38">
        <v>49.1</v>
      </c>
      <c r="L889" s="38">
        <v>49.1</v>
      </c>
      <c r="M889" s="38">
        <v>49.1</v>
      </c>
      <c r="N889" s="37">
        <v>49.1</v>
      </c>
      <c r="O889" s="37">
        <v>49.1</v>
      </c>
      <c r="P889" s="37">
        <v>49.1</v>
      </c>
      <c r="Q889" s="37">
        <v>49.1</v>
      </c>
      <c r="R889" s="37">
        <v>49.1</v>
      </c>
      <c r="S889" s="37">
        <v>49.1</v>
      </c>
      <c r="T889" s="207"/>
    </row>
    <row r="890" spans="1:20" s="5" customFormat="1" ht="13.2">
      <c r="A890" s="5">
        <f t="shared" si="26"/>
        <v>890</v>
      </c>
      <c r="B890" s="51" t="s">
        <v>1424</v>
      </c>
      <c r="C890" s="51"/>
      <c r="D890" s="51" t="s">
        <v>1425</v>
      </c>
      <c r="E890" s="51" t="s">
        <v>36</v>
      </c>
      <c r="F890" s="51" t="s">
        <v>37</v>
      </c>
      <c r="G890" s="51" t="s">
        <v>32</v>
      </c>
      <c r="H890" s="52">
        <v>2010</v>
      </c>
      <c r="I890" s="38">
        <v>7.6</v>
      </c>
      <c r="J890" s="38">
        <v>7.6</v>
      </c>
      <c r="K890" s="38">
        <v>7.6</v>
      </c>
      <c r="L890" s="38">
        <v>7.6</v>
      </c>
      <c r="M890" s="38">
        <v>7.6</v>
      </c>
      <c r="N890" s="37">
        <v>7.6</v>
      </c>
      <c r="O890" s="37">
        <v>7.6</v>
      </c>
      <c r="P890" s="37">
        <v>7.6</v>
      </c>
      <c r="Q890" s="37">
        <v>7.6</v>
      </c>
      <c r="R890" s="37">
        <v>7.6</v>
      </c>
      <c r="S890" s="37">
        <v>7.6</v>
      </c>
      <c r="T890" s="207"/>
    </row>
    <row r="891" spans="1:20" s="5" customFormat="1" ht="13.2">
      <c r="A891" s="5">
        <f t="shared" si="26"/>
        <v>891</v>
      </c>
      <c r="B891" s="51" t="s">
        <v>1426</v>
      </c>
      <c r="C891" s="51"/>
      <c r="D891" s="51" t="s">
        <v>1427</v>
      </c>
      <c r="E891" s="51" t="s">
        <v>36</v>
      </c>
      <c r="F891" s="51" t="s">
        <v>37</v>
      </c>
      <c r="G891" s="51" t="s">
        <v>32</v>
      </c>
      <c r="H891" s="52">
        <v>2010</v>
      </c>
      <c r="I891" s="38">
        <v>7.3</v>
      </c>
      <c r="J891" s="38">
        <v>7.3</v>
      </c>
      <c r="K891" s="38">
        <v>7.3</v>
      </c>
      <c r="L891" s="38">
        <v>7.3</v>
      </c>
      <c r="M891" s="38">
        <v>7.3</v>
      </c>
      <c r="N891" s="37">
        <v>7.3</v>
      </c>
      <c r="O891" s="37">
        <v>7.3</v>
      </c>
      <c r="P891" s="37">
        <v>7.3</v>
      </c>
      <c r="Q891" s="37">
        <v>7.3</v>
      </c>
      <c r="R891" s="37">
        <v>7.3</v>
      </c>
      <c r="S891" s="37">
        <v>7.3</v>
      </c>
      <c r="T891" s="207"/>
    </row>
    <row r="892" spans="1:20" s="5" customFormat="1" ht="13.2">
      <c r="A892" s="5">
        <f t="shared" si="26"/>
        <v>892</v>
      </c>
      <c r="B892" s="51" t="s">
        <v>1394</v>
      </c>
      <c r="C892" s="51"/>
      <c r="D892" s="51" t="s">
        <v>1395</v>
      </c>
      <c r="E892" s="51" t="s">
        <v>1020</v>
      </c>
      <c r="F892" s="51" t="s">
        <v>37</v>
      </c>
      <c r="G892" s="51" t="s">
        <v>33</v>
      </c>
      <c r="H892" s="52">
        <v>2019</v>
      </c>
      <c r="I892" s="38">
        <v>30</v>
      </c>
      <c r="J892" s="38">
        <v>30</v>
      </c>
      <c r="K892" s="38">
        <v>30</v>
      </c>
      <c r="L892" s="38">
        <v>30</v>
      </c>
      <c r="M892" s="38">
        <v>30</v>
      </c>
      <c r="N892" s="37">
        <v>30</v>
      </c>
      <c r="O892" s="37">
        <v>30</v>
      </c>
      <c r="P892" s="37">
        <v>30</v>
      </c>
      <c r="Q892" s="37">
        <v>30</v>
      </c>
      <c r="R892" s="37">
        <v>30</v>
      </c>
      <c r="S892" s="37">
        <v>30</v>
      </c>
      <c r="T892" s="207"/>
    </row>
    <row r="893" spans="1:20" s="5" customFormat="1" ht="13.2">
      <c r="A893" s="5">
        <f t="shared" si="26"/>
        <v>893</v>
      </c>
      <c r="B893" s="51" t="s">
        <v>1906</v>
      </c>
      <c r="C893" s="51"/>
      <c r="D893" s="51" t="s">
        <v>1907</v>
      </c>
      <c r="E893" s="51" t="s">
        <v>1020</v>
      </c>
      <c r="F893" s="51" t="s">
        <v>37</v>
      </c>
      <c r="G893" s="51" t="s">
        <v>33</v>
      </c>
      <c r="H893" s="52">
        <v>2021</v>
      </c>
      <c r="I893" s="38">
        <v>100</v>
      </c>
      <c r="J893" s="38">
        <v>100</v>
      </c>
      <c r="K893" s="38">
        <v>100</v>
      </c>
      <c r="L893" s="38">
        <v>100</v>
      </c>
      <c r="M893" s="38">
        <v>100</v>
      </c>
      <c r="N893" s="37">
        <v>100</v>
      </c>
      <c r="O893" s="37">
        <v>100</v>
      </c>
      <c r="P893" s="37">
        <v>100</v>
      </c>
      <c r="Q893" s="37">
        <v>100</v>
      </c>
      <c r="R893" s="37">
        <v>100</v>
      </c>
      <c r="S893" s="37">
        <v>100</v>
      </c>
      <c r="T893" s="207"/>
    </row>
    <row r="894" spans="1:20" s="5" customFormat="1" ht="13.2">
      <c r="A894" s="5">
        <f t="shared" si="26"/>
        <v>894</v>
      </c>
      <c r="B894" s="51" t="s">
        <v>1908</v>
      </c>
      <c r="C894" s="51"/>
      <c r="D894" s="51" t="s">
        <v>1909</v>
      </c>
      <c r="E894" s="51" t="s">
        <v>1020</v>
      </c>
      <c r="F894" s="51" t="s">
        <v>37</v>
      </c>
      <c r="G894" s="51" t="s">
        <v>33</v>
      </c>
      <c r="H894" s="52">
        <v>2021</v>
      </c>
      <c r="I894" s="38">
        <v>15</v>
      </c>
      <c r="J894" s="38">
        <v>15</v>
      </c>
      <c r="K894" s="38">
        <v>15</v>
      </c>
      <c r="L894" s="38">
        <v>15</v>
      </c>
      <c r="M894" s="38">
        <v>15</v>
      </c>
      <c r="N894" s="37">
        <v>15</v>
      </c>
      <c r="O894" s="37">
        <v>15</v>
      </c>
      <c r="P894" s="37">
        <v>15</v>
      </c>
      <c r="Q894" s="37">
        <v>15</v>
      </c>
      <c r="R894" s="37">
        <v>15</v>
      </c>
      <c r="S894" s="37">
        <v>15</v>
      </c>
      <c r="T894" s="207"/>
    </row>
    <row r="895" spans="1:20" s="5" customFormat="1" ht="13.2">
      <c r="A895" s="5">
        <f t="shared" si="26"/>
        <v>895</v>
      </c>
      <c r="B895" s="51" t="s">
        <v>1386</v>
      </c>
      <c r="C895" s="51"/>
      <c r="D895" s="51" t="s">
        <v>1387</v>
      </c>
      <c r="E895" s="51" t="s">
        <v>68</v>
      </c>
      <c r="F895" s="51" t="s">
        <v>37</v>
      </c>
      <c r="G895" s="51" t="s">
        <v>33</v>
      </c>
      <c r="H895" s="52">
        <v>2018</v>
      </c>
      <c r="I895" s="38">
        <v>101.6</v>
      </c>
      <c r="J895" s="38">
        <v>101.6</v>
      </c>
      <c r="K895" s="38">
        <v>101.6</v>
      </c>
      <c r="L895" s="38">
        <v>101.6</v>
      </c>
      <c r="M895" s="38">
        <v>101.6</v>
      </c>
      <c r="N895" s="37">
        <v>101.6</v>
      </c>
      <c r="O895" s="37">
        <v>101.6</v>
      </c>
      <c r="P895" s="37">
        <v>101.6</v>
      </c>
      <c r="Q895" s="37">
        <v>101.6</v>
      </c>
      <c r="R895" s="37">
        <v>101.6</v>
      </c>
      <c r="S895" s="37">
        <v>101.6</v>
      </c>
      <c r="T895" s="207"/>
    </row>
    <row r="896" spans="1:20" s="5" customFormat="1" ht="13.2">
      <c r="A896" s="5">
        <f t="shared" si="26"/>
        <v>896</v>
      </c>
      <c r="B896" s="51" t="s">
        <v>95</v>
      </c>
      <c r="C896" s="51"/>
      <c r="D896" s="51" t="s">
        <v>96</v>
      </c>
      <c r="E896" s="51" t="s">
        <v>68</v>
      </c>
      <c r="F896" s="51" t="s">
        <v>37</v>
      </c>
      <c r="G896" s="51" t="s">
        <v>33</v>
      </c>
      <c r="H896" s="52">
        <v>2018</v>
      </c>
      <c r="I896" s="38">
        <v>50</v>
      </c>
      <c r="J896" s="38">
        <v>50</v>
      </c>
      <c r="K896" s="38">
        <v>50</v>
      </c>
      <c r="L896" s="38">
        <v>50</v>
      </c>
      <c r="M896" s="38">
        <v>50</v>
      </c>
      <c r="N896" s="37">
        <v>50</v>
      </c>
      <c r="O896" s="37">
        <v>50</v>
      </c>
      <c r="P896" s="37">
        <v>50</v>
      </c>
      <c r="Q896" s="37">
        <v>50</v>
      </c>
      <c r="R896" s="37">
        <v>50</v>
      </c>
      <c r="S896" s="37">
        <v>50</v>
      </c>
      <c r="T896" s="207"/>
    </row>
    <row r="897" spans="1:20" s="5" customFormat="1" ht="13.2">
      <c r="A897" s="5">
        <f t="shared" si="26"/>
        <v>897</v>
      </c>
      <c r="B897" s="51" t="s">
        <v>1428</v>
      </c>
      <c r="C897" s="51"/>
      <c r="D897" s="51" t="s">
        <v>1429</v>
      </c>
      <c r="E897" s="51" t="s">
        <v>1430</v>
      </c>
      <c r="F897" s="51" t="s">
        <v>37</v>
      </c>
      <c r="G897" s="51" t="s">
        <v>32</v>
      </c>
      <c r="H897" s="52">
        <v>2018</v>
      </c>
      <c r="I897" s="38">
        <v>5</v>
      </c>
      <c r="J897" s="38">
        <v>5</v>
      </c>
      <c r="K897" s="38">
        <v>5</v>
      </c>
      <c r="L897" s="38">
        <v>5</v>
      </c>
      <c r="M897" s="38">
        <v>5</v>
      </c>
      <c r="N897" s="37">
        <v>5</v>
      </c>
      <c r="O897" s="37">
        <v>5</v>
      </c>
      <c r="P897" s="37">
        <v>5</v>
      </c>
      <c r="Q897" s="37">
        <v>5</v>
      </c>
      <c r="R897" s="37">
        <v>5</v>
      </c>
      <c r="S897" s="37">
        <v>5</v>
      </c>
      <c r="T897" s="207"/>
    </row>
    <row r="898" spans="1:20" s="5" customFormat="1" ht="13.2">
      <c r="A898" s="5">
        <f t="shared" si="26"/>
        <v>898</v>
      </c>
      <c r="B898" s="51" t="s">
        <v>1428</v>
      </c>
      <c r="C898" s="51"/>
      <c r="D898" s="51" t="s">
        <v>1431</v>
      </c>
      <c r="E898" s="51" t="s">
        <v>1430</v>
      </c>
      <c r="F898" s="51" t="s">
        <v>37</v>
      </c>
      <c r="G898" s="51" t="s">
        <v>32</v>
      </c>
      <c r="H898" s="52">
        <v>2018</v>
      </c>
      <c r="I898" s="38">
        <v>5</v>
      </c>
      <c r="J898" s="38">
        <v>5</v>
      </c>
      <c r="K898" s="38">
        <v>5</v>
      </c>
      <c r="L898" s="38">
        <v>5</v>
      </c>
      <c r="M898" s="38">
        <v>5</v>
      </c>
      <c r="N898" s="37">
        <v>5</v>
      </c>
      <c r="O898" s="37">
        <v>5</v>
      </c>
      <c r="P898" s="37">
        <v>5</v>
      </c>
      <c r="Q898" s="37">
        <v>5</v>
      </c>
      <c r="R898" s="37">
        <v>5</v>
      </c>
      <c r="S898" s="37">
        <v>5</v>
      </c>
      <c r="T898" s="207"/>
    </row>
    <row r="899" spans="1:20" s="5" customFormat="1" ht="13.2">
      <c r="A899" s="5">
        <f t="shared" si="26"/>
        <v>899</v>
      </c>
      <c r="B899" s="51" t="s">
        <v>2057</v>
      </c>
      <c r="C899" s="51"/>
      <c r="D899" s="51" t="s">
        <v>2701</v>
      </c>
      <c r="E899" s="51" t="s">
        <v>1700</v>
      </c>
      <c r="F899" s="51" t="s">
        <v>37</v>
      </c>
      <c r="G899" s="51" t="s">
        <v>31</v>
      </c>
      <c r="H899" s="52">
        <v>2023</v>
      </c>
      <c r="I899" s="38">
        <v>146.09</v>
      </c>
      <c r="J899" s="38">
        <v>145</v>
      </c>
      <c r="K899" s="38">
        <v>145</v>
      </c>
      <c r="L899" s="38">
        <v>145</v>
      </c>
      <c r="M899" s="38">
        <v>145</v>
      </c>
      <c r="N899" s="37">
        <v>145</v>
      </c>
      <c r="O899" s="37">
        <v>145</v>
      </c>
      <c r="P899" s="37">
        <v>145</v>
      </c>
      <c r="Q899" s="37">
        <v>145</v>
      </c>
      <c r="R899" s="37">
        <v>145</v>
      </c>
      <c r="S899" s="37">
        <v>145</v>
      </c>
      <c r="T899" s="207"/>
    </row>
    <row r="900" spans="1:20" s="5" customFormat="1" ht="13.2">
      <c r="A900" s="5">
        <f t="shared" si="26"/>
        <v>900</v>
      </c>
      <c r="B900" s="51" t="s">
        <v>1780</v>
      </c>
      <c r="C900" s="51"/>
      <c r="D900" s="51" t="s">
        <v>2290</v>
      </c>
      <c r="E900" s="51" t="s">
        <v>1548</v>
      </c>
      <c r="F900" s="51" t="s">
        <v>37</v>
      </c>
      <c r="G900" s="51" t="s">
        <v>32</v>
      </c>
      <c r="H900" s="52">
        <v>2023</v>
      </c>
      <c r="I900" s="38">
        <v>53.4</v>
      </c>
      <c r="J900" s="38">
        <v>50</v>
      </c>
      <c r="K900" s="38">
        <v>50</v>
      </c>
      <c r="L900" s="38">
        <v>50</v>
      </c>
      <c r="M900" s="38">
        <v>50</v>
      </c>
      <c r="N900" s="37">
        <v>50</v>
      </c>
      <c r="O900" s="37">
        <v>50</v>
      </c>
      <c r="P900" s="37">
        <v>50</v>
      </c>
      <c r="Q900" s="37">
        <v>50</v>
      </c>
      <c r="R900" s="37">
        <v>50</v>
      </c>
      <c r="S900" s="37">
        <v>50</v>
      </c>
      <c r="T900" s="207"/>
    </row>
    <row r="901" spans="1:20" s="5" customFormat="1" ht="13.2">
      <c r="A901" s="5">
        <f t="shared" si="26"/>
        <v>901</v>
      </c>
      <c r="B901" s="51" t="s">
        <v>1435</v>
      </c>
      <c r="C901" s="51"/>
      <c r="D901" s="51" t="s">
        <v>1436</v>
      </c>
      <c r="E901" s="51" t="s">
        <v>231</v>
      </c>
      <c r="F901" s="51" t="s">
        <v>37</v>
      </c>
      <c r="G901" s="51" t="s">
        <v>186</v>
      </c>
      <c r="H901" s="52">
        <v>2018</v>
      </c>
      <c r="I901" s="38">
        <v>5</v>
      </c>
      <c r="J901" s="38">
        <v>5</v>
      </c>
      <c r="K901" s="38">
        <v>5</v>
      </c>
      <c r="L901" s="38">
        <v>5</v>
      </c>
      <c r="M901" s="38">
        <v>5</v>
      </c>
      <c r="N901" s="37">
        <v>5</v>
      </c>
      <c r="O901" s="37">
        <v>5</v>
      </c>
      <c r="P901" s="37">
        <v>5</v>
      </c>
      <c r="Q901" s="37">
        <v>5</v>
      </c>
      <c r="R901" s="37">
        <v>5</v>
      </c>
      <c r="S901" s="37">
        <v>5</v>
      </c>
      <c r="T901" s="207"/>
    </row>
    <row r="902" spans="1:20" s="5" customFormat="1" ht="13.2">
      <c r="A902" s="5">
        <f t="shared" ref="A902:A965" si="31">A901+1</f>
        <v>902</v>
      </c>
      <c r="B902" s="51" t="s">
        <v>1437</v>
      </c>
      <c r="C902" s="51"/>
      <c r="D902" s="51" t="s">
        <v>1438</v>
      </c>
      <c r="E902" s="51" t="s">
        <v>231</v>
      </c>
      <c r="F902" s="51" t="s">
        <v>37</v>
      </c>
      <c r="G902" s="51" t="s">
        <v>186</v>
      </c>
      <c r="H902" s="52">
        <v>2018</v>
      </c>
      <c r="I902" s="38">
        <v>5</v>
      </c>
      <c r="J902" s="38">
        <v>5</v>
      </c>
      <c r="K902" s="38">
        <v>5</v>
      </c>
      <c r="L902" s="38">
        <v>5</v>
      </c>
      <c r="M902" s="38">
        <v>5</v>
      </c>
      <c r="N902" s="37">
        <v>5</v>
      </c>
      <c r="O902" s="37">
        <v>5</v>
      </c>
      <c r="P902" s="37">
        <v>5</v>
      </c>
      <c r="Q902" s="37">
        <v>5</v>
      </c>
      <c r="R902" s="37">
        <v>5</v>
      </c>
      <c r="S902" s="37">
        <v>5</v>
      </c>
      <c r="T902" s="207"/>
    </row>
    <row r="903" spans="1:20" s="5" customFormat="1" ht="13.2">
      <c r="A903" s="5">
        <f t="shared" si="31"/>
        <v>903</v>
      </c>
      <c r="B903" s="51" t="s">
        <v>1439</v>
      </c>
      <c r="C903" s="51"/>
      <c r="D903" s="51" t="s">
        <v>1440</v>
      </c>
      <c r="E903" s="51" t="s">
        <v>260</v>
      </c>
      <c r="F903" s="51" t="s">
        <v>37</v>
      </c>
      <c r="G903" s="51" t="s">
        <v>32</v>
      </c>
      <c r="H903" s="52">
        <v>2018</v>
      </c>
      <c r="I903" s="38">
        <v>5</v>
      </c>
      <c r="J903" s="38">
        <v>5</v>
      </c>
      <c r="K903" s="38">
        <v>5</v>
      </c>
      <c r="L903" s="38">
        <v>5</v>
      </c>
      <c r="M903" s="38">
        <v>5</v>
      </c>
      <c r="N903" s="37">
        <v>5</v>
      </c>
      <c r="O903" s="37">
        <v>5</v>
      </c>
      <c r="P903" s="37">
        <v>5</v>
      </c>
      <c r="Q903" s="37">
        <v>5</v>
      </c>
      <c r="R903" s="37">
        <v>5</v>
      </c>
      <c r="S903" s="37">
        <v>5</v>
      </c>
      <c r="T903" s="207"/>
    </row>
    <row r="904" spans="1:20" s="5" customFormat="1" ht="13.2">
      <c r="A904" s="5">
        <f t="shared" si="31"/>
        <v>904</v>
      </c>
      <c r="B904" s="51" t="s">
        <v>1441</v>
      </c>
      <c r="C904" s="51"/>
      <c r="D904" s="51" t="s">
        <v>1442</v>
      </c>
      <c r="E904" s="51" t="s">
        <v>260</v>
      </c>
      <c r="F904" s="51" t="s">
        <v>37</v>
      </c>
      <c r="G904" s="51" t="s">
        <v>32</v>
      </c>
      <c r="H904" s="52">
        <v>2018</v>
      </c>
      <c r="I904" s="38">
        <v>5</v>
      </c>
      <c r="J904" s="38">
        <v>5</v>
      </c>
      <c r="K904" s="38">
        <v>5</v>
      </c>
      <c r="L904" s="38">
        <v>5</v>
      </c>
      <c r="M904" s="38">
        <v>5</v>
      </c>
      <c r="N904" s="37">
        <v>5</v>
      </c>
      <c r="O904" s="37">
        <v>5</v>
      </c>
      <c r="P904" s="37">
        <v>5</v>
      </c>
      <c r="Q904" s="37">
        <v>5</v>
      </c>
      <c r="R904" s="37">
        <v>5</v>
      </c>
      <c r="S904" s="37">
        <v>5</v>
      </c>
      <c r="T904" s="207"/>
    </row>
    <row r="905" spans="1:20" s="5" customFormat="1" ht="13.2">
      <c r="A905" s="5">
        <f t="shared" si="31"/>
        <v>905</v>
      </c>
      <c r="B905" s="51" t="s">
        <v>1388</v>
      </c>
      <c r="C905" s="51"/>
      <c r="D905" s="51" t="s">
        <v>1389</v>
      </c>
      <c r="E905" s="51" t="s">
        <v>46</v>
      </c>
      <c r="F905" s="51" t="s">
        <v>37</v>
      </c>
      <c r="G905" s="51" t="s">
        <v>33</v>
      </c>
      <c r="H905" s="52">
        <v>2018</v>
      </c>
      <c r="I905" s="38">
        <v>180</v>
      </c>
      <c r="J905" s="38">
        <v>180</v>
      </c>
      <c r="K905" s="38">
        <v>180</v>
      </c>
      <c r="L905" s="38">
        <v>180</v>
      </c>
      <c r="M905" s="38">
        <v>180</v>
      </c>
      <c r="N905" s="37">
        <v>180</v>
      </c>
      <c r="O905" s="37">
        <v>180</v>
      </c>
      <c r="P905" s="37">
        <v>180</v>
      </c>
      <c r="Q905" s="37">
        <v>180</v>
      </c>
      <c r="R905" s="37">
        <v>180</v>
      </c>
      <c r="S905" s="37">
        <v>180</v>
      </c>
      <c r="T905" s="207"/>
    </row>
    <row r="906" spans="1:20" s="5" customFormat="1" ht="13.2">
      <c r="A906" s="5">
        <f t="shared" si="31"/>
        <v>906</v>
      </c>
      <c r="B906" s="51" t="s">
        <v>1759</v>
      </c>
      <c r="C906" s="51"/>
      <c r="D906" s="51" t="s">
        <v>1760</v>
      </c>
      <c r="E906" s="51" t="s">
        <v>1761</v>
      </c>
      <c r="F906" s="51" t="s">
        <v>37</v>
      </c>
      <c r="G906" s="51" t="s">
        <v>32</v>
      </c>
      <c r="H906" s="52">
        <v>2020</v>
      </c>
      <c r="I906" s="38">
        <v>10</v>
      </c>
      <c r="J906" s="38">
        <v>10</v>
      </c>
      <c r="K906" s="38">
        <v>10</v>
      </c>
      <c r="L906" s="38">
        <v>10</v>
      </c>
      <c r="M906" s="38">
        <v>10</v>
      </c>
      <c r="N906" s="37">
        <v>10</v>
      </c>
      <c r="O906" s="37">
        <v>10</v>
      </c>
      <c r="P906" s="37">
        <v>10</v>
      </c>
      <c r="Q906" s="37">
        <v>10</v>
      </c>
      <c r="R906" s="37">
        <v>10</v>
      </c>
      <c r="S906" s="37">
        <v>10</v>
      </c>
      <c r="T906" s="207"/>
    </row>
    <row r="907" spans="1:20" s="5" customFormat="1" ht="13.2">
      <c r="A907" s="5">
        <f t="shared" si="31"/>
        <v>907</v>
      </c>
      <c r="B907" s="51" t="s">
        <v>1443</v>
      </c>
      <c r="C907" s="51"/>
      <c r="D907" s="51" t="s">
        <v>1444</v>
      </c>
      <c r="E907" s="51" t="s">
        <v>432</v>
      </c>
      <c r="F907" s="51" t="s">
        <v>37</v>
      </c>
      <c r="G907" s="51" t="s">
        <v>31</v>
      </c>
      <c r="H907" s="52">
        <v>2018</v>
      </c>
      <c r="I907" s="38">
        <v>10</v>
      </c>
      <c r="J907" s="38">
        <v>10</v>
      </c>
      <c r="K907" s="38">
        <v>10</v>
      </c>
      <c r="L907" s="38">
        <v>10</v>
      </c>
      <c r="M907" s="38">
        <v>10</v>
      </c>
      <c r="N907" s="37">
        <v>10</v>
      </c>
      <c r="O907" s="37">
        <v>10</v>
      </c>
      <c r="P907" s="37">
        <v>10</v>
      </c>
      <c r="Q907" s="37">
        <v>10</v>
      </c>
      <c r="R907" s="37">
        <v>10</v>
      </c>
      <c r="S907" s="37">
        <v>10</v>
      </c>
      <c r="T907" s="207"/>
    </row>
    <row r="908" spans="1:20" s="5" customFormat="1" ht="13.2">
      <c r="A908" s="5">
        <f t="shared" si="31"/>
        <v>908</v>
      </c>
      <c r="B908" s="51" t="s">
        <v>1420</v>
      </c>
      <c r="C908" s="51"/>
      <c r="D908" s="51" t="s">
        <v>1421</v>
      </c>
      <c r="E908" s="51" t="s">
        <v>36</v>
      </c>
      <c r="F908" s="51" t="s">
        <v>37</v>
      </c>
      <c r="G908" s="51" t="s">
        <v>32</v>
      </c>
      <c r="H908" s="52">
        <v>2019</v>
      </c>
      <c r="I908" s="38">
        <v>5</v>
      </c>
      <c r="J908" s="38">
        <v>5</v>
      </c>
      <c r="K908" s="38">
        <v>5</v>
      </c>
      <c r="L908" s="38">
        <v>5</v>
      </c>
      <c r="M908" s="38">
        <v>5</v>
      </c>
      <c r="N908" s="37">
        <v>5</v>
      </c>
      <c r="O908" s="37">
        <v>5</v>
      </c>
      <c r="P908" s="37">
        <v>5</v>
      </c>
      <c r="Q908" s="37">
        <v>5</v>
      </c>
      <c r="R908" s="37">
        <v>5</v>
      </c>
      <c r="S908" s="37">
        <v>5</v>
      </c>
      <c r="T908" s="207"/>
    </row>
    <row r="909" spans="1:20" s="5" customFormat="1" ht="13.2">
      <c r="A909" s="5">
        <f t="shared" si="31"/>
        <v>909</v>
      </c>
      <c r="B909" s="51" t="s">
        <v>1691</v>
      </c>
      <c r="C909" s="51"/>
      <c r="D909" s="51" t="s">
        <v>2012</v>
      </c>
      <c r="E909" s="51" t="s">
        <v>944</v>
      </c>
      <c r="F909" s="51" t="s">
        <v>37</v>
      </c>
      <c r="G909" s="51" t="s">
        <v>31</v>
      </c>
      <c r="H909" s="52">
        <v>2021</v>
      </c>
      <c r="I909" s="38">
        <v>125.7</v>
      </c>
      <c r="J909" s="38">
        <v>125.7</v>
      </c>
      <c r="K909" s="38">
        <v>125.7</v>
      </c>
      <c r="L909" s="38">
        <v>125.7</v>
      </c>
      <c r="M909" s="38">
        <v>125.7</v>
      </c>
      <c r="N909" s="37">
        <v>125.7</v>
      </c>
      <c r="O909" s="37">
        <v>125.7</v>
      </c>
      <c r="P909" s="37">
        <v>125.7</v>
      </c>
      <c r="Q909" s="37">
        <v>125.7</v>
      </c>
      <c r="R909" s="37">
        <v>125.7</v>
      </c>
      <c r="S909" s="37">
        <v>125.7</v>
      </c>
      <c r="T909" s="207"/>
    </row>
    <row r="910" spans="1:20" s="5" customFormat="1" ht="13.2">
      <c r="A910" s="5">
        <f t="shared" si="31"/>
        <v>910</v>
      </c>
      <c r="B910" s="51" t="s">
        <v>1783</v>
      </c>
      <c r="C910" s="51"/>
      <c r="D910" s="51" t="s">
        <v>2013</v>
      </c>
      <c r="E910" s="51" t="s">
        <v>555</v>
      </c>
      <c r="F910" s="51" t="s">
        <v>37</v>
      </c>
      <c r="G910" s="51" t="s">
        <v>32</v>
      </c>
      <c r="H910" s="52">
        <v>2021</v>
      </c>
      <c r="I910" s="38">
        <v>202.6</v>
      </c>
      <c r="J910" s="38">
        <v>202.6</v>
      </c>
      <c r="K910" s="38">
        <v>202.6</v>
      </c>
      <c r="L910" s="38">
        <v>202.6</v>
      </c>
      <c r="M910" s="38">
        <v>202.6</v>
      </c>
      <c r="N910" s="37">
        <v>202.6</v>
      </c>
      <c r="O910" s="37">
        <v>202.6</v>
      </c>
      <c r="P910" s="37">
        <v>202.6</v>
      </c>
      <c r="Q910" s="37">
        <v>202.6</v>
      </c>
      <c r="R910" s="37">
        <v>202.6</v>
      </c>
      <c r="S910" s="37">
        <v>202.6</v>
      </c>
      <c r="T910" s="207"/>
    </row>
    <row r="911" spans="1:20" s="5" customFormat="1" ht="13.2">
      <c r="A911" s="5">
        <f t="shared" si="31"/>
        <v>911</v>
      </c>
      <c r="B911" s="51" t="s">
        <v>2613</v>
      </c>
      <c r="C911" s="51"/>
      <c r="D911" s="51" t="s">
        <v>2614</v>
      </c>
      <c r="E911" s="51" t="s">
        <v>1456</v>
      </c>
      <c r="F911" s="51" t="s">
        <v>37</v>
      </c>
      <c r="G911" s="51" t="s">
        <v>31</v>
      </c>
      <c r="H911" s="52">
        <v>2024</v>
      </c>
      <c r="I911" s="38">
        <v>101.3</v>
      </c>
      <c r="J911" s="38">
        <v>100.1</v>
      </c>
      <c r="K911" s="38">
        <v>100.1</v>
      </c>
      <c r="L911" s="38">
        <v>100.1</v>
      </c>
      <c r="M911" s="38">
        <v>100.1</v>
      </c>
      <c r="N911" s="37">
        <v>100.1</v>
      </c>
      <c r="O911" s="37">
        <v>100.1</v>
      </c>
      <c r="P911" s="37">
        <v>100.1</v>
      </c>
      <c r="Q911" s="37">
        <v>100.1</v>
      </c>
      <c r="R911" s="37">
        <v>100.1</v>
      </c>
      <c r="S911" s="37">
        <v>100.1</v>
      </c>
      <c r="T911" s="207"/>
    </row>
    <row r="912" spans="1:20" s="5" customFormat="1" ht="13.2">
      <c r="A912" s="5">
        <f t="shared" si="31"/>
        <v>912</v>
      </c>
      <c r="B912" s="51" t="s">
        <v>2599</v>
      </c>
      <c r="C912" s="51"/>
      <c r="D912" s="51" t="s">
        <v>2600</v>
      </c>
      <c r="E912" s="51" t="s">
        <v>1536</v>
      </c>
      <c r="F912" s="51" t="s">
        <v>37</v>
      </c>
      <c r="G912" s="51" t="s">
        <v>69</v>
      </c>
      <c r="H912" s="52">
        <v>2023</v>
      </c>
      <c r="I912" s="38">
        <v>101.4</v>
      </c>
      <c r="J912" s="38">
        <v>100</v>
      </c>
      <c r="K912" s="38">
        <v>100</v>
      </c>
      <c r="L912" s="38">
        <v>100</v>
      </c>
      <c r="M912" s="38">
        <v>100</v>
      </c>
      <c r="N912" s="37">
        <v>100</v>
      </c>
      <c r="O912" s="37">
        <v>100</v>
      </c>
      <c r="P912" s="37">
        <v>100</v>
      </c>
      <c r="Q912" s="37">
        <v>100</v>
      </c>
      <c r="R912" s="37">
        <v>100</v>
      </c>
      <c r="S912" s="37">
        <v>100</v>
      </c>
      <c r="T912" s="207"/>
    </row>
    <row r="913" spans="1:20" s="5" customFormat="1" ht="13.2">
      <c r="A913" s="5">
        <f t="shared" si="31"/>
        <v>913</v>
      </c>
      <c r="B913" s="51" t="s">
        <v>2601</v>
      </c>
      <c r="C913" s="51"/>
      <c r="D913" s="51" t="s">
        <v>2602</v>
      </c>
      <c r="E913" s="51" t="s">
        <v>1536</v>
      </c>
      <c r="F913" s="51" t="s">
        <v>37</v>
      </c>
      <c r="G913" s="51" t="s">
        <v>69</v>
      </c>
      <c r="H913" s="52">
        <v>2023</v>
      </c>
      <c r="I913" s="38">
        <v>101.4</v>
      </c>
      <c r="J913" s="38">
        <v>100</v>
      </c>
      <c r="K913" s="38">
        <v>100</v>
      </c>
      <c r="L913" s="38">
        <v>100</v>
      </c>
      <c r="M913" s="38">
        <v>100</v>
      </c>
      <c r="N913" s="37">
        <v>100</v>
      </c>
      <c r="O913" s="37">
        <v>100</v>
      </c>
      <c r="P913" s="37">
        <v>100</v>
      </c>
      <c r="Q913" s="37">
        <v>100</v>
      </c>
      <c r="R913" s="37">
        <v>100</v>
      </c>
      <c r="S913" s="37">
        <v>100</v>
      </c>
      <c r="T913" s="207"/>
    </row>
    <row r="914" spans="1:20" s="5" customFormat="1" ht="13.2">
      <c r="A914" s="5">
        <f t="shared" si="31"/>
        <v>914</v>
      </c>
      <c r="B914" s="51" t="s">
        <v>2062</v>
      </c>
      <c r="C914" s="51"/>
      <c r="D914" s="51" t="s">
        <v>3865</v>
      </c>
      <c r="E914" s="51" t="s">
        <v>220</v>
      </c>
      <c r="F914" s="51" t="s">
        <v>37</v>
      </c>
      <c r="G914" s="51" t="s">
        <v>31</v>
      </c>
      <c r="H914" s="52">
        <v>2023</v>
      </c>
      <c r="I914" s="38">
        <v>71.400000000000006</v>
      </c>
      <c r="J914" s="38">
        <v>71.400000000000006</v>
      </c>
      <c r="K914" s="38">
        <v>71.400000000000006</v>
      </c>
      <c r="L914" s="38">
        <v>71.400000000000006</v>
      </c>
      <c r="M914" s="38">
        <v>71.400000000000006</v>
      </c>
      <c r="N914" s="37">
        <v>71.400000000000006</v>
      </c>
      <c r="O914" s="37">
        <v>71.400000000000006</v>
      </c>
      <c r="P914" s="37">
        <v>71.400000000000006</v>
      </c>
      <c r="Q914" s="37">
        <v>71.400000000000006</v>
      </c>
      <c r="R914" s="37">
        <v>71.400000000000006</v>
      </c>
      <c r="S914" s="37">
        <v>71.400000000000006</v>
      </c>
      <c r="T914" s="207"/>
    </row>
    <row r="915" spans="1:20" s="5" customFormat="1" ht="13.2">
      <c r="A915" s="5">
        <f t="shared" si="31"/>
        <v>915</v>
      </c>
      <c r="B915" s="51" t="s">
        <v>1899</v>
      </c>
      <c r="C915" s="51"/>
      <c r="D915" s="51" t="s">
        <v>2014</v>
      </c>
      <c r="E915" s="51" t="s">
        <v>315</v>
      </c>
      <c r="F915" s="51" t="s">
        <v>37</v>
      </c>
      <c r="G915" s="51" t="s">
        <v>32</v>
      </c>
      <c r="H915" s="52">
        <v>2021</v>
      </c>
      <c r="I915" s="38">
        <v>144</v>
      </c>
      <c r="J915" s="38">
        <v>144</v>
      </c>
      <c r="K915" s="38">
        <v>144</v>
      </c>
      <c r="L915" s="38">
        <v>144</v>
      </c>
      <c r="M915" s="38">
        <v>144</v>
      </c>
      <c r="N915" s="37">
        <v>144</v>
      </c>
      <c r="O915" s="37">
        <v>144</v>
      </c>
      <c r="P915" s="37">
        <v>144</v>
      </c>
      <c r="Q915" s="37">
        <v>144</v>
      </c>
      <c r="R915" s="37">
        <v>144</v>
      </c>
      <c r="S915" s="37">
        <v>144</v>
      </c>
      <c r="T915" s="207"/>
    </row>
    <row r="916" spans="1:20" s="5" customFormat="1" ht="13.2">
      <c r="A916" s="5">
        <f t="shared" si="31"/>
        <v>916</v>
      </c>
      <c r="B916" s="51" t="s">
        <v>1445</v>
      </c>
      <c r="C916" s="51"/>
      <c r="D916" s="51" t="s">
        <v>1446</v>
      </c>
      <c r="E916" s="51" t="s">
        <v>179</v>
      </c>
      <c r="F916" s="51" t="s">
        <v>37</v>
      </c>
      <c r="G916" s="51" t="s">
        <v>31</v>
      </c>
      <c r="H916" s="52">
        <v>2018</v>
      </c>
      <c r="I916" s="38">
        <v>10</v>
      </c>
      <c r="J916" s="38">
        <v>10</v>
      </c>
      <c r="K916" s="38">
        <v>10</v>
      </c>
      <c r="L916" s="38">
        <v>10</v>
      </c>
      <c r="M916" s="38">
        <v>10</v>
      </c>
      <c r="N916" s="37">
        <v>10</v>
      </c>
      <c r="O916" s="37">
        <v>10</v>
      </c>
      <c r="P916" s="37">
        <v>10</v>
      </c>
      <c r="Q916" s="37">
        <v>10</v>
      </c>
      <c r="R916" s="37">
        <v>10</v>
      </c>
      <c r="S916" s="37">
        <v>10</v>
      </c>
      <c r="T916" s="207"/>
    </row>
    <row r="917" spans="1:20" s="5" customFormat="1" ht="13.2">
      <c r="A917" s="5">
        <f t="shared" si="31"/>
        <v>917</v>
      </c>
      <c r="B917" s="51" t="s">
        <v>1863</v>
      </c>
      <c r="C917" s="51"/>
      <c r="D917" s="51" t="s">
        <v>3866</v>
      </c>
      <c r="E917" s="51" t="s">
        <v>432</v>
      </c>
      <c r="F917" s="51" t="s">
        <v>37</v>
      </c>
      <c r="G917" s="51" t="s">
        <v>31</v>
      </c>
      <c r="H917" s="52">
        <v>2023</v>
      </c>
      <c r="I917" s="38">
        <v>241</v>
      </c>
      <c r="J917" s="38">
        <v>240</v>
      </c>
      <c r="K917" s="38">
        <v>240</v>
      </c>
      <c r="L917" s="38">
        <v>240</v>
      </c>
      <c r="M917" s="38">
        <v>240</v>
      </c>
      <c r="N917" s="37">
        <v>240</v>
      </c>
      <c r="O917" s="37">
        <v>240</v>
      </c>
      <c r="P917" s="37">
        <v>240</v>
      </c>
      <c r="Q917" s="37">
        <v>240</v>
      </c>
      <c r="R917" s="37">
        <v>240</v>
      </c>
      <c r="S917" s="37">
        <v>240</v>
      </c>
      <c r="T917" s="207"/>
    </row>
    <row r="918" spans="1:20" s="5" customFormat="1" ht="13.2">
      <c r="A918" s="5">
        <f t="shared" si="31"/>
        <v>918</v>
      </c>
      <c r="B918" s="51" t="s">
        <v>1588</v>
      </c>
      <c r="C918" s="51"/>
      <c r="D918" s="51" t="s">
        <v>2232</v>
      </c>
      <c r="E918" s="51" t="s">
        <v>685</v>
      </c>
      <c r="F918" s="51" t="s">
        <v>37</v>
      </c>
      <c r="G918" s="51" t="s">
        <v>32</v>
      </c>
      <c r="H918" s="52">
        <v>2022</v>
      </c>
      <c r="I918" s="38">
        <v>132.4</v>
      </c>
      <c r="J918" s="38">
        <v>132.4</v>
      </c>
      <c r="K918" s="38">
        <v>132.4</v>
      </c>
      <c r="L918" s="38">
        <v>132.4</v>
      </c>
      <c r="M918" s="38">
        <v>132.4</v>
      </c>
      <c r="N918" s="37">
        <v>132.4</v>
      </c>
      <c r="O918" s="37">
        <v>132.4</v>
      </c>
      <c r="P918" s="37">
        <v>132.4</v>
      </c>
      <c r="Q918" s="37">
        <v>132.4</v>
      </c>
      <c r="R918" s="37">
        <v>132.4</v>
      </c>
      <c r="S918" s="37">
        <v>132.4</v>
      </c>
      <c r="T918" s="207"/>
    </row>
    <row r="919" spans="1:20" s="5" customFormat="1" ht="13.2">
      <c r="A919" s="5">
        <f t="shared" si="31"/>
        <v>919</v>
      </c>
      <c r="B919" s="51" t="s">
        <v>2063</v>
      </c>
      <c r="C919" s="51"/>
      <c r="D919" s="51" t="s">
        <v>3867</v>
      </c>
      <c r="E919" s="51" t="s">
        <v>47</v>
      </c>
      <c r="F919" s="51" t="s">
        <v>37</v>
      </c>
      <c r="G919" s="51" t="s">
        <v>31</v>
      </c>
      <c r="H919" s="52">
        <v>2023</v>
      </c>
      <c r="I919" s="38">
        <v>81.3</v>
      </c>
      <c r="J919" s="38">
        <v>80</v>
      </c>
      <c r="K919" s="38">
        <v>80</v>
      </c>
      <c r="L919" s="38">
        <v>80</v>
      </c>
      <c r="M919" s="38">
        <v>80</v>
      </c>
      <c r="N919" s="37">
        <v>80</v>
      </c>
      <c r="O919" s="37">
        <v>80</v>
      </c>
      <c r="P919" s="37">
        <v>80</v>
      </c>
      <c r="Q919" s="37">
        <v>80</v>
      </c>
      <c r="R919" s="37">
        <v>80</v>
      </c>
      <c r="S919" s="37">
        <v>80</v>
      </c>
      <c r="T919" s="207"/>
    </row>
    <row r="920" spans="1:20" s="5" customFormat="1" ht="13.2">
      <c r="A920" s="5">
        <f t="shared" si="31"/>
        <v>920</v>
      </c>
      <c r="B920" s="51" t="s">
        <v>1579</v>
      </c>
      <c r="C920" s="51"/>
      <c r="D920" s="51" t="s">
        <v>2373</v>
      </c>
      <c r="E920" s="51" t="s">
        <v>105</v>
      </c>
      <c r="F920" s="51" t="s">
        <v>37</v>
      </c>
      <c r="G920" s="51" t="s">
        <v>33</v>
      </c>
      <c r="H920" s="52">
        <v>2023</v>
      </c>
      <c r="I920" s="38">
        <v>109.5</v>
      </c>
      <c r="J920" s="38">
        <v>108</v>
      </c>
      <c r="K920" s="38">
        <v>108</v>
      </c>
      <c r="L920" s="38">
        <v>108</v>
      </c>
      <c r="M920" s="38">
        <v>108</v>
      </c>
      <c r="N920" s="37">
        <v>108</v>
      </c>
      <c r="O920" s="37">
        <v>108</v>
      </c>
      <c r="P920" s="37">
        <v>108</v>
      </c>
      <c r="Q920" s="37">
        <v>108</v>
      </c>
      <c r="R920" s="37">
        <v>108</v>
      </c>
      <c r="S920" s="37">
        <v>108</v>
      </c>
      <c r="T920" s="207"/>
    </row>
    <row r="921" spans="1:20" s="5" customFormat="1" ht="13.2">
      <c r="A921" s="5">
        <f t="shared" si="31"/>
        <v>921</v>
      </c>
      <c r="B921" s="51" t="s">
        <v>2015</v>
      </c>
      <c r="C921" s="51"/>
      <c r="D921" s="51" t="s">
        <v>2016</v>
      </c>
      <c r="E921" s="51" t="s">
        <v>88</v>
      </c>
      <c r="F921" s="51" t="s">
        <v>37</v>
      </c>
      <c r="G921" s="51" t="s">
        <v>33</v>
      </c>
      <c r="H921" s="52">
        <v>2021</v>
      </c>
      <c r="I921" s="38">
        <v>189.6</v>
      </c>
      <c r="J921" s="38">
        <v>189.6</v>
      </c>
      <c r="K921" s="38">
        <v>189.6</v>
      </c>
      <c r="L921" s="38">
        <v>189.6</v>
      </c>
      <c r="M921" s="38">
        <v>189.6</v>
      </c>
      <c r="N921" s="37">
        <v>189.6</v>
      </c>
      <c r="O921" s="37">
        <v>189.6</v>
      </c>
      <c r="P921" s="37">
        <v>189.6</v>
      </c>
      <c r="Q921" s="37">
        <v>189.6</v>
      </c>
      <c r="R921" s="37">
        <v>189.6</v>
      </c>
      <c r="S921" s="37">
        <v>189.6</v>
      </c>
      <c r="T921" s="207"/>
    </row>
    <row r="922" spans="1:20" s="5" customFormat="1" ht="13.2">
      <c r="A922" s="5">
        <f t="shared" si="31"/>
        <v>922</v>
      </c>
      <c r="B922" s="51" t="s">
        <v>2017</v>
      </c>
      <c r="C922" s="51"/>
      <c r="D922" s="51" t="s">
        <v>2018</v>
      </c>
      <c r="E922" s="51" t="s">
        <v>88</v>
      </c>
      <c r="F922" s="51" t="s">
        <v>37</v>
      </c>
      <c r="G922" s="51" t="s">
        <v>33</v>
      </c>
      <c r="H922" s="52">
        <v>2021</v>
      </c>
      <c r="I922" s="38">
        <v>237.1</v>
      </c>
      <c r="J922" s="38">
        <v>237.1</v>
      </c>
      <c r="K922" s="38">
        <v>237.1</v>
      </c>
      <c r="L922" s="38">
        <v>237.1</v>
      </c>
      <c r="M922" s="38">
        <v>237.1</v>
      </c>
      <c r="N922" s="37">
        <v>237.1</v>
      </c>
      <c r="O922" s="37">
        <v>237.1</v>
      </c>
      <c r="P922" s="37">
        <v>237.1</v>
      </c>
      <c r="Q922" s="37">
        <v>237.1</v>
      </c>
      <c r="R922" s="37">
        <v>237.1</v>
      </c>
      <c r="S922" s="37">
        <v>237.1</v>
      </c>
      <c r="T922" s="207"/>
    </row>
    <row r="923" spans="1:20" s="5" customFormat="1" ht="13.2">
      <c r="A923" s="5">
        <f t="shared" si="31"/>
        <v>923</v>
      </c>
      <c r="B923" s="51" t="s">
        <v>1447</v>
      </c>
      <c r="C923" s="51"/>
      <c r="D923" s="51" t="s">
        <v>1762</v>
      </c>
      <c r="E923" s="51" t="s">
        <v>315</v>
      </c>
      <c r="F923" s="51" t="s">
        <v>37</v>
      </c>
      <c r="G923" s="51" t="s">
        <v>32</v>
      </c>
      <c r="H923" s="52">
        <v>2016</v>
      </c>
      <c r="I923" s="38">
        <v>6.8</v>
      </c>
      <c r="J923" s="38">
        <v>6.8</v>
      </c>
      <c r="K923" s="38">
        <v>6.8</v>
      </c>
      <c r="L923" s="38">
        <v>6.8</v>
      </c>
      <c r="M923" s="38">
        <v>6.8</v>
      </c>
      <c r="N923" s="37">
        <v>6.8</v>
      </c>
      <c r="O923" s="37">
        <v>6.8</v>
      </c>
      <c r="P923" s="37">
        <v>6.8</v>
      </c>
      <c r="Q923" s="37">
        <v>6.8</v>
      </c>
      <c r="R923" s="37">
        <v>6.8</v>
      </c>
      <c r="S923" s="37">
        <v>6.8</v>
      </c>
      <c r="T923" s="207"/>
    </row>
    <row r="924" spans="1:20" s="5" customFormat="1" ht="13.2">
      <c r="A924" s="5">
        <f t="shared" si="31"/>
        <v>924</v>
      </c>
      <c r="B924" s="51" t="s">
        <v>104</v>
      </c>
      <c r="C924" s="51"/>
      <c r="D924" s="51" t="s">
        <v>1747</v>
      </c>
      <c r="E924" s="51" t="s">
        <v>105</v>
      </c>
      <c r="F924" s="51" t="s">
        <v>37</v>
      </c>
      <c r="G924" s="51" t="s">
        <v>33</v>
      </c>
      <c r="H924" s="52">
        <v>2020</v>
      </c>
      <c r="I924" s="38">
        <v>152.5</v>
      </c>
      <c r="J924" s="38">
        <v>150</v>
      </c>
      <c r="K924" s="38">
        <v>150</v>
      </c>
      <c r="L924" s="38">
        <v>150</v>
      </c>
      <c r="M924" s="38">
        <v>150</v>
      </c>
      <c r="N924" s="37">
        <v>150</v>
      </c>
      <c r="O924" s="37">
        <v>150</v>
      </c>
      <c r="P924" s="37">
        <v>150</v>
      </c>
      <c r="Q924" s="37">
        <v>150</v>
      </c>
      <c r="R924" s="37">
        <v>150</v>
      </c>
      <c r="S924" s="37">
        <v>150</v>
      </c>
      <c r="T924" s="207"/>
    </row>
    <row r="925" spans="1:20" s="5" customFormat="1" ht="13.2">
      <c r="A925" s="5">
        <f t="shared" si="31"/>
        <v>925</v>
      </c>
      <c r="B925" s="51" t="s">
        <v>1390</v>
      </c>
      <c r="C925" s="51"/>
      <c r="D925" s="51" t="s">
        <v>1391</v>
      </c>
      <c r="E925" s="51" t="s">
        <v>41</v>
      </c>
      <c r="F925" s="51" t="s">
        <v>37</v>
      </c>
      <c r="G925" s="51" t="s">
        <v>33</v>
      </c>
      <c r="H925" s="52">
        <v>2015</v>
      </c>
      <c r="I925" s="38">
        <v>22</v>
      </c>
      <c r="J925" s="38">
        <v>22</v>
      </c>
      <c r="K925" s="38">
        <v>22</v>
      </c>
      <c r="L925" s="38">
        <v>22</v>
      </c>
      <c r="M925" s="38">
        <v>22</v>
      </c>
      <c r="N925" s="37">
        <v>22</v>
      </c>
      <c r="O925" s="37">
        <v>22</v>
      </c>
      <c r="P925" s="37">
        <v>22</v>
      </c>
      <c r="Q925" s="37">
        <v>22</v>
      </c>
      <c r="R925" s="37">
        <v>22</v>
      </c>
      <c r="S925" s="37">
        <v>22</v>
      </c>
      <c r="T925" s="207"/>
    </row>
    <row r="926" spans="1:20" s="5" customFormat="1" ht="13.2">
      <c r="A926" s="5">
        <f t="shared" si="31"/>
        <v>926</v>
      </c>
      <c r="B926" s="51" t="s">
        <v>1392</v>
      </c>
      <c r="C926" s="51"/>
      <c r="D926" s="51" t="s">
        <v>1393</v>
      </c>
      <c r="E926" s="51" t="s">
        <v>41</v>
      </c>
      <c r="F926" s="51" t="s">
        <v>37</v>
      </c>
      <c r="G926" s="51" t="s">
        <v>33</v>
      </c>
      <c r="H926" s="52">
        <v>2017</v>
      </c>
      <c r="I926" s="38">
        <v>126</v>
      </c>
      <c r="J926" s="38">
        <v>121.1</v>
      </c>
      <c r="K926" s="38">
        <v>121.1</v>
      </c>
      <c r="L926" s="38">
        <v>121.1</v>
      </c>
      <c r="M926" s="38">
        <v>121.1</v>
      </c>
      <c r="N926" s="37">
        <v>121.1</v>
      </c>
      <c r="O926" s="37">
        <v>121.1</v>
      </c>
      <c r="P926" s="37">
        <v>121.1</v>
      </c>
      <c r="Q926" s="37">
        <v>121.1</v>
      </c>
      <c r="R926" s="37">
        <v>121.1</v>
      </c>
      <c r="S926" s="37">
        <v>121.1</v>
      </c>
      <c r="T926" s="207"/>
    </row>
    <row r="927" spans="1:20" s="5" customFormat="1" ht="13.2">
      <c r="A927" s="5">
        <f t="shared" si="31"/>
        <v>927</v>
      </c>
      <c r="B927" s="51" t="s">
        <v>1694</v>
      </c>
      <c r="C927" s="51"/>
      <c r="D927" s="51" t="s">
        <v>2019</v>
      </c>
      <c r="E927" s="51" t="s">
        <v>1541</v>
      </c>
      <c r="F927" s="51" t="s">
        <v>37</v>
      </c>
      <c r="G927" s="51" t="s">
        <v>33</v>
      </c>
      <c r="H927" s="52">
        <v>2021</v>
      </c>
      <c r="I927" s="38">
        <v>250</v>
      </c>
      <c r="J927" s="38">
        <v>250</v>
      </c>
      <c r="K927" s="38">
        <v>250</v>
      </c>
      <c r="L927" s="38">
        <v>250</v>
      </c>
      <c r="M927" s="38">
        <v>250</v>
      </c>
      <c r="N927" s="37">
        <v>250</v>
      </c>
      <c r="O927" s="37">
        <v>250</v>
      </c>
      <c r="P927" s="37">
        <v>250</v>
      </c>
      <c r="Q927" s="37">
        <v>250</v>
      </c>
      <c r="R927" s="37">
        <v>250</v>
      </c>
      <c r="S927" s="37">
        <v>250</v>
      </c>
      <c r="T927" s="207"/>
    </row>
    <row r="928" spans="1:20" s="5" customFormat="1" ht="13.2">
      <c r="A928" s="5">
        <f t="shared" si="31"/>
        <v>928</v>
      </c>
      <c r="B928" s="51" t="s">
        <v>1695</v>
      </c>
      <c r="C928" s="51"/>
      <c r="D928" s="51" t="s">
        <v>3868</v>
      </c>
      <c r="E928" s="51" t="s">
        <v>1541</v>
      </c>
      <c r="F928" s="51" t="s">
        <v>37</v>
      </c>
      <c r="G928" s="51" t="s">
        <v>33</v>
      </c>
      <c r="H928" s="52">
        <v>2024</v>
      </c>
      <c r="I928" s="38">
        <v>111.1</v>
      </c>
      <c r="J928" s="38">
        <v>110</v>
      </c>
      <c r="K928" s="38">
        <v>110</v>
      </c>
      <c r="L928" s="38">
        <v>110</v>
      </c>
      <c r="M928" s="38">
        <v>110</v>
      </c>
      <c r="N928" s="37">
        <v>110</v>
      </c>
      <c r="O928" s="37">
        <v>110</v>
      </c>
      <c r="P928" s="37">
        <v>110</v>
      </c>
      <c r="Q928" s="37">
        <v>110</v>
      </c>
      <c r="R928" s="37">
        <v>110</v>
      </c>
      <c r="S928" s="37">
        <v>110</v>
      </c>
      <c r="T928" s="207"/>
    </row>
    <row r="929" spans="1:20" s="5" customFormat="1" ht="13.2">
      <c r="A929" s="5">
        <f t="shared" si="31"/>
        <v>929</v>
      </c>
      <c r="B929" s="51" t="s">
        <v>1866</v>
      </c>
      <c r="C929" s="51"/>
      <c r="D929" s="51" t="s">
        <v>2615</v>
      </c>
      <c r="E929" s="51" t="s">
        <v>1456</v>
      </c>
      <c r="F929" s="51" t="s">
        <v>37</v>
      </c>
      <c r="G929" s="51" t="s">
        <v>31</v>
      </c>
      <c r="H929" s="52">
        <v>2024</v>
      </c>
      <c r="I929" s="38">
        <v>101.1</v>
      </c>
      <c r="J929" s="38">
        <v>100.1</v>
      </c>
      <c r="K929" s="38">
        <v>100.1</v>
      </c>
      <c r="L929" s="38">
        <v>100.1</v>
      </c>
      <c r="M929" s="38">
        <v>100.1</v>
      </c>
      <c r="N929" s="37">
        <v>100.1</v>
      </c>
      <c r="O929" s="37">
        <v>100.1</v>
      </c>
      <c r="P929" s="37">
        <v>100.1</v>
      </c>
      <c r="Q929" s="37">
        <v>100.1</v>
      </c>
      <c r="R929" s="37">
        <v>100.1</v>
      </c>
      <c r="S929" s="37">
        <v>100.1</v>
      </c>
      <c r="T929" s="207"/>
    </row>
    <row r="930" spans="1:20" s="5" customFormat="1" ht="13.2">
      <c r="A930" s="5">
        <f t="shared" si="31"/>
        <v>930</v>
      </c>
      <c r="B930" s="51" t="s">
        <v>1852</v>
      </c>
      <c r="C930" s="51"/>
      <c r="D930" s="51" t="s">
        <v>1853</v>
      </c>
      <c r="E930" s="51" t="s">
        <v>41</v>
      </c>
      <c r="F930" s="51" t="s">
        <v>37</v>
      </c>
      <c r="G930" s="51" t="s">
        <v>33</v>
      </c>
      <c r="H930" s="52">
        <v>2021</v>
      </c>
      <c r="I930" s="38">
        <v>126.3</v>
      </c>
      <c r="J930" s="38">
        <v>124.6</v>
      </c>
      <c r="K930" s="38">
        <v>124.6</v>
      </c>
      <c r="L930" s="38">
        <v>124.6</v>
      </c>
      <c r="M930" s="38">
        <v>124.6</v>
      </c>
      <c r="N930" s="37">
        <v>124.6</v>
      </c>
      <c r="O930" s="37">
        <v>124.6</v>
      </c>
      <c r="P930" s="37">
        <v>124.6</v>
      </c>
      <c r="Q930" s="37">
        <v>124.6</v>
      </c>
      <c r="R930" s="37">
        <v>124.6</v>
      </c>
      <c r="S930" s="37">
        <v>124.6</v>
      </c>
      <c r="T930" s="207"/>
    </row>
    <row r="931" spans="1:20" s="5" customFormat="1" ht="13.2">
      <c r="A931" s="5">
        <f t="shared" si="31"/>
        <v>931</v>
      </c>
      <c r="B931" s="51" t="s">
        <v>1854</v>
      </c>
      <c r="C931" s="51"/>
      <c r="D931" s="51" t="s">
        <v>1855</v>
      </c>
      <c r="E931" s="51" t="s">
        <v>41</v>
      </c>
      <c r="F931" s="51" t="s">
        <v>37</v>
      </c>
      <c r="G931" s="51" t="s">
        <v>33</v>
      </c>
      <c r="H931" s="52">
        <v>2021</v>
      </c>
      <c r="I931" s="38">
        <v>132.19999999999999</v>
      </c>
      <c r="J931" s="38">
        <v>130.4</v>
      </c>
      <c r="K931" s="38">
        <v>130.4</v>
      </c>
      <c r="L931" s="38">
        <v>130.4</v>
      </c>
      <c r="M931" s="38">
        <v>130.4</v>
      </c>
      <c r="N931" s="37">
        <v>130.4</v>
      </c>
      <c r="O931" s="37">
        <v>130.4</v>
      </c>
      <c r="P931" s="37">
        <v>130.4</v>
      </c>
      <c r="Q931" s="37">
        <v>130.4</v>
      </c>
      <c r="R931" s="37">
        <v>130.4</v>
      </c>
      <c r="S931" s="37">
        <v>130.4</v>
      </c>
      <c r="T931" s="207"/>
    </row>
    <row r="932" spans="1:20" s="5" customFormat="1" ht="13.2">
      <c r="A932" s="5">
        <f t="shared" si="31"/>
        <v>932</v>
      </c>
      <c r="B932" s="51" t="s">
        <v>1463</v>
      </c>
      <c r="C932" s="51"/>
      <c r="D932" s="51" t="s">
        <v>1464</v>
      </c>
      <c r="E932" s="51" t="s">
        <v>179</v>
      </c>
      <c r="F932" s="51" t="s">
        <v>37</v>
      </c>
      <c r="G932" s="51" t="s">
        <v>31</v>
      </c>
      <c r="H932" s="52">
        <v>2019</v>
      </c>
      <c r="I932" s="38">
        <v>5</v>
      </c>
      <c r="J932" s="38">
        <v>5</v>
      </c>
      <c r="K932" s="38">
        <v>5</v>
      </c>
      <c r="L932" s="38">
        <v>5</v>
      </c>
      <c r="M932" s="38">
        <v>5</v>
      </c>
      <c r="N932" s="37">
        <v>5</v>
      </c>
      <c r="O932" s="37">
        <v>5</v>
      </c>
      <c r="P932" s="37">
        <v>5</v>
      </c>
      <c r="Q932" s="37">
        <v>5</v>
      </c>
      <c r="R932" s="37">
        <v>5</v>
      </c>
      <c r="S932" s="37">
        <v>5</v>
      </c>
      <c r="T932" s="207"/>
    </row>
    <row r="933" spans="1:20" s="5" customFormat="1" ht="13.2">
      <c r="A933" s="5">
        <f t="shared" si="31"/>
        <v>933</v>
      </c>
      <c r="B933" s="51" t="s">
        <v>2068</v>
      </c>
      <c r="C933" s="51"/>
      <c r="D933" s="51" t="s">
        <v>2616</v>
      </c>
      <c r="E933" s="51" t="s">
        <v>2069</v>
      </c>
      <c r="F933" s="51" t="s">
        <v>37</v>
      </c>
      <c r="G933" s="51" t="s">
        <v>31</v>
      </c>
      <c r="H933" s="52">
        <v>2023</v>
      </c>
      <c r="I933" s="38">
        <v>101.7</v>
      </c>
      <c r="J933" s="38">
        <v>100</v>
      </c>
      <c r="K933" s="38">
        <v>100</v>
      </c>
      <c r="L933" s="38">
        <v>100</v>
      </c>
      <c r="M933" s="38">
        <v>100</v>
      </c>
      <c r="N933" s="37">
        <v>100</v>
      </c>
      <c r="O933" s="37">
        <v>100</v>
      </c>
      <c r="P933" s="37">
        <v>100</v>
      </c>
      <c r="Q933" s="37">
        <v>100</v>
      </c>
      <c r="R933" s="37">
        <v>100</v>
      </c>
      <c r="S933" s="37">
        <v>100</v>
      </c>
      <c r="T933" s="207"/>
    </row>
    <row r="934" spans="1:20" s="5" customFormat="1" ht="13.2">
      <c r="A934" s="5">
        <f t="shared" si="31"/>
        <v>934</v>
      </c>
      <c r="B934" s="51" t="s">
        <v>1448</v>
      </c>
      <c r="C934" s="51"/>
      <c r="D934" s="51" t="s">
        <v>1449</v>
      </c>
      <c r="E934" s="51" t="s">
        <v>509</v>
      </c>
      <c r="F934" s="51" t="s">
        <v>37</v>
      </c>
      <c r="G934" s="51" t="s">
        <v>31</v>
      </c>
      <c r="H934" s="52">
        <v>2017</v>
      </c>
      <c r="I934" s="38">
        <v>5.3</v>
      </c>
      <c r="J934" s="38">
        <v>5.3</v>
      </c>
      <c r="K934" s="38">
        <v>5.3</v>
      </c>
      <c r="L934" s="38">
        <v>5.3</v>
      </c>
      <c r="M934" s="38">
        <v>5.3</v>
      </c>
      <c r="N934" s="37">
        <v>5.3</v>
      </c>
      <c r="O934" s="37">
        <v>5.3</v>
      </c>
      <c r="P934" s="37">
        <v>5.3</v>
      </c>
      <c r="Q934" s="37">
        <v>5.3</v>
      </c>
      <c r="R934" s="37">
        <v>5.3</v>
      </c>
      <c r="S934" s="37">
        <v>5.3</v>
      </c>
      <c r="T934" s="207"/>
    </row>
    <row r="935" spans="1:20" s="5" customFormat="1" ht="13.2">
      <c r="A935" s="5">
        <f t="shared" si="31"/>
        <v>935</v>
      </c>
      <c r="B935" s="51" t="s">
        <v>1450</v>
      </c>
      <c r="C935" s="51"/>
      <c r="D935" s="51" t="s">
        <v>1451</v>
      </c>
      <c r="E935" s="51" t="s">
        <v>1430</v>
      </c>
      <c r="F935" s="51" t="s">
        <v>37</v>
      </c>
      <c r="G935" s="51" t="s">
        <v>32</v>
      </c>
      <c r="H935" s="52">
        <v>2015</v>
      </c>
      <c r="I935" s="38">
        <v>1.6</v>
      </c>
      <c r="J935" s="38">
        <v>1.6</v>
      </c>
      <c r="K935" s="38">
        <v>1.6</v>
      </c>
      <c r="L935" s="38">
        <v>1.6</v>
      </c>
      <c r="M935" s="38">
        <v>1.6</v>
      </c>
      <c r="N935" s="37">
        <v>1.6</v>
      </c>
      <c r="O935" s="37">
        <v>1.6</v>
      </c>
      <c r="P935" s="37">
        <v>1.6</v>
      </c>
      <c r="Q935" s="37">
        <v>1.6</v>
      </c>
      <c r="R935" s="37">
        <v>1.6</v>
      </c>
      <c r="S935" s="37">
        <v>1.6</v>
      </c>
      <c r="T935" s="207"/>
    </row>
    <row r="936" spans="1:20" s="5" customFormat="1" ht="13.2">
      <c r="A936" s="5">
        <f t="shared" si="31"/>
        <v>936</v>
      </c>
      <c r="B936" s="51" t="s">
        <v>1748</v>
      </c>
      <c r="C936" s="51"/>
      <c r="D936" s="51" t="s">
        <v>1749</v>
      </c>
      <c r="E936" s="51" t="s">
        <v>1033</v>
      </c>
      <c r="F936" s="51" t="s">
        <v>37</v>
      </c>
      <c r="G936" s="51" t="s">
        <v>33</v>
      </c>
      <c r="H936" s="52">
        <v>2020</v>
      </c>
      <c r="I936" s="38">
        <v>102.2</v>
      </c>
      <c r="J936" s="38">
        <v>102.2</v>
      </c>
      <c r="K936" s="38">
        <v>102.2</v>
      </c>
      <c r="L936" s="38">
        <v>102.2</v>
      </c>
      <c r="M936" s="38">
        <v>102.2</v>
      </c>
      <c r="N936" s="37">
        <v>102.2</v>
      </c>
      <c r="O936" s="37">
        <v>102.2</v>
      </c>
      <c r="P936" s="37">
        <v>102.2</v>
      </c>
      <c r="Q936" s="37">
        <v>102.2</v>
      </c>
      <c r="R936" s="37">
        <v>102.2</v>
      </c>
      <c r="S936" s="37">
        <v>102.2</v>
      </c>
      <c r="T936" s="207"/>
    </row>
    <row r="937" spans="1:20" s="5" customFormat="1" ht="13.2">
      <c r="A937" s="5">
        <f t="shared" si="31"/>
        <v>937</v>
      </c>
      <c r="B937" s="51" t="s">
        <v>1750</v>
      </c>
      <c r="C937" s="51"/>
      <c r="D937" s="51" t="s">
        <v>1751</v>
      </c>
      <c r="E937" s="51" t="s">
        <v>1033</v>
      </c>
      <c r="F937" s="51" t="s">
        <v>37</v>
      </c>
      <c r="G937" s="51" t="s">
        <v>33</v>
      </c>
      <c r="H937" s="52">
        <v>2020</v>
      </c>
      <c r="I937" s="38">
        <v>102.3</v>
      </c>
      <c r="J937" s="38">
        <v>102.3</v>
      </c>
      <c r="K937" s="38">
        <v>102.3</v>
      </c>
      <c r="L937" s="38">
        <v>102.3</v>
      </c>
      <c r="M937" s="38">
        <v>102.3</v>
      </c>
      <c r="N937" s="37">
        <v>102.3</v>
      </c>
      <c r="O937" s="37">
        <v>102.3</v>
      </c>
      <c r="P937" s="37">
        <v>102.3</v>
      </c>
      <c r="Q937" s="37">
        <v>102.3</v>
      </c>
      <c r="R937" s="37">
        <v>102.3</v>
      </c>
      <c r="S937" s="37">
        <v>102.3</v>
      </c>
      <c r="T937" s="207"/>
    </row>
    <row r="938" spans="1:20" s="5" customFormat="1" ht="13.2">
      <c r="A938" s="5">
        <f t="shared" si="31"/>
        <v>938</v>
      </c>
      <c r="B938" s="51" t="s">
        <v>1590</v>
      </c>
      <c r="C938" s="51"/>
      <c r="D938" s="51" t="s">
        <v>3869</v>
      </c>
      <c r="E938" s="51" t="s">
        <v>685</v>
      </c>
      <c r="F938" s="51" t="s">
        <v>37</v>
      </c>
      <c r="G938" s="51" t="s">
        <v>32</v>
      </c>
      <c r="H938" s="52">
        <v>2024</v>
      </c>
      <c r="I938" s="38">
        <v>203.5</v>
      </c>
      <c r="J938" s="38">
        <v>200</v>
      </c>
      <c r="K938" s="38">
        <v>200</v>
      </c>
      <c r="L938" s="38">
        <v>200</v>
      </c>
      <c r="M938" s="38">
        <v>200</v>
      </c>
      <c r="N938" s="37">
        <v>200</v>
      </c>
      <c r="O938" s="37">
        <v>200</v>
      </c>
      <c r="P938" s="37">
        <v>200</v>
      </c>
      <c r="Q938" s="37">
        <v>200</v>
      </c>
      <c r="R938" s="37">
        <v>200</v>
      </c>
      <c r="S938" s="37">
        <v>200</v>
      </c>
      <c r="T938" s="207"/>
    </row>
    <row r="939" spans="1:20" s="5" customFormat="1" ht="13.2">
      <c r="A939" s="5">
        <f t="shared" si="31"/>
        <v>939</v>
      </c>
      <c r="B939" s="51" t="s">
        <v>1591</v>
      </c>
      <c r="C939" s="51"/>
      <c r="D939" s="51" t="s">
        <v>2020</v>
      </c>
      <c r="E939" s="51" t="s">
        <v>432</v>
      </c>
      <c r="F939" s="51" t="s">
        <v>37</v>
      </c>
      <c r="G939" s="51" t="s">
        <v>31</v>
      </c>
      <c r="H939" s="52">
        <v>2021</v>
      </c>
      <c r="I939" s="38">
        <v>198.5</v>
      </c>
      <c r="J939" s="38">
        <v>198.5</v>
      </c>
      <c r="K939" s="38">
        <v>198.5</v>
      </c>
      <c r="L939" s="38">
        <v>198.5</v>
      </c>
      <c r="M939" s="38">
        <v>198.5</v>
      </c>
      <c r="N939" s="37">
        <v>198.5</v>
      </c>
      <c r="O939" s="37">
        <v>198.5</v>
      </c>
      <c r="P939" s="37">
        <v>198.5</v>
      </c>
      <c r="Q939" s="37">
        <v>198.5</v>
      </c>
      <c r="R939" s="37">
        <v>198.5</v>
      </c>
      <c r="S939" s="37">
        <v>198.5</v>
      </c>
      <c r="T939" s="207"/>
    </row>
    <row r="940" spans="1:20" s="5" customFormat="1" ht="13.2">
      <c r="A940" s="5">
        <f t="shared" si="31"/>
        <v>940</v>
      </c>
      <c r="B940" s="51" t="s">
        <v>2619</v>
      </c>
      <c r="C940" s="51"/>
      <c r="D940" s="51" t="s">
        <v>2620</v>
      </c>
      <c r="E940" s="51" t="s">
        <v>1015</v>
      </c>
      <c r="F940" s="51" t="s">
        <v>37</v>
      </c>
      <c r="G940" s="51" t="s">
        <v>33</v>
      </c>
      <c r="H940" s="52">
        <v>2024</v>
      </c>
      <c r="I940" s="38">
        <v>158.80000000000001</v>
      </c>
      <c r="J940" s="38">
        <v>158</v>
      </c>
      <c r="K940" s="38">
        <v>158</v>
      </c>
      <c r="L940" s="38">
        <v>158</v>
      </c>
      <c r="M940" s="38">
        <v>158</v>
      </c>
      <c r="N940" s="37">
        <v>158</v>
      </c>
      <c r="O940" s="37">
        <v>158</v>
      </c>
      <c r="P940" s="37">
        <v>158</v>
      </c>
      <c r="Q940" s="37">
        <v>158</v>
      </c>
      <c r="R940" s="37">
        <v>158</v>
      </c>
      <c r="S940" s="37">
        <v>158</v>
      </c>
      <c r="T940" s="207"/>
    </row>
    <row r="941" spans="1:20" s="5" customFormat="1" ht="13.2">
      <c r="A941" s="5">
        <f t="shared" si="31"/>
        <v>941</v>
      </c>
      <c r="B941" s="51" t="s">
        <v>2621</v>
      </c>
      <c r="C941" s="51"/>
      <c r="D941" s="51" t="s">
        <v>2622</v>
      </c>
      <c r="E941" s="51" t="s">
        <v>1015</v>
      </c>
      <c r="F941" s="51" t="s">
        <v>37</v>
      </c>
      <c r="G941" s="51" t="s">
        <v>33</v>
      </c>
      <c r="H941" s="52">
        <v>2024</v>
      </c>
      <c r="I941" s="38">
        <v>162.4</v>
      </c>
      <c r="J941" s="38">
        <v>162</v>
      </c>
      <c r="K941" s="38">
        <v>162</v>
      </c>
      <c r="L941" s="38">
        <v>162</v>
      </c>
      <c r="M941" s="38">
        <v>162</v>
      </c>
      <c r="N941" s="37">
        <v>162</v>
      </c>
      <c r="O941" s="37">
        <v>162</v>
      </c>
      <c r="P941" s="37">
        <v>162</v>
      </c>
      <c r="Q941" s="37">
        <v>162</v>
      </c>
      <c r="R941" s="37">
        <v>162</v>
      </c>
      <c r="S941" s="37">
        <v>162</v>
      </c>
      <c r="T941" s="207"/>
    </row>
    <row r="942" spans="1:20" s="5" customFormat="1" ht="13.2">
      <c r="A942" s="5">
        <f t="shared" si="31"/>
        <v>942</v>
      </c>
      <c r="B942" s="51" t="s">
        <v>1696</v>
      </c>
      <c r="C942" s="51"/>
      <c r="D942" s="51" t="s">
        <v>2021</v>
      </c>
      <c r="E942" s="51" t="s">
        <v>35</v>
      </c>
      <c r="F942" s="51" t="s">
        <v>37</v>
      </c>
      <c r="G942" s="51" t="s">
        <v>33</v>
      </c>
      <c r="H942" s="52">
        <v>2021</v>
      </c>
      <c r="I942" s="38">
        <v>162.1</v>
      </c>
      <c r="J942" s="38">
        <v>162.1</v>
      </c>
      <c r="K942" s="38">
        <v>162.1</v>
      </c>
      <c r="L942" s="38">
        <v>162.1</v>
      </c>
      <c r="M942" s="38">
        <v>162.1</v>
      </c>
      <c r="N942" s="37">
        <v>162.1</v>
      </c>
      <c r="O942" s="37">
        <v>162.1</v>
      </c>
      <c r="P942" s="37">
        <v>162.1</v>
      </c>
      <c r="Q942" s="37">
        <v>162.1</v>
      </c>
      <c r="R942" s="37">
        <v>162.1</v>
      </c>
      <c r="S942" s="37">
        <v>162.1</v>
      </c>
      <c r="T942" s="207"/>
    </row>
    <row r="943" spans="1:20" s="5" customFormat="1" ht="13.2">
      <c r="A943" s="5">
        <f t="shared" si="31"/>
        <v>943</v>
      </c>
      <c r="B943" s="51" t="s">
        <v>1697</v>
      </c>
      <c r="C943" s="51"/>
      <c r="D943" s="51" t="s">
        <v>2022</v>
      </c>
      <c r="E943" s="51" t="s">
        <v>35</v>
      </c>
      <c r="F943" s="51" t="s">
        <v>37</v>
      </c>
      <c r="G943" s="51" t="s">
        <v>33</v>
      </c>
      <c r="H943" s="52">
        <v>2021</v>
      </c>
      <c r="I943" s="38">
        <v>143.5</v>
      </c>
      <c r="J943" s="38">
        <v>143.5</v>
      </c>
      <c r="K943" s="38">
        <v>143.5</v>
      </c>
      <c r="L943" s="38">
        <v>143.5</v>
      </c>
      <c r="M943" s="38">
        <v>143.5</v>
      </c>
      <c r="N943" s="37">
        <v>143.5</v>
      </c>
      <c r="O943" s="37">
        <v>143.5</v>
      </c>
      <c r="P943" s="37">
        <v>143.5</v>
      </c>
      <c r="Q943" s="37">
        <v>143.5</v>
      </c>
      <c r="R943" s="37">
        <v>143.5</v>
      </c>
      <c r="S943" s="37">
        <v>143.5</v>
      </c>
      <c r="T943" s="207"/>
    </row>
    <row r="944" spans="1:20" s="5" customFormat="1" ht="13.2">
      <c r="A944" s="5">
        <f t="shared" si="31"/>
        <v>944</v>
      </c>
      <c r="B944" s="51" t="s">
        <v>1593</v>
      </c>
      <c r="C944" s="51"/>
      <c r="D944" s="51" t="s">
        <v>1856</v>
      </c>
      <c r="E944" s="51" t="s">
        <v>1594</v>
      </c>
      <c r="F944" s="51" t="s">
        <v>37</v>
      </c>
      <c r="G944" s="51" t="s">
        <v>31</v>
      </c>
      <c r="H944" s="52">
        <v>2020</v>
      </c>
      <c r="I944" s="38">
        <v>59.8</v>
      </c>
      <c r="J944" s="38">
        <v>59.8</v>
      </c>
      <c r="K944" s="38">
        <v>59.8</v>
      </c>
      <c r="L944" s="38">
        <v>59.8</v>
      </c>
      <c r="M944" s="38">
        <v>59.8</v>
      </c>
      <c r="N944" s="37">
        <v>59.8</v>
      </c>
      <c r="O944" s="37">
        <v>59.8</v>
      </c>
      <c r="P944" s="37">
        <v>59.8</v>
      </c>
      <c r="Q944" s="37">
        <v>59.8</v>
      </c>
      <c r="R944" s="37">
        <v>59.8</v>
      </c>
      <c r="S944" s="37">
        <v>59.8</v>
      </c>
      <c r="T944" s="207"/>
    </row>
    <row r="945" spans="1:20" s="5" customFormat="1" ht="13.2">
      <c r="A945" s="5">
        <f t="shared" si="31"/>
        <v>945</v>
      </c>
      <c r="B945" s="51" t="s">
        <v>1470</v>
      </c>
      <c r="C945" s="51"/>
      <c r="D945" s="51" t="s">
        <v>1687</v>
      </c>
      <c r="E945" s="51" t="s">
        <v>1471</v>
      </c>
      <c r="F945" s="51" t="s">
        <v>37</v>
      </c>
      <c r="G945" s="51" t="s">
        <v>33</v>
      </c>
      <c r="H945" s="52">
        <v>2019</v>
      </c>
      <c r="I945" s="38">
        <v>7.5</v>
      </c>
      <c r="J945" s="38">
        <v>7.5</v>
      </c>
      <c r="K945" s="38">
        <v>7.5</v>
      </c>
      <c r="L945" s="38">
        <v>7.5</v>
      </c>
      <c r="M945" s="38">
        <v>7.5</v>
      </c>
      <c r="N945" s="37">
        <v>7.5</v>
      </c>
      <c r="O945" s="37">
        <v>7.5</v>
      </c>
      <c r="P945" s="37">
        <v>7.5</v>
      </c>
      <c r="Q945" s="37">
        <v>7.5</v>
      </c>
      <c r="R945" s="37">
        <v>7.5</v>
      </c>
      <c r="S945" s="37">
        <v>7.5</v>
      </c>
      <c r="T945" s="207"/>
    </row>
    <row r="946" spans="1:20" s="5" customFormat="1" ht="13.2">
      <c r="A946" s="5">
        <f t="shared" si="31"/>
        <v>946</v>
      </c>
      <c r="B946" s="51" t="s">
        <v>1595</v>
      </c>
      <c r="C946" s="51"/>
      <c r="D946" s="51" t="s">
        <v>1752</v>
      </c>
      <c r="E946" s="51" t="s">
        <v>88</v>
      </c>
      <c r="F946" s="51" t="s">
        <v>37</v>
      </c>
      <c r="G946" s="51" t="s">
        <v>33</v>
      </c>
      <c r="H946" s="52">
        <v>2020</v>
      </c>
      <c r="I946" s="38">
        <v>100.7</v>
      </c>
      <c r="J946" s="38">
        <v>100.7</v>
      </c>
      <c r="K946" s="38">
        <v>100.7</v>
      </c>
      <c r="L946" s="38">
        <v>100.7</v>
      </c>
      <c r="M946" s="38">
        <v>100.7</v>
      </c>
      <c r="N946" s="37">
        <v>100.7</v>
      </c>
      <c r="O946" s="37">
        <v>100.7</v>
      </c>
      <c r="P946" s="37">
        <v>100.7</v>
      </c>
      <c r="Q946" s="37">
        <v>100.7</v>
      </c>
      <c r="R946" s="37">
        <v>100.7</v>
      </c>
      <c r="S946" s="37">
        <v>100.7</v>
      </c>
      <c r="T946" s="207"/>
    </row>
    <row r="947" spans="1:20" s="5" customFormat="1" ht="13.2">
      <c r="A947" s="5">
        <f t="shared" si="31"/>
        <v>947</v>
      </c>
      <c r="B947" s="51" t="s">
        <v>1452</v>
      </c>
      <c r="C947" s="51"/>
      <c r="D947" s="51" t="s">
        <v>1453</v>
      </c>
      <c r="E947" s="51" t="s">
        <v>476</v>
      </c>
      <c r="F947" s="51" t="s">
        <v>37</v>
      </c>
      <c r="G947" s="51" t="s">
        <v>31</v>
      </c>
      <c r="H947" s="52">
        <v>2017</v>
      </c>
      <c r="I947" s="38">
        <v>10</v>
      </c>
      <c r="J947" s="38">
        <v>10</v>
      </c>
      <c r="K947" s="38">
        <v>10</v>
      </c>
      <c r="L947" s="38">
        <v>10</v>
      </c>
      <c r="M947" s="38">
        <v>10</v>
      </c>
      <c r="N947" s="37">
        <v>10</v>
      </c>
      <c r="O947" s="37">
        <v>10</v>
      </c>
      <c r="P947" s="37">
        <v>10</v>
      </c>
      <c r="Q947" s="37">
        <v>10</v>
      </c>
      <c r="R947" s="37">
        <v>10</v>
      </c>
      <c r="S947" s="37">
        <v>10</v>
      </c>
      <c r="T947" s="207"/>
    </row>
    <row r="948" spans="1:20" s="5" customFormat="1" ht="13.2">
      <c r="A948" s="5">
        <f t="shared" si="31"/>
        <v>948</v>
      </c>
      <c r="B948" s="51" t="s">
        <v>106</v>
      </c>
      <c r="C948" s="51"/>
      <c r="D948" s="51" t="s">
        <v>2023</v>
      </c>
      <c r="E948" s="51" t="s">
        <v>44</v>
      </c>
      <c r="F948" s="51" t="s">
        <v>37</v>
      </c>
      <c r="G948" s="51" t="s">
        <v>31</v>
      </c>
      <c r="H948" s="52">
        <v>2021</v>
      </c>
      <c r="I948" s="38">
        <v>147.6</v>
      </c>
      <c r="J948" s="38">
        <v>147.6</v>
      </c>
      <c r="K948" s="38">
        <v>147.6</v>
      </c>
      <c r="L948" s="38">
        <v>147.6</v>
      </c>
      <c r="M948" s="38">
        <v>147.6</v>
      </c>
      <c r="N948" s="37">
        <v>147.6</v>
      </c>
      <c r="O948" s="37">
        <v>147.6</v>
      </c>
      <c r="P948" s="37">
        <v>147.6</v>
      </c>
      <c r="Q948" s="37">
        <v>147.6</v>
      </c>
      <c r="R948" s="37">
        <v>147.6</v>
      </c>
      <c r="S948" s="37">
        <v>147.6</v>
      </c>
      <c r="T948" s="207"/>
    </row>
    <row r="949" spans="1:20" s="5" customFormat="1" ht="13.2">
      <c r="A949" s="5">
        <f t="shared" si="31"/>
        <v>949</v>
      </c>
      <c r="B949" s="51" t="s">
        <v>2233</v>
      </c>
      <c r="C949" s="51"/>
      <c r="D949" s="51" t="s">
        <v>2234</v>
      </c>
      <c r="E949" s="51" t="s">
        <v>35</v>
      </c>
      <c r="F949" s="51" t="s">
        <v>37</v>
      </c>
      <c r="G949" s="51" t="s">
        <v>33</v>
      </c>
      <c r="H949" s="52">
        <v>2021</v>
      </c>
      <c r="I949" s="38">
        <v>98.5</v>
      </c>
      <c r="J949" s="38">
        <v>98.5</v>
      </c>
      <c r="K949" s="38">
        <v>98.5</v>
      </c>
      <c r="L949" s="38">
        <v>98.5</v>
      </c>
      <c r="M949" s="38">
        <v>98.5</v>
      </c>
      <c r="N949" s="37">
        <v>98.5</v>
      </c>
      <c r="O949" s="37">
        <v>98.5</v>
      </c>
      <c r="P949" s="37">
        <v>98.5</v>
      </c>
      <c r="Q949" s="37">
        <v>98.5</v>
      </c>
      <c r="R949" s="37">
        <v>98.5</v>
      </c>
      <c r="S949" s="37">
        <v>98.5</v>
      </c>
      <c r="T949" s="207"/>
    </row>
    <row r="950" spans="1:20" s="5" customFormat="1" ht="13.2">
      <c r="A950" s="5">
        <f t="shared" si="31"/>
        <v>950</v>
      </c>
      <c r="B950" s="51" t="s">
        <v>2235</v>
      </c>
      <c r="C950" s="51"/>
      <c r="D950" s="51" t="s">
        <v>2236</v>
      </c>
      <c r="E950" s="51" t="s">
        <v>35</v>
      </c>
      <c r="F950" s="51" t="s">
        <v>37</v>
      </c>
      <c r="G950" s="51" t="s">
        <v>33</v>
      </c>
      <c r="H950" s="52">
        <v>2021</v>
      </c>
      <c r="I950" s="38">
        <v>128.30000000000001</v>
      </c>
      <c r="J950" s="38">
        <v>128.30000000000001</v>
      </c>
      <c r="K950" s="38">
        <v>128.30000000000001</v>
      </c>
      <c r="L950" s="38">
        <v>128.30000000000001</v>
      </c>
      <c r="M950" s="38">
        <v>128.30000000000001</v>
      </c>
      <c r="N950" s="37">
        <v>128.30000000000001</v>
      </c>
      <c r="O950" s="37">
        <v>128.30000000000001</v>
      </c>
      <c r="P950" s="37">
        <v>128.30000000000001</v>
      </c>
      <c r="Q950" s="37">
        <v>128.30000000000001</v>
      </c>
      <c r="R950" s="37">
        <v>128.30000000000001</v>
      </c>
      <c r="S950" s="37">
        <v>128.30000000000001</v>
      </c>
      <c r="T950" s="207"/>
    </row>
    <row r="951" spans="1:20" s="5" customFormat="1" ht="13.2">
      <c r="A951" s="5">
        <f t="shared" si="31"/>
        <v>951</v>
      </c>
      <c r="B951" s="51" t="s">
        <v>1454</v>
      </c>
      <c r="C951" s="51"/>
      <c r="D951" s="51" t="s">
        <v>1455</v>
      </c>
      <c r="E951" s="51" t="s">
        <v>1456</v>
      </c>
      <c r="F951" s="51" t="s">
        <v>37</v>
      </c>
      <c r="G951" s="51" t="s">
        <v>31</v>
      </c>
      <c r="H951" s="52">
        <v>2017</v>
      </c>
      <c r="I951" s="38">
        <v>5.3</v>
      </c>
      <c r="J951" s="38">
        <v>5.3</v>
      </c>
      <c r="K951" s="38">
        <v>5.3</v>
      </c>
      <c r="L951" s="38">
        <v>5.3</v>
      </c>
      <c r="M951" s="38">
        <v>5.3</v>
      </c>
      <c r="N951" s="37">
        <v>5.3</v>
      </c>
      <c r="O951" s="37">
        <v>5.3</v>
      </c>
      <c r="P951" s="37">
        <v>5.3</v>
      </c>
      <c r="Q951" s="37">
        <v>5.3</v>
      </c>
      <c r="R951" s="37">
        <v>5.3</v>
      </c>
      <c r="S951" s="37">
        <v>5.3</v>
      </c>
      <c r="T951" s="207"/>
    </row>
    <row r="952" spans="1:20" s="5" customFormat="1" ht="13.2">
      <c r="A952" s="5">
        <f t="shared" si="31"/>
        <v>952</v>
      </c>
      <c r="B952" s="51" t="s">
        <v>1457</v>
      </c>
      <c r="C952" s="51"/>
      <c r="D952" s="51" t="s">
        <v>1458</v>
      </c>
      <c r="E952" s="51" t="s">
        <v>555</v>
      </c>
      <c r="F952" s="51" t="s">
        <v>37</v>
      </c>
      <c r="G952" s="51" t="s">
        <v>32</v>
      </c>
      <c r="H952" s="52">
        <v>2019</v>
      </c>
      <c r="I952" s="38">
        <v>10</v>
      </c>
      <c r="J952" s="38">
        <v>10</v>
      </c>
      <c r="K952" s="38">
        <v>10</v>
      </c>
      <c r="L952" s="38">
        <v>10</v>
      </c>
      <c r="M952" s="38">
        <v>10</v>
      </c>
      <c r="N952" s="37">
        <v>10</v>
      </c>
      <c r="O952" s="37">
        <v>10</v>
      </c>
      <c r="P952" s="37">
        <v>10</v>
      </c>
      <c r="Q952" s="37">
        <v>10</v>
      </c>
      <c r="R952" s="37">
        <v>10</v>
      </c>
      <c r="S952" s="37">
        <v>10</v>
      </c>
      <c r="T952" s="207"/>
    </row>
    <row r="953" spans="1:20" s="5" customFormat="1" ht="13.2">
      <c r="A953" s="5">
        <f t="shared" si="31"/>
        <v>953</v>
      </c>
      <c r="B953" s="51" t="s">
        <v>2418</v>
      </c>
      <c r="C953" s="51"/>
      <c r="D953" s="51" t="s">
        <v>2623</v>
      </c>
      <c r="E953" s="51" t="s">
        <v>2440</v>
      </c>
      <c r="F953" s="51" t="s">
        <v>37</v>
      </c>
      <c r="G953" s="51" t="s">
        <v>32</v>
      </c>
      <c r="H953" s="52">
        <v>2023</v>
      </c>
      <c r="I953" s="38">
        <v>207.4</v>
      </c>
      <c r="J953" s="38">
        <v>200</v>
      </c>
      <c r="K953" s="38">
        <v>200</v>
      </c>
      <c r="L953" s="38">
        <v>200</v>
      </c>
      <c r="M953" s="38">
        <v>200</v>
      </c>
      <c r="N953" s="37">
        <v>200</v>
      </c>
      <c r="O953" s="37">
        <v>200</v>
      </c>
      <c r="P953" s="37">
        <v>200</v>
      </c>
      <c r="Q953" s="37">
        <v>200</v>
      </c>
      <c r="R953" s="37">
        <v>200</v>
      </c>
      <c r="S953" s="37">
        <v>200</v>
      </c>
      <c r="T953" s="207"/>
    </row>
    <row r="954" spans="1:20" s="5" customFormat="1" ht="13.2">
      <c r="A954" s="5">
        <f t="shared" si="31"/>
        <v>954</v>
      </c>
      <c r="B954" s="51" t="s">
        <v>2237</v>
      </c>
      <c r="C954" s="51"/>
      <c r="D954" s="51" t="s">
        <v>2238</v>
      </c>
      <c r="E954" s="51" t="s">
        <v>107</v>
      </c>
      <c r="F954" s="51" t="s">
        <v>37</v>
      </c>
      <c r="G954" s="51" t="s">
        <v>40</v>
      </c>
      <c r="H954" s="52">
        <v>2021</v>
      </c>
      <c r="I954" s="38">
        <v>121.4</v>
      </c>
      <c r="J954" s="38">
        <v>121.4</v>
      </c>
      <c r="K954" s="38">
        <v>121.4</v>
      </c>
      <c r="L954" s="38">
        <v>121.4</v>
      </c>
      <c r="M954" s="38">
        <v>121.4</v>
      </c>
      <c r="N954" s="37">
        <v>121.4</v>
      </c>
      <c r="O954" s="37">
        <v>121.4</v>
      </c>
      <c r="P954" s="37">
        <v>121.4</v>
      </c>
      <c r="Q954" s="37">
        <v>121.4</v>
      </c>
      <c r="R954" s="37">
        <v>121.4</v>
      </c>
      <c r="S954" s="37">
        <v>121.4</v>
      </c>
      <c r="T954" s="207"/>
    </row>
    <row r="955" spans="1:20" s="5" customFormat="1" ht="13.2">
      <c r="A955" s="5">
        <f t="shared" si="31"/>
        <v>955</v>
      </c>
      <c r="B955" s="51" t="s">
        <v>2239</v>
      </c>
      <c r="C955" s="51"/>
      <c r="D955" s="51" t="s">
        <v>2240</v>
      </c>
      <c r="E955" s="51" t="s">
        <v>107</v>
      </c>
      <c r="F955" s="51" t="s">
        <v>37</v>
      </c>
      <c r="G955" s="51" t="s">
        <v>40</v>
      </c>
      <c r="H955" s="52">
        <v>2021</v>
      </c>
      <c r="I955" s="38">
        <v>118.6</v>
      </c>
      <c r="J955" s="38">
        <v>118.6</v>
      </c>
      <c r="K955" s="38">
        <v>118.6</v>
      </c>
      <c r="L955" s="38">
        <v>118.6</v>
      </c>
      <c r="M955" s="38">
        <v>118.6</v>
      </c>
      <c r="N955" s="37">
        <v>118.6</v>
      </c>
      <c r="O955" s="37">
        <v>118.6</v>
      </c>
      <c r="P955" s="37">
        <v>118.6</v>
      </c>
      <c r="Q955" s="37">
        <v>118.6</v>
      </c>
      <c r="R955" s="37">
        <v>118.6</v>
      </c>
      <c r="S955" s="37">
        <v>118.6</v>
      </c>
      <c r="T955" s="207"/>
    </row>
    <row r="956" spans="1:20" s="5" customFormat="1" ht="13.2">
      <c r="A956" s="5">
        <f t="shared" si="31"/>
        <v>956</v>
      </c>
      <c r="B956" s="51" t="s">
        <v>2624</v>
      </c>
      <c r="C956" s="51"/>
      <c r="D956" s="51" t="s">
        <v>2625</v>
      </c>
      <c r="E956" s="51" t="s">
        <v>109</v>
      </c>
      <c r="F956" s="51" t="s">
        <v>37</v>
      </c>
      <c r="G956" s="51" t="s">
        <v>32</v>
      </c>
      <c r="H956" s="52">
        <v>2023</v>
      </c>
      <c r="I956" s="38">
        <v>60.2</v>
      </c>
      <c r="J956" s="38">
        <v>60</v>
      </c>
      <c r="K956" s="38">
        <v>60</v>
      </c>
      <c r="L956" s="38">
        <v>60</v>
      </c>
      <c r="M956" s="38">
        <v>60</v>
      </c>
      <c r="N956" s="37">
        <v>60</v>
      </c>
      <c r="O956" s="37">
        <v>60</v>
      </c>
      <c r="P956" s="37">
        <v>60</v>
      </c>
      <c r="Q956" s="37">
        <v>60</v>
      </c>
      <c r="R956" s="37">
        <v>60</v>
      </c>
      <c r="S956" s="37">
        <v>60</v>
      </c>
      <c r="T956" s="207"/>
    </row>
    <row r="957" spans="1:20" s="5" customFormat="1" ht="13.2">
      <c r="A957" s="5">
        <f t="shared" si="31"/>
        <v>957</v>
      </c>
      <c r="B957" s="51" t="s">
        <v>2626</v>
      </c>
      <c r="C957" s="51"/>
      <c r="D957" s="51" t="s">
        <v>2627</v>
      </c>
      <c r="E957" s="51" t="s">
        <v>109</v>
      </c>
      <c r="F957" s="51" t="s">
        <v>37</v>
      </c>
      <c r="G957" s="51" t="s">
        <v>32</v>
      </c>
      <c r="H957" s="52">
        <v>2023</v>
      </c>
      <c r="I957" s="38">
        <v>90.3</v>
      </c>
      <c r="J957" s="38">
        <v>90</v>
      </c>
      <c r="K957" s="38">
        <v>90</v>
      </c>
      <c r="L957" s="38">
        <v>90</v>
      </c>
      <c r="M957" s="38">
        <v>90</v>
      </c>
      <c r="N957" s="37">
        <v>90</v>
      </c>
      <c r="O957" s="37">
        <v>90</v>
      </c>
      <c r="P957" s="37">
        <v>90</v>
      </c>
      <c r="Q957" s="37">
        <v>90</v>
      </c>
      <c r="R957" s="37">
        <v>90</v>
      </c>
      <c r="S957" s="37">
        <v>90</v>
      </c>
      <c r="T957" s="207"/>
    </row>
    <row r="958" spans="1:20" s="5" customFormat="1" ht="13.2">
      <c r="A958" s="5">
        <f t="shared" si="31"/>
        <v>958</v>
      </c>
      <c r="B958" s="51" t="s">
        <v>2378</v>
      </c>
      <c r="C958" s="51"/>
      <c r="D958" s="51" t="s">
        <v>2379</v>
      </c>
      <c r="E958" s="51" t="s">
        <v>34</v>
      </c>
      <c r="F958" s="51" t="s">
        <v>37</v>
      </c>
      <c r="G958" s="51" t="s">
        <v>69</v>
      </c>
      <c r="H958" s="52">
        <v>2022</v>
      </c>
      <c r="I958" s="38">
        <v>137.5</v>
      </c>
      <c r="J958" s="38">
        <v>137.5</v>
      </c>
      <c r="K958" s="38">
        <v>137.5</v>
      </c>
      <c r="L958" s="38">
        <v>137.5</v>
      </c>
      <c r="M958" s="38">
        <v>137.5</v>
      </c>
      <c r="N958" s="37">
        <v>137.5</v>
      </c>
      <c r="O958" s="37">
        <v>137.5</v>
      </c>
      <c r="P958" s="37">
        <v>137.5</v>
      </c>
      <c r="Q958" s="37">
        <v>137.5</v>
      </c>
      <c r="R958" s="37">
        <v>137.5</v>
      </c>
      <c r="S958" s="37">
        <v>137.5</v>
      </c>
      <c r="T958" s="207"/>
    </row>
    <row r="959" spans="1:20" s="5" customFormat="1" ht="13.2">
      <c r="A959" s="5">
        <f t="shared" si="31"/>
        <v>959</v>
      </c>
      <c r="B959" s="51" t="s">
        <v>2380</v>
      </c>
      <c r="C959" s="51"/>
      <c r="D959" s="51" t="s">
        <v>2381</v>
      </c>
      <c r="E959" s="51" t="s">
        <v>360</v>
      </c>
      <c r="F959" s="51" t="s">
        <v>37</v>
      </c>
      <c r="G959" s="51" t="s">
        <v>31</v>
      </c>
      <c r="H959" s="52">
        <v>2022</v>
      </c>
      <c r="I959" s="38">
        <v>148.80000000000001</v>
      </c>
      <c r="J959" s="38">
        <v>146.69999999999999</v>
      </c>
      <c r="K959" s="38">
        <v>146.69999999999999</v>
      </c>
      <c r="L959" s="38">
        <v>146.69999999999999</v>
      </c>
      <c r="M959" s="38">
        <v>146.69999999999999</v>
      </c>
      <c r="N959" s="37">
        <v>146.69999999999999</v>
      </c>
      <c r="O959" s="37">
        <v>146.69999999999999</v>
      </c>
      <c r="P959" s="37">
        <v>146.69999999999999</v>
      </c>
      <c r="Q959" s="37">
        <v>146.69999999999999</v>
      </c>
      <c r="R959" s="37">
        <v>146.69999999999999</v>
      </c>
      <c r="S959" s="37">
        <v>146.69999999999999</v>
      </c>
      <c r="T959" s="207"/>
    </row>
    <row r="960" spans="1:20" s="5" customFormat="1" ht="13.2">
      <c r="A960" s="5">
        <f t="shared" si="31"/>
        <v>960</v>
      </c>
      <c r="B960" s="51" t="s">
        <v>2382</v>
      </c>
      <c r="C960" s="51"/>
      <c r="D960" s="51" t="s">
        <v>2383</v>
      </c>
      <c r="E960" s="51" t="s">
        <v>360</v>
      </c>
      <c r="F960" s="51" t="s">
        <v>37</v>
      </c>
      <c r="G960" s="51" t="s">
        <v>31</v>
      </c>
      <c r="H960" s="52">
        <v>2022</v>
      </c>
      <c r="I960" s="38">
        <v>130.19999999999999</v>
      </c>
      <c r="J960" s="38">
        <v>128.30000000000001</v>
      </c>
      <c r="K960" s="38">
        <v>128.30000000000001</v>
      </c>
      <c r="L960" s="38">
        <v>128.30000000000001</v>
      </c>
      <c r="M960" s="38">
        <v>128.30000000000001</v>
      </c>
      <c r="N960" s="37">
        <v>128.30000000000001</v>
      </c>
      <c r="O960" s="37">
        <v>128.30000000000001</v>
      </c>
      <c r="P960" s="37">
        <v>128.30000000000001</v>
      </c>
      <c r="Q960" s="37">
        <v>128.30000000000001</v>
      </c>
      <c r="R960" s="37">
        <v>128.30000000000001</v>
      </c>
      <c r="S960" s="37">
        <v>128.30000000000001</v>
      </c>
      <c r="T960" s="207"/>
    </row>
    <row r="961" spans="1:20" s="5" customFormat="1" ht="13.2">
      <c r="A961" s="5">
        <f t="shared" si="31"/>
        <v>961</v>
      </c>
      <c r="B961" s="51" t="s">
        <v>1459</v>
      </c>
      <c r="C961" s="51"/>
      <c r="D961" s="51" t="s">
        <v>1460</v>
      </c>
      <c r="E961" s="51" t="s">
        <v>1290</v>
      </c>
      <c r="F961" s="51" t="s">
        <v>37</v>
      </c>
      <c r="G961" s="51" t="s">
        <v>31</v>
      </c>
      <c r="H961" s="52">
        <v>2017</v>
      </c>
      <c r="I961" s="38">
        <v>5.2</v>
      </c>
      <c r="J961" s="38">
        <v>5.2</v>
      </c>
      <c r="K961" s="38">
        <v>5.2</v>
      </c>
      <c r="L961" s="38">
        <v>5.2</v>
      </c>
      <c r="M961" s="38">
        <v>5.2</v>
      </c>
      <c r="N961" s="37">
        <v>5.2</v>
      </c>
      <c r="O961" s="37">
        <v>5.2</v>
      </c>
      <c r="P961" s="37">
        <v>5.2</v>
      </c>
      <c r="Q961" s="37">
        <v>5.2</v>
      </c>
      <c r="R961" s="37">
        <v>5.2</v>
      </c>
      <c r="S961" s="37">
        <v>5.2</v>
      </c>
      <c r="T961" s="207"/>
    </row>
    <row r="962" spans="1:20" s="5" customFormat="1" ht="13.2">
      <c r="A962" s="5">
        <f t="shared" si="31"/>
        <v>962</v>
      </c>
      <c r="B962" s="51" t="s">
        <v>1586</v>
      </c>
      <c r="C962" s="51"/>
      <c r="D962" s="51" t="s">
        <v>1753</v>
      </c>
      <c r="E962" s="51" t="s">
        <v>42</v>
      </c>
      <c r="F962" s="51" t="s">
        <v>37</v>
      </c>
      <c r="G962" s="51" t="s">
        <v>33</v>
      </c>
      <c r="H962" s="52">
        <v>2020</v>
      </c>
      <c r="I962" s="38">
        <v>180</v>
      </c>
      <c r="J962" s="38">
        <v>180</v>
      </c>
      <c r="K962" s="38">
        <v>180</v>
      </c>
      <c r="L962" s="38">
        <v>180</v>
      </c>
      <c r="M962" s="38">
        <v>180</v>
      </c>
      <c r="N962" s="37">
        <v>180</v>
      </c>
      <c r="O962" s="37">
        <v>180</v>
      </c>
      <c r="P962" s="37">
        <v>180</v>
      </c>
      <c r="Q962" s="37">
        <v>180</v>
      </c>
      <c r="R962" s="37">
        <v>180</v>
      </c>
      <c r="S962" s="37">
        <v>180</v>
      </c>
      <c r="T962" s="207"/>
    </row>
    <row r="963" spans="1:20" s="5" customFormat="1" ht="13.2">
      <c r="A963" s="5">
        <f t="shared" si="31"/>
        <v>963</v>
      </c>
      <c r="B963" s="51" t="s">
        <v>1396</v>
      </c>
      <c r="C963" s="51"/>
      <c r="D963" s="51" t="s">
        <v>1397</v>
      </c>
      <c r="E963" s="51" t="s">
        <v>36</v>
      </c>
      <c r="F963" s="51" t="s">
        <v>37</v>
      </c>
      <c r="G963" s="51" t="s">
        <v>32</v>
      </c>
      <c r="H963" s="52">
        <v>2013</v>
      </c>
      <c r="I963" s="38">
        <v>39.200000000000003</v>
      </c>
      <c r="J963" s="38">
        <v>39.200000000000003</v>
      </c>
      <c r="K963" s="38">
        <v>39.200000000000003</v>
      </c>
      <c r="L963" s="38">
        <v>39.200000000000003</v>
      </c>
      <c r="M963" s="38">
        <v>39.200000000000003</v>
      </c>
      <c r="N963" s="37">
        <v>39.200000000000003</v>
      </c>
      <c r="O963" s="37">
        <v>39.200000000000003</v>
      </c>
      <c r="P963" s="37">
        <v>39.200000000000003</v>
      </c>
      <c r="Q963" s="37">
        <v>39.200000000000003</v>
      </c>
      <c r="R963" s="37">
        <v>39.200000000000003</v>
      </c>
      <c r="S963" s="37">
        <v>39.200000000000003</v>
      </c>
      <c r="T963" s="207"/>
    </row>
    <row r="964" spans="1:20" s="5" customFormat="1" ht="13.2">
      <c r="A964" s="5">
        <f t="shared" si="31"/>
        <v>964</v>
      </c>
      <c r="B964" s="51" t="s">
        <v>1461</v>
      </c>
      <c r="C964" s="51"/>
      <c r="D964" s="51" t="s">
        <v>1462</v>
      </c>
      <c r="E964" s="51" t="s">
        <v>36</v>
      </c>
      <c r="F964" s="51" t="s">
        <v>37</v>
      </c>
      <c r="G964" s="51" t="s">
        <v>32</v>
      </c>
      <c r="H964" s="52">
        <v>2014</v>
      </c>
      <c r="I964" s="38">
        <v>4.4000000000000004</v>
      </c>
      <c r="J964" s="38">
        <v>4.4000000000000004</v>
      </c>
      <c r="K964" s="38">
        <v>4.4000000000000004</v>
      </c>
      <c r="L964" s="38">
        <v>4.4000000000000004</v>
      </c>
      <c r="M964" s="38">
        <v>4.4000000000000004</v>
      </c>
      <c r="N964" s="37">
        <v>4.4000000000000004</v>
      </c>
      <c r="O964" s="37">
        <v>4.4000000000000004</v>
      </c>
      <c r="P964" s="37">
        <v>4.4000000000000004</v>
      </c>
      <c r="Q964" s="37">
        <v>4.4000000000000004</v>
      </c>
      <c r="R964" s="37">
        <v>4.4000000000000004</v>
      </c>
      <c r="S964" s="37">
        <v>4.4000000000000004</v>
      </c>
      <c r="T964" s="207"/>
    </row>
    <row r="965" spans="1:20" s="5" customFormat="1" ht="13.2">
      <c r="A965" s="5">
        <f t="shared" si="31"/>
        <v>965</v>
      </c>
      <c r="B965" s="51" t="s">
        <v>1465</v>
      </c>
      <c r="C965" s="51"/>
      <c r="D965" s="51" t="s">
        <v>1466</v>
      </c>
      <c r="E965" s="51" t="s">
        <v>36</v>
      </c>
      <c r="F965" s="51" t="s">
        <v>37</v>
      </c>
      <c r="G965" s="51" t="s">
        <v>32</v>
      </c>
      <c r="H965" s="52">
        <v>2014</v>
      </c>
      <c r="I965" s="38">
        <v>5.5</v>
      </c>
      <c r="J965" s="38">
        <v>5.5</v>
      </c>
      <c r="K965" s="38">
        <v>5.5</v>
      </c>
      <c r="L965" s="38">
        <v>5.5</v>
      </c>
      <c r="M965" s="38">
        <v>5.5</v>
      </c>
      <c r="N965" s="37">
        <v>5.5</v>
      </c>
      <c r="O965" s="37">
        <v>5.5</v>
      </c>
      <c r="P965" s="37">
        <v>5.5</v>
      </c>
      <c r="Q965" s="37">
        <v>5.5</v>
      </c>
      <c r="R965" s="37">
        <v>5.5</v>
      </c>
      <c r="S965" s="37">
        <v>5.5</v>
      </c>
      <c r="T965" s="207"/>
    </row>
    <row r="966" spans="1:20" s="5" customFormat="1" ht="13.2">
      <c r="A966" s="5">
        <f t="shared" ref="A966:A1029" si="32">A965+1</f>
        <v>966</v>
      </c>
      <c r="B966" s="51" t="s">
        <v>1398</v>
      </c>
      <c r="C966" s="51" t="s">
        <v>4504</v>
      </c>
      <c r="D966" s="51" t="s">
        <v>1399</v>
      </c>
      <c r="E966" s="51" t="s">
        <v>979</v>
      </c>
      <c r="F966" s="51" t="s">
        <v>37</v>
      </c>
      <c r="G966" s="51" t="s">
        <v>32</v>
      </c>
      <c r="H966" s="52">
        <v>2014</v>
      </c>
      <c r="I966" s="38">
        <v>37.619999999999997</v>
      </c>
      <c r="J966" s="38">
        <v>37.6</v>
      </c>
      <c r="K966" s="38">
        <v>37.6</v>
      </c>
      <c r="L966" s="38">
        <v>37.6</v>
      </c>
      <c r="M966" s="38">
        <v>37.6</v>
      </c>
      <c r="N966" s="37">
        <v>37.6</v>
      </c>
      <c r="O966" s="37">
        <v>37.6</v>
      </c>
      <c r="P966" s="37">
        <v>37.6</v>
      </c>
      <c r="Q966" s="37">
        <v>37.6</v>
      </c>
      <c r="R966" s="37">
        <v>37.6</v>
      </c>
      <c r="S966" s="37">
        <v>37.6</v>
      </c>
      <c r="T966" s="207"/>
    </row>
    <row r="967" spans="1:20" s="5" customFormat="1" ht="13.2">
      <c r="A967" s="5">
        <f t="shared" si="32"/>
        <v>967</v>
      </c>
      <c r="B967" s="51" t="s">
        <v>1400</v>
      </c>
      <c r="C967" s="51"/>
      <c r="D967" s="51" t="s">
        <v>1401</v>
      </c>
      <c r="E967" s="51" t="s">
        <v>1402</v>
      </c>
      <c r="F967" s="51" t="s">
        <v>37</v>
      </c>
      <c r="G967" s="51" t="s">
        <v>32</v>
      </c>
      <c r="H967" s="52">
        <v>2015</v>
      </c>
      <c r="I967" s="38">
        <v>100</v>
      </c>
      <c r="J967" s="38">
        <v>100</v>
      </c>
      <c r="K967" s="38">
        <v>100</v>
      </c>
      <c r="L967" s="38">
        <v>100</v>
      </c>
      <c r="M967" s="38">
        <v>100</v>
      </c>
      <c r="N967" s="37">
        <v>100</v>
      </c>
      <c r="O967" s="37">
        <v>100</v>
      </c>
      <c r="P967" s="37">
        <v>100</v>
      </c>
      <c r="Q967" s="37">
        <v>100</v>
      </c>
      <c r="R967" s="37">
        <v>100</v>
      </c>
      <c r="S967" s="37">
        <v>100</v>
      </c>
      <c r="T967" s="207"/>
    </row>
    <row r="968" spans="1:20" s="5" customFormat="1" ht="13.2">
      <c r="A968" s="5">
        <f t="shared" si="32"/>
        <v>968</v>
      </c>
      <c r="B968" s="51" t="s">
        <v>1403</v>
      </c>
      <c r="C968" s="51"/>
      <c r="D968" s="51" t="s">
        <v>1404</v>
      </c>
      <c r="E968" s="51" t="s">
        <v>41</v>
      </c>
      <c r="F968" s="51" t="s">
        <v>37</v>
      </c>
      <c r="G968" s="51" t="s">
        <v>33</v>
      </c>
      <c r="H968" s="52">
        <v>2016</v>
      </c>
      <c r="I968" s="38">
        <v>110.2</v>
      </c>
      <c r="J968" s="38">
        <v>110.2</v>
      </c>
      <c r="K968" s="38">
        <v>110.2</v>
      </c>
      <c r="L968" s="38">
        <v>110.2</v>
      </c>
      <c r="M968" s="38">
        <v>110.2</v>
      </c>
      <c r="N968" s="37">
        <v>110.2</v>
      </c>
      <c r="O968" s="37">
        <v>110.2</v>
      </c>
      <c r="P968" s="37">
        <v>110.2</v>
      </c>
      <c r="Q968" s="37">
        <v>110.2</v>
      </c>
      <c r="R968" s="37">
        <v>110.2</v>
      </c>
      <c r="S968" s="37">
        <v>110.2</v>
      </c>
      <c r="T968" s="207"/>
    </row>
    <row r="969" spans="1:20" s="5" customFormat="1" ht="13.2">
      <c r="A969" s="5">
        <f t="shared" si="32"/>
        <v>969</v>
      </c>
      <c r="B969" s="51" t="s">
        <v>1405</v>
      </c>
      <c r="C969" s="51"/>
      <c r="D969" s="51" t="s">
        <v>1406</v>
      </c>
      <c r="E969" s="51" t="s">
        <v>1095</v>
      </c>
      <c r="F969" s="51" t="s">
        <v>37</v>
      </c>
      <c r="G969" s="51" t="s">
        <v>33</v>
      </c>
      <c r="H969" s="52">
        <v>2016</v>
      </c>
      <c r="I969" s="38">
        <v>112</v>
      </c>
      <c r="J969" s="38">
        <v>112</v>
      </c>
      <c r="K969" s="38">
        <v>112</v>
      </c>
      <c r="L969" s="38">
        <v>112</v>
      </c>
      <c r="M969" s="38">
        <v>112</v>
      </c>
      <c r="N969" s="37">
        <v>112</v>
      </c>
      <c r="O969" s="37">
        <v>112</v>
      </c>
      <c r="P969" s="37">
        <v>112</v>
      </c>
      <c r="Q969" s="37">
        <v>112</v>
      </c>
      <c r="R969" s="37">
        <v>112</v>
      </c>
      <c r="S969" s="37">
        <v>112</v>
      </c>
      <c r="T969" s="207"/>
    </row>
    <row r="970" spans="1:20" s="5" customFormat="1" ht="13.2">
      <c r="A970" s="5">
        <f t="shared" si="32"/>
        <v>970</v>
      </c>
      <c r="B970" s="51" t="s">
        <v>1650</v>
      </c>
      <c r="C970" s="51"/>
      <c r="D970" s="51" t="s">
        <v>1652</v>
      </c>
      <c r="E970" s="51" t="s">
        <v>1168</v>
      </c>
      <c r="F970" s="51" t="s">
        <v>37</v>
      </c>
      <c r="G970" s="51" t="s">
        <v>33</v>
      </c>
      <c r="H970" s="52">
        <v>2019</v>
      </c>
      <c r="I970" s="38">
        <v>125.1</v>
      </c>
      <c r="J970" s="38">
        <v>125.1</v>
      </c>
      <c r="K970" s="38">
        <v>125.1</v>
      </c>
      <c r="L970" s="38">
        <v>125.1</v>
      </c>
      <c r="M970" s="38">
        <v>125.1</v>
      </c>
      <c r="N970" s="37">
        <v>125.1</v>
      </c>
      <c r="O970" s="37">
        <v>125.1</v>
      </c>
      <c r="P970" s="37">
        <v>125.1</v>
      </c>
      <c r="Q970" s="37">
        <v>125.1</v>
      </c>
      <c r="R970" s="37">
        <v>125.1</v>
      </c>
      <c r="S970" s="37">
        <v>125.1</v>
      </c>
      <c r="T970" s="207"/>
    </row>
    <row r="971" spans="1:20" s="5" customFormat="1" ht="13.2">
      <c r="A971" s="5">
        <f t="shared" si="32"/>
        <v>971</v>
      </c>
      <c r="B971" s="51" t="s">
        <v>1651</v>
      </c>
      <c r="C971" s="51"/>
      <c r="D971" s="51" t="s">
        <v>1653</v>
      </c>
      <c r="E971" s="51" t="s">
        <v>1168</v>
      </c>
      <c r="F971" s="51" t="s">
        <v>37</v>
      </c>
      <c r="G971" s="51" t="s">
        <v>33</v>
      </c>
      <c r="H971" s="52">
        <v>2019</v>
      </c>
      <c r="I971" s="38">
        <v>128.1</v>
      </c>
      <c r="J971" s="38">
        <v>128.1</v>
      </c>
      <c r="K971" s="38">
        <v>128.1</v>
      </c>
      <c r="L971" s="38">
        <v>128.1</v>
      </c>
      <c r="M971" s="38">
        <v>128.1</v>
      </c>
      <c r="N971" s="37">
        <v>128.1</v>
      </c>
      <c r="O971" s="37">
        <v>128.1</v>
      </c>
      <c r="P971" s="37">
        <v>128.1</v>
      </c>
      <c r="Q971" s="37">
        <v>128.1</v>
      </c>
      <c r="R971" s="37">
        <v>128.1</v>
      </c>
      <c r="S971" s="37">
        <v>128.1</v>
      </c>
      <c r="T971" s="207"/>
    </row>
    <row r="972" spans="1:20" s="5" customFormat="1" ht="13.2">
      <c r="A972" s="5">
        <f t="shared" si="32"/>
        <v>972</v>
      </c>
      <c r="B972" s="51" t="s">
        <v>1610</v>
      </c>
      <c r="C972" s="51"/>
      <c r="D972" s="51" t="s">
        <v>2024</v>
      </c>
      <c r="E972" s="51" t="s">
        <v>944</v>
      </c>
      <c r="F972" s="51" t="s">
        <v>37</v>
      </c>
      <c r="G972" s="51" t="s">
        <v>31</v>
      </c>
      <c r="H972" s="52">
        <v>2021</v>
      </c>
      <c r="I972" s="38">
        <v>83.9</v>
      </c>
      <c r="J972" s="38">
        <v>83.9</v>
      </c>
      <c r="K972" s="38">
        <v>83.9</v>
      </c>
      <c r="L972" s="38">
        <v>83.9</v>
      </c>
      <c r="M972" s="38">
        <v>83.9</v>
      </c>
      <c r="N972" s="37">
        <v>83.9</v>
      </c>
      <c r="O972" s="37">
        <v>83.9</v>
      </c>
      <c r="P972" s="37">
        <v>83.9</v>
      </c>
      <c r="Q972" s="37">
        <v>83.9</v>
      </c>
      <c r="R972" s="37">
        <v>83.9</v>
      </c>
      <c r="S972" s="37">
        <v>83.9</v>
      </c>
      <c r="T972" s="207"/>
    </row>
    <row r="973" spans="1:20" s="5" customFormat="1" ht="13.2">
      <c r="A973" s="5">
        <f t="shared" si="32"/>
        <v>973</v>
      </c>
      <c r="B973" s="51" t="s">
        <v>3870</v>
      </c>
      <c r="C973" s="51"/>
      <c r="D973" s="51" t="s">
        <v>3871</v>
      </c>
      <c r="E973" s="51" t="s">
        <v>1700</v>
      </c>
      <c r="F973" s="51" t="s">
        <v>37</v>
      </c>
      <c r="G973" s="51" t="s">
        <v>31</v>
      </c>
      <c r="H973" s="52">
        <v>2023</v>
      </c>
      <c r="I973" s="38">
        <v>49.6</v>
      </c>
      <c r="J973" s="38">
        <v>49.6</v>
      </c>
      <c r="K973" s="38">
        <v>49.6</v>
      </c>
      <c r="L973" s="38">
        <v>49.6</v>
      </c>
      <c r="M973" s="38">
        <v>49.6</v>
      </c>
      <c r="N973" s="37">
        <v>49.6</v>
      </c>
      <c r="O973" s="37">
        <v>49.6</v>
      </c>
      <c r="P973" s="37">
        <v>49.6</v>
      </c>
      <c r="Q973" s="37">
        <v>49.6</v>
      </c>
      <c r="R973" s="37">
        <v>49.6</v>
      </c>
      <c r="S973" s="37">
        <v>49.6</v>
      </c>
      <c r="T973" s="207"/>
    </row>
    <row r="974" spans="1:20" s="5" customFormat="1" ht="13.2">
      <c r="A974" s="5">
        <f t="shared" si="32"/>
        <v>974</v>
      </c>
      <c r="B974" s="51" t="s">
        <v>1467</v>
      </c>
      <c r="C974" s="51"/>
      <c r="D974" s="51" t="s">
        <v>1468</v>
      </c>
      <c r="E974" s="51" t="s">
        <v>315</v>
      </c>
      <c r="F974" s="51" t="s">
        <v>37</v>
      </c>
      <c r="G974" s="51" t="s">
        <v>32</v>
      </c>
      <c r="H974" s="52">
        <v>2017</v>
      </c>
      <c r="I974" s="38">
        <v>2.6</v>
      </c>
      <c r="J974" s="38">
        <v>2.6</v>
      </c>
      <c r="K974" s="38">
        <v>2.6</v>
      </c>
      <c r="L974" s="38">
        <v>2.6</v>
      </c>
      <c r="M974" s="38">
        <v>2.6</v>
      </c>
      <c r="N974" s="37">
        <v>2.6</v>
      </c>
      <c r="O974" s="37">
        <v>2.6</v>
      </c>
      <c r="P974" s="37">
        <v>2.6</v>
      </c>
      <c r="Q974" s="37">
        <v>2.6</v>
      </c>
      <c r="R974" s="37">
        <v>2.6</v>
      </c>
      <c r="S974" s="37">
        <v>2.6</v>
      </c>
      <c r="T974" s="207"/>
    </row>
    <row r="975" spans="1:20" s="5" customFormat="1" ht="13.2">
      <c r="A975" s="5">
        <f t="shared" si="32"/>
        <v>975</v>
      </c>
      <c r="B975" s="51" t="s">
        <v>2025</v>
      </c>
      <c r="C975" s="51"/>
      <c r="D975" s="51" t="s">
        <v>1754</v>
      </c>
      <c r="E975" s="51" t="s">
        <v>88</v>
      </c>
      <c r="F975" s="51" t="s">
        <v>37</v>
      </c>
      <c r="G975" s="51" t="s">
        <v>33</v>
      </c>
      <c r="H975" s="52">
        <v>2020</v>
      </c>
      <c r="I975" s="38">
        <v>153.6</v>
      </c>
      <c r="J975" s="38">
        <v>153.6</v>
      </c>
      <c r="K975" s="38">
        <v>153.6</v>
      </c>
      <c r="L975" s="38">
        <v>153.6</v>
      </c>
      <c r="M975" s="38">
        <v>153.6</v>
      </c>
      <c r="N975" s="37">
        <v>153.6</v>
      </c>
      <c r="O975" s="37">
        <v>153.6</v>
      </c>
      <c r="P975" s="37">
        <v>153.6</v>
      </c>
      <c r="Q975" s="37">
        <v>153.6</v>
      </c>
      <c r="R975" s="37">
        <v>153.6</v>
      </c>
      <c r="S975" s="37">
        <v>153.6</v>
      </c>
      <c r="T975" s="207"/>
    </row>
    <row r="976" spans="1:20" s="5" customFormat="1" ht="13.2">
      <c r="A976" s="5">
        <f t="shared" si="32"/>
        <v>976</v>
      </c>
      <c r="B976" s="51" t="s">
        <v>2026</v>
      </c>
      <c r="C976" s="51"/>
      <c r="D976" s="51" t="s">
        <v>1755</v>
      </c>
      <c r="E976" s="51" t="s">
        <v>88</v>
      </c>
      <c r="F976" s="51" t="s">
        <v>37</v>
      </c>
      <c r="G976" s="51" t="s">
        <v>33</v>
      </c>
      <c r="H976" s="52">
        <v>2020</v>
      </c>
      <c r="I976" s="38">
        <v>150</v>
      </c>
      <c r="J976" s="38">
        <v>150</v>
      </c>
      <c r="K976" s="38">
        <v>150</v>
      </c>
      <c r="L976" s="38">
        <v>150</v>
      </c>
      <c r="M976" s="38">
        <v>150</v>
      </c>
      <c r="N976" s="37">
        <v>150</v>
      </c>
      <c r="O976" s="37">
        <v>150</v>
      </c>
      <c r="P976" s="37">
        <v>150</v>
      </c>
      <c r="Q976" s="37">
        <v>150</v>
      </c>
      <c r="R976" s="37">
        <v>150</v>
      </c>
      <c r="S976" s="37">
        <v>150</v>
      </c>
      <c r="T976" s="207"/>
    </row>
    <row r="977" spans="1:20" s="5" customFormat="1" ht="13.2">
      <c r="A977" s="5">
        <f t="shared" si="32"/>
        <v>977</v>
      </c>
      <c r="B977" s="51" t="s">
        <v>2027</v>
      </c>
      <c r="C977" s="51"/>
      <c r="D977" s="51" t="s">
        <v>2028</v>
      </c>
      <c r="E977" s="51" t="s">
        <v>88</v>
      </c>
      <c r="F977" s="51" t="s">
        <v>37</v>
      </c>
      <c r="G977" s="51" t="s">
        <v>33</v>
      </c>
      <c r="H977" s="52">
        <v>2021</v>
      </c>
      <c r="I977" s="38">
        <v>126.5</v>
      </c>
      <c r="J977" s="38">
        <v>126.5</v>
      </c>
      <c r="K977" s="38">
        <v>126.5</v>
      </c>
      <c r="L977" s="38">
        <v>126.5</v>
      </c>
      <c r="M977" s="38">
        <v>126.5</v>
      </c>
      <c r="N977" s="37">
        <v>126.5</v>
      </c>
      <c r="O977" s="37">
        <v>126.5</v>
      </c>
      <c r="P977" s="37">
        <v>126.5</v>
      </c>
      <c r="Q977" s="37">
        <v>126.5</v>
      </c>
      <c r="R977" s="37">
        <v>126.5</v>
      </c>
      <c r="S977" s="37">
        <v>126.5</v>
      </c>
      <c r="T977" s="207"/>
    </row>
    <row r="978" spans="1:20" s="5" customFormat="1" ht="13.2">
      <c r="A978" s="5">
        <f t="shared" si="32"/>
        <v>978</v>
      </c>
      <c r="B978" s="51" t="s">
        <v>2029</v>
      </c>
      <c r="C978" s="51"/>
      <c r="D978" s="51" t="s">
        <v>2030</v>
      </c>
      <c r="E978" s="51" t="s">
        <v>88</v>
      </c>
      <c r="F978" s="51" t="s">
        <v>37</v>
      </c>
      <c r="G978" s="51" t="s">
        <v>33</v>
      </c>
      <c r="H978" s="52">
        <v>2021</v>
      </c>
      <c r="I978" s="38">
        <v>126.4</v>
      </c>
      <c r="J978" s="38">
        <v>126.4</v>
      </c>
      <c r="K978" s="38">
        <v>126.4</v>
      </c>
      <c r="L978" s="38">
        <v>126.4</v>
      </c>
      <c r="M978" s="38">
        <v>126.4</v>
      </c>
      <c r="N978" s="37">
        <v>126.4</v>
      </c>
      <c r="O978" s="37">
        <v>126.4</v>
      </c>
      <c r="P978" s="37">
        <v>126.4</v>
      </c>
      <c r="Q978" s="37">
        <v>126.4</v>
      </c>
      <c r="R978" s="37">
        <v>126.4</v>
      </c>
      <c r="S978" s="37">
        <v>126.4</v>
      </c>
      <c r="T978" s="207"/>
    </row>
    <row r="979" spans="1:20" s="5" customFormat="1" ht="13.2">
      <c r="A979" s="5">
        <f t="shared" si="32"/>
        <v>979</v>
      </c>
      <c r="B979" s="51" t="s">
        <v>1698</v>
      </c>
      <c r="C979" s="51"/>
      <c r="D979" s="51" t="s">
        <v>1728</v>
      </c>
      <c r="E979" s="51" t="s">
        <v>46</v>
      </c>
      <c r="F979" s="51" t="s">
        <v>37</v>
      </c>
      <c r="G979" s="51" t="s">
        <v>33</v>
      </c>
      <c r="H979" s="52">
        <v>2020</v>
      </c>
      <c r="I979" s="38">
        <v>102.5</v>
      </c>
      <c r="J979" s="38">
        <v>102.5</v>
      </c>
      <c r="K979" s="38">
        <v>102.5</v>
      </c>
      <c r="L979" s="38">
        <v>102.5</v>
      </c>
      <c r="M979" s="38">
        <v>102.5</v>
      </c>
      <c r="N979" s="37">
        <v>102.5</v>
      </c>
      <c r="O979" s="37">
        <v>102.5</v>
      </c>
      <c r="P979" s="37">
        <v>102.5</v>
      </c>
      <c r="Q979" s="37">
        <v>102.5</v>
      </c>
      <c r="R979" s="37">
        <v>102.5</v>
      </c>
      <c r="S979" s="37">
        <v>102.5</v>
      </c>
      <c r="T979" s="207"/>
    </row>
    <row r="980" spans="1:20" s="5" customFormat="1" ht="13.2">
      <c r="A980" s="5">
        <f t="shared" si="32"/>
        <v>980</v>
      </c>
      <c r="B980" s="51" t="s">
        <v>1698</v>
      </c>
      <c r="C980" s="51"/>
      <c r="D980" s="51" t="s">
        <v>1729</v>
      </c>
      <c r="E980" s="51" t="s">
        <v>46</v>
      </c>
      <c r="F980" s="51" t="s">
        <v>37</v>
      </c>
      <c r="G980" s="51" t="s">
        <v>33</v>
      </c>
      <c r="H980" s="52">
        <v>2020</v>
      </c>
      <c r="I980" s="38">
        <v>102.5</v>
      </c>
      <c r="J980" s="38">
        <v>102.5</v>
      </c>
      <c r="K980" s="38">
        <v>102.5</v>
      </c>
      <c r="L980" s="38">
        <v>102.5</v>
      </c>
      <c r="M980" s="38">
        <v>102.5</v>
      </c>
      <c r="N980" s="37">
        <v>102.5</v>
      </c>
      <c r="O980" s="37">
        <v>102.5</v>
      </c>
      <c r="P980" s="37">
        <v>102.5</v>
      </c>
      <c r="Q980" s="37">
        <v>102.5</v>
      </c>
      <c r="R980" s="37">
        <v>102.5</v>
      </c>
      <c r="S980" s="37">
        <v>102.5</v>
      </c>
      <c r="T980" s="207"/>
    </row>
    <row r="981" spans="1:20" s="5" customFormat="1" ht="13.2">
      <c r="A981" s="5">
        <f t="shared" si="32"/>
        <v>981</v>
      </c>
      <c r="B981" s="51" t="s">
        <v>1699</v>
      </c>
      <c r="C981" s="51"/>
      <c r="D981" s="51" t="s">
        <v>1756</v>
      </c>
      <c r="E981" s="51" t="s">
        <v>46</v>
      </c>
      <c r="F981" s="51" t="s">
        <v>37</v>
      </c>
      <c r="G981" s="51" t="s">
        <v>33</v>
      </c>
      <c r="H981" s="52">
        <v>2020</v>
      </c>
      <c r="I981" s="38">
        <v>97.5</v>
      </c>
      <c r="J981" s="38">
        <v>97.5</v>
      </c>
      <c r="K981" s="38">
        <v>97.5</v>
      </c>
      <c r="L981" s="38">
        <v>97.5</v>
      </c>
      <c r="M981" s="38">
        <v>97.5</v>
      </c>
      <c r="N981" s="37">
        <v>97.5</v>
      </c>
      <c r="O981" s="37">
        <v>97.5</v>
      </c>
      <c r="P981" s="37">
        <v>97.5</v>
      </c>
      <c r="Q981" s="37">
        <v>97.5</v>
      </c>
      <c r="R981" s="37">
        <v>97.5</v>
      </c>
      <c r="S981" s="37">
        <v>97.5</v>
      </c>
      <c r="T981" s="207"/>
    </row>
    <row r="982" spans="1:20" s="5" customFormat="1" ht="13.2">
      <c r="A982" s="5">
        <f t="shared" si="32"/>
        <v>982</v>
      </c>
      <c r="B982" s="51" t="s">
        <v>1699</v>
      </c>
      <c r="C982" s="51"/>
      <c r="D982" s="51" t="s">
        <v>1757</v>
      </c>
      <c r="E982" s="51" t="s">
        <v>46</v>
      </c>
      <c r="F982" s="51" t="s">
        <v>37</v>
      </c>
      <c r="G982" s="51" t="s">
        <v>33</v>
      </c>
      <c r="H982" s="52">
        <v>2020</v>
      </c>
      <c r="I982" s="38">
        <v>107.5</v>
      </c>
      <c r="J982" s="38">
        <v>107.5</v>
      </c>
      <c r="K982" s="38">
        <v>107.5</v>
      </c>
      <c r="L982" s="38">
        <v>107.5</v>
      </c>
      <c r="M982" s="38">
        <v>107.5</v>
      </c>
      <c r="N982" s="37">
        <v>107.5</v>
      </c>
      <c r="O982" s="37">
        <v>107.5</v>
      </c>
      <c r="P982" s="37">
        <v>107.5</v>
      </c>
      <c r="Q982" s="37">
        <v>107.5</v>
      </c>
      <c r="R982" s="37">
        <v>107.5</v>
      </c>
      <c r="S982" s="37">
        <v>107.5</v>
      </c>
      <c r="T982" s="207"/>
    </row>
    <row r="983" spans="1:20" s="5" customFormat="1" ht="13.2">
      <c r="A983" s="5">
        <f t="shared" si="32"/>
        <v>983</v>
      </c>
      <c r="B983" s="51" t="s">
        <v>2636</v>
      </c>
      <c r="C983" s="51"/>
      <c r="D983" s="51" t="s">
        <v>2637</v>
      </c>
      <c r="E983" s="51" t="s">
        <v>1873</v>
      </c>
      <c r="F983" s="51" t="s">
        <v>37</v>
      </c>
      <c r="G983" s="51" t="s">
        <v>31</v>
      </c>
      <c r="H983" s="52">
        <v>2023</v>
      </c>
      <c r="I983" s="38">
        <v>161.41</v>
      </c>
      <c r="J983" s="38">
        <v>158.9</v>
      </c>
      <c r="K983" s="38">
        <v>158.9</v>
      </c>
      <c r="L983" s="38">
        <v>158.9</v>
      </c>
      <c r="M983" s="38">
        <v>158.9</v>
      </c>
      <c r="N983" s="37">
        <v>158.9</v>
      </c>
      <c r="O983" s="37">
        <v>158.9</v>
      </c>
      <c r="P983" s="37">
        <v>158.9</v>
      </c>
      <c r="Q983" s="37">
        <v>158.9</v>
      </c>
      <c r="R983" s="37">
        <v>158.9</v>
      </c>
      <c r="S983" s="37">
        <v>158.9</v>
      </c>
      <c r="T983" s="207"/>
    </row>
    <row r="984" spans="1:20" s="5" customFormat="1" ht="13.2">
      <c r="A984" s="5">
        <f t="shared" si="32"/>
        <v>984</v>
      </c>
      <c r="B984" s="51" t="s">
        <v>2638</v>
      </c>
      <c r="C984" s="51"/>
      <c r="D984" s="51" t="s">
        <v>2639</v>
      </c>
      <c r="E984" s="51" t="s">
        <v>1873</v>
      </c>
      <c r="F984" s="51" t="s">
        <v>37</v>
      </c>
      <c r="G984" s="51" t="s">
        <v>31</v>
      </c>
      <c r="H984" s="52">
        <v>2023</v>
      </c>
      <c r="I984" s="38">
        <v>166.02</v>
      </c>
      <c r="J984" s="38">
        <v>162.9</v>
      </c>
      <c r="K984" s="38">
        <v>162.9</v>
      </c>
      <c r="L984" s="38">
        <v>162.9</v>
      </c>
      <c r="M984" s="38">
        <v>162.9</v>
      </c>
      <c r="N984" s="37">
        <v>162.9</v>
      </c>
      <c r="O984" s="37">
        <v>162.9</v>
      </c>
      <c r="P984" s="37">
        <v>162.9</v>
      </c>
      <c r="Q984" s="37">
        <v>162.9</v>
      </c>
      <c r="R984" s="37">
        <v>162.9</v>
      </c>
      <c r="S984" s="37">
        <v>162.9</v>
      </c>
      <c r="T984" s="207"/>
    </row>
    <row r="985" spans="1:20" s="5" customFormat="1" ht="13.2">
      <c r="A985" s="5">
        <f t="shared" si="32"/>
        <v>985</v>
      </c>
      <c r="B985" s="51" t="s">
        <v>1589</v>
      </c>
      <c r="C985" s="51"/>
      <c r="D985" s="51" t="s">
        <v>1758</v>
      </c>
      <c r="E985" s="51" t="s">
        <v>1128</v>
      </c>
      <c r="F985" s="51" t="s">
        <v>37</v>
      </c>
      <c r="G985" s="51" t="s">
        <v>33</v>
      </c>
      <c r="H985" s="52">
        <v>2020</v>
      </c>
      <c r="I985" s="38">
        <v>211.19</v>
      </c>
      <c r="J985" s="38">
        <v>200</v>
      </c>
      <c r="K985" s="38">
        <v>200</v>
      </c>
      <c r="L985" s="38">
        <v>200</v>
      </c>
      <c r="M985" s="38">
        <v>200</v>
      </c>
      <c r="N985" s="37">
        <v>200</v>
      </c>
      <c r="O985" s="37">
        <v>200</v>
      </c>
      <c r="P985" s="37">
        <v>200</v>
      </c>
      <c r="Q985" s="37">
        <v>200</v>
      </c>
      <c r="R985" s="37">
        <v>200</v>
      </c>
      <c r="S985" s="37">
        <v>200</v>
      </c>
      <c r="T985" s="207"/>
    </row>
    <row r="986" spans="1:20" s="5" customFormat="1" ht="13.2">
      <c r="A986" s="5">
        <f t="shared" si="32"/>
        <v>986</v>
      </c>
      <c r="B986" s="51" t="s">
        <v>2640</v>
      </c>
      <c r="C986" s="51"/>
      <c r="D986" s="51" t="s">
        <v>2641</v>
      </c>
      <c r="E986" s="51" t="s">
        <v>1128</v>
      </c>
      <c r="F986" s="51" t="s">
        <v>37</v>
      </c>
      <c r="G986" s="51" t="s">
        <v>33</v>
      </c>
      <c r="H986" s="52">
        <v>2023</v>
      </c>
      <c r="I986" s="38">
        <v>162.43</v>
      </c>
      <c r="J986" s="38">
        <v>159.80000000000001</v>
      </c>
      <c r="K986" s="38">
        <v>159.80000000000001</v>
      </c>
      <c r="L986" s="38">
        <v>159.80000000000001</v>
      </c>
      <c r="M986" s="38">
        <v>159.80000000000001</v>
      </c>
      <c r="N986" s="37">
        <v>159.80000000000001</v>
      </c>
      <c r="O986" s="37">
        <v>159.80000000000001</v>
      </c>
      <c r="P986" s="37">
        <v>159.80000000000001</v>
      </c>
      <c r="Q986" s="37">
        <v>159.80000000000001</v>
      </c>
      <c r="R986" s="37">
        <v>159.80000000000001</v>
      </c>
      <c r="S986" s="37">
        <v>159.80000000000001</v>
      </c>
      <c r="T986" s="207"/>
    </row>
    <row r="987" spans="1:20" s="5" customFormat="1" ht="13.2">
      <c r="A987" s="5">
        <f t="shared" si="32"/>
        <v>987</v>
      </c>
      <c r="B987" s="51" t="s">
        <v>1407</v>
      </c>
      <c r="C987" s="51"/>
      <c r="D987" s="51" t="s">
        <v>1408</v>
      </c>
      <c r="E987" s="51" t="s">
        <v>41</v>
      </c>
      <c r="F987" s="51" t="s">
        <v>37</v>
      </c>
      <c r="G987" s="51" t="s">
        <v>33</v>
      </c>
      <c r="H987" s="52">
        <v>2016</v>
      </c>
      <c r="I987" s="38">
        <v>78.8</v>
      </c>
      <c r="J987" s="38">
        <v>78.8</v>
      </c>
      <c r="K987" s="38">
        <v>78.8</v>
      </c>
      <c r="L987" s="38">
        <v>78.8</v>
      </c>
      <c r="M987" s="38">
        <v>78.8</v>
      </c>
      <c r="N987" s="37">
        <v>78.8</v>
      </c>
      <c r="O987" s="37">
        <v>78.8</v>
      </c>
      <c r="P987" s="37">
        <v>78.8</v>
      </c>
      <c r="Q987" s="37">
        <v>78.8</v>
      </c>
      <c r="R987" s="37">
        <v>78.8</v>
      </c>
      <c r="S987" s="37">
        <v>78.8</v>
      </c>
      <c r="T987" s="207"/>
    </row>
    <row r="988" spans="1:20" s="5" customFormat="1" ht="13.2">
      <c r="A988" s="5">
        <f t="shared" si="32"/>
        <v>988</v>
      </c>
      <c r="B988" s="51" t="s">
        <v>1409</v>
      </c>
      <c r="C988" s="51"/>
      <c r="D988" s="51" t="s">
        <v>1410</v>
      </c>
      <c r="E988" s="51" t="s">
        <v>41</v>
      </c>
      <c r="F988" s="51" t="s">
        <v>37</v>
      </c>
      <c r="G988" s="51" t="s">
        <v>33</v>
      </c>
      <c r="H988" s="52">
        <v>2016</v>
      </c>
      <c r="I988" s="38">
        <v>78.8</v>
      </c>
      <c r="J988" s="38">
        <v>78.8</v>
      </c>
      <c r="K988" s="38">
        <v>78.8</v>
      </c>
      <c r="L988" s="38">
        <v>78.8</v>
      </c>
      <c r="M988" s="38">
        <v>78.8</v>
      </c>
      <c r="N988" s="37">
        <v>78.8</v>
      </c>
      <c r="O988" s="37">
        <v>78.8</v>
      </c>
      <c r="P988" s="37">
        <v>78.8</v>
      </c>
      <c r="Q988" s="37">
        <v>78.8</v>
      </c>
      <c r="R988" s="37">
        <v>78.8</v>
      </c>
      <c r="S988" s="37">
        <v>78.8</v>
      </c>
      <c r="T988" s="207"/>
    </row>
    <row r="989" spans="1:20" s="5" customFormat="1" ht="13.2">
      <c r="A989" s="5">
        <f t="shared" si="32"/>
        <v>989</v>
      </c>
      <c r="B989" s="51" t="s">
        <v>1874</v>
      </c>
      <c r="C989" s="51"/>
      <c r="D989" s="51" t="s">
        <v>2031</v>
      </c>
      <c r="E989" s="51" t="s">
        <v>41</v>
      </c>
      <c r="F989" s="51" t="s">
        <v>37</v>
      </c>
      <c r="G989" s="51" t="s">
        <v>33</v>
      </c>
      <c r="H989" s="52">
        <v>2021</v>
      </c>
      <c r="I989" s="38">
        <v>222</v>
      </c>
      <c r="J989" s="38">
        <v>222</v>
      </c>
      <c r="K989" s="38">
        <v>222</v>
      </c>
      <c r="L989" s="38">
        <v>222</v>
      </c>
      <c r="M989" s="38">
        <v>222</v>
      </c>
      <c r="N989" s="37">
        <v>222</v>
      </c>
      <c r="O989" s="37">
        <v>222</v>
      </c>
      <c r="P989" s="37">
        <v>222</v>
      </c>
      <c r="Q989" s="37">
        <v>222</v>
      </c>
      <c r="R989" s="37">
        <v>222</v>
      </c>
      <c r="S989" s="37">
        <v>222</v>
      </c>
      <c r="T989" s="207"/>
    </row>
    <row r="990" spans="1:20" s="5" customFormat="1" ht="13.2">
      <c r="A990" s="5">
        <f t="shared" si="32"/>
        <v>990</v>
      </c>
      <c r="B990" s="51" t="s">
        <v>1875</v>
      </c>
      <c r="C990" s="51"/>
      <c r="D990" s="51" t="s">
        <v>2032</v>
      </c>
      <c r="E990" s="51" t="s">
        <v>41</v>
      </c>
      <c r="F990" s="51" t="s">
        <v>37</v>
      </c>
      <c r="G990" s="51" t="s">
        <v>33</v>
      </c>
      <c r="H990" s="52">
        <v>2021</v>
      </c>
      <c r="I990" s="38">
        <v>28</v>
      </c>
      <c r="J990" s="38">
        <v>28</v>
      </c>
      <c r="K990" s="38">
        <v>28</v>
      </c>
      <c r="L990" s="38">
        <v>28</v>
      </c>
      <c r="M990" s="38">
        <v>28</v>
      </c>
      <c r="N990" s="37">
        <v>28</v>
      </c>
      <c r="O990" s="37">
        <v>28</v>
      </c>
      <c r="P990" s="37">
        <v>28</v>
      </c>
      <c r="Q990" s="37">
        <v>28</v>
      </c>
      <c r="R990" s="37">
        <v>28</v>
      </c>
      <c r="S990" s="37">
        <v>28</v>
      </c>
      <c r="T990" s="207"/>
    </row>
    <row r="991" spans="1:20" s="5" customFormat="1" ht="13.2">
      <c r="A991" s="5">
        <f t="shared" si="32"/>
        <v>991</v>
      </c>
      <c r="B991" s="51" t="s">
        <v>1469</v>
      </c>
      <c r="C991" s="51"/>
      <c r="D991" s="51" t="s">
        <v>1718</v>
      </c>
      <c r="E991" s="51" t="s">
        <v>360</v>
      </c>
      <c r="F991" s="51" t="s">
        <v>37</v>
      </c>
      <c r="G991" s="51" t="s">
        <v>31</v>
      </c>
      <c r="H991" s="52">
        <v>2015</v>
      </c>
      <c r="I991" s="38">
        <v>2</v>
      </c>
      <c r="J991" s="38">
        <v>2</v>
      </c>
      <c r="K991" s="38">
        <v>2</v>
      </c>
      <c r="L991" s="38">
        <v>2</v>
      </c>
      <c r="M991" s="38">
        <v>2</v>
      </c>
      <c r="N991" s="37">
        <v>2</v>
      </c>
      <c r="O991" s="37">
        <v>2</v>
      </c>
      <c r="P991" s="37">
        <v>2</v>
      </c>
      <c r="Q991" s="37">
        <v>2</v>
      </c>
      <c r="R991" s="37">
        <v>2</v>
      </c>
      <c r="S991" s="37">
        <v>2</v>
      </c>
      <c r="T991" s="207"/>
    </row>
    <row r="992" spans="1:20" s="5" customFormat="1" ht="13.2">
      <c r="A992" s="5">
        <f t="shared" si="32"/>
        <v>992</v>
      </c>
      <c r="B992" s="51" t="s">
        <v>1411</v>
      </c>
      <c r="C992" s="51"/>
      <c r="D992" s="51" t="s">
        <v>1412</v>
      </c>
      <c r="E992" s="51" t="s">
        <v>41</v>
      </c>
      <c r="F992" s="51" t="s">
        <v>37</v>
      </c>
      <c r="G992" s="51" t="s">
        <v>33</v>
      </c>
      <c r="H992" s="52">
        <v>2018</v>
      </c>
      <c r="I992" s="38">
        <v>155.44</v>
      </c>
      <c r="J992" s="38">
        <v>150</v>
      </c>
      <c r="K992" s="38">
        <v>150</v>
      </c>
      <c r="L992" s="38">
        <v>150</v>
      </c>
      <c r="M992" s="38">
        <v>150</v>
      </c>
      <c r="N992" s="37">
        <v>150</v>
      </c>
      <c r="O992" s="37">
        <v>150</v>
      </c>
      <c r="P992" s="37">
        <v>150</v>
      </c>
      <c r="Q992" s="37">
        <v>150</v>
      </c>
      <c r="R992" s="37">
        <v>150</v>
      </c>
      <c r="S992" s="37">
        <v>150</v>
      </c>
      <c r="T992" s="207"/>
    </row>
    <row r="993" spans="1:20" s="5" customFormat="1" ht="13.2">
      <c r="A993" s="5">
        <f t="shared" si="32"/>
        <v>993</v>
      </c>
      <c r="B993" s="51" t="s">
        <v>1616</v>
      </c>
      <c r="C993" s="51"/>
      <c r="D993" s="51" t="s">
        <v>1857</v>
      </c>
      <c r="E993" s="51" t="s">
        <v>1290</v>
      </c>
      <c r="F993" s="51" t="s">
        <v>37</v>
      </c>
      <c r="G993" s="51" t="s">
        <v>31</v>
      </c>
      <c r="H993" s="52">
        <v>2020</v>
      </c>
      <c r="I993" s="38">
        <v>59.8</v>
      </c>
      <c r="J993" s="38">
        <v>59.8</v>
      </c>
      <c r="K993" s="38">
        <v>59.8</v>
      </c>
      <c r="L993" s="38">
        <v>59.8</v>
      </c>
      <c r="M993" s="38">
        <v>59.8</v>
      </c>
      <c r="N993" s="37">
        <v>59.8</v>
      </c>
      <c r="O993" s="37">
        <v>59.8</v>
      </c>
      <c r="P993" s="37">
        <v>59.8</v>
      </c>
      <c r="Q993" s="37">
        <v>59.8</v>
      </c>
      <c r="R993" s="37">
        <v>59.8</v>
      </c>
      <c r="S993" s="37">
        <v>59.8</v>
      </c>
      <c r="T993" s="207"/>
    </row>
    <row r="994" spans="1:20" s="5" customFormat="1" ht="13.2">
      <c r="A994" s="5">
        <f t="shared" si="32"/>
        <v>994</v>
      </c>
      <c r="B994" s="51" t="s">
        <v>2264</v>
      </c>
      <c r="C994" s="51"/>
      <c r="D994" s="51" t="s">
        <v>2648</v>
      </c>
      <c r="E994" s="51" t="s">
        <v>231</v>
      </c>
      <c r="F994" s="51" t="s">
        <v>37</v>
      </c>
      <c r="G994" s="51" t="s">
        <v>186</v>
      </c>
      <c r="H994" s="52">
        <v>2023</v>
      </c>
      <c r="I994" s="38">
        <v>101.7</v>
      </c>
      <c r="J994" s="38">
        <v>100</v>
      </c>
      <c r="K994" s="38">
        <v>100</v>
      </c>
      <c r="L994" s="38">
        <v>100</v>
      </c>
      <c r="M994" s="38">
        <v>100</v>
      </c>
      <c r="N994" s="37">
        <v>100</v>
      </c>
      <c r="O994" s="37">
        <v>100</v>
      </c>
      <c r="P994" s="37">
        <v>100</v>
      </c>
      <c r="Q994" s="37">
        <v>100</v>
      </c>
      <c r="R994" s="37">
        <v>100</v>
      </c>
      <c r="S994" s="37">
        <v>100</v>
      </c>
      <c r="T994" s="207"/>
    </row>
    <row r="995" spans="1:20" s="5" customFormat="1" ht="13.2">
      <c r="A995" s="5">
        <f t="shared" si="32"/>
        <v>995</v>
      </c>
      <c r="B995" s="51" t="s">
        <v>1413</v>
      </c>
      <c r="C995" s="51"/>
      <c r="D995" s="51" t="s">
        <v>1414</v>
      </c>
      <c r="E995" s="51" t="s">
        <v>1415</v>
      </c>
      <c r="F995" s="51" t="s">
        <v>37</v>
      </c>
      <c r="G995" s="51" t="s">
        <v>33</v>
      </c>
      <c r="H995" s="52">
        <v>2018</v>
      </c>
      <c r="I995" s="38">
        <v>50</v>
      </c>
      <c r="J995" s="38">
        <v>50</v>
      </c>
      <c r="K995" s="38">
        <v>50</v>
      </c>
      <c r="L995" s="38">
        <v>50</v>
      </c>
      <c r="M995" s="38">
        <v>50</v>
      </c>
      <c r="N995" s="37">
        <v>50</v>
      </c>
      <c r="O995" s="37">
        <v>50</v>
      </c>
      <c r="P995" s="37">
        <v>50</v>
      </c>
      <c r="Q995" s="37">
        <v>50</v>
      </c>
      <c r="R995" s="37">
        <v>50</v>
      </c>
      <c r="S995" s="37">
        <v>50</v>
      </c>
      <c r="T995" s="207"/>
    </row>
    <row r="996" spans="1:20" s="5" customFormat="1" ht="13.2">
      <c r="A996" s="5">
        <f t="shared" si="32"/>
        <v>996</v>
      </c>
      <c r="B996" s="51" t="s">
        <v>1416</v>
      </c>
      <c r="C996" s="51"/>
      <c r="D996" s="51" t="s">
        <v>1417</v>
      </c>
      <c r="E996" s="51" t="s">
        <v>46</v>
      </c>
      <c r="F996" s="51" t="s">
        <v>37</v>
      </c>
      <c r="G996" s="51" t="s">
        <v>33</v>
      </c>
      <c r="H996" s="52">
        <v>2017</v>
      </c>
      <c r="I996" s="38">
        <v>157.5</v>
      </c>
      <c r="J996" s="38">
        <v>157.5</v>
      </c>
      <c r="K996" s="38">
        <v>157.5</v>
      </c>
      <c r="L996" s="38">
        <v>157.5</v>
      </c>
      <c r="M996" s="38">
        <v>157.5</v>
      </c>
      <c r="N996" s="37">
        <v>157.5</v>
      </c>
      <c r="O996" s="37">
        <v>157.5</v>
      </c>
      <c r="P996" s="37">
        <v>157.5</v>
      </c>
      <c r="Q996" s="37">
        <v>157.5</v>
      </c>
      <c r="R996" s="37">
        <v>157.5</v>
      </c>
      <c r="S996" s="37">
        <v>157.5</v>
      </c>
      <c r="T996" s="207"/>
    </row>
    <row r="997" spans="1:20" s="5" customFormat="1" ht="13.2">
      <c r="A997" s="5">
        <f t="shared" si="32"/>
        <v>997</v>
      </c>
      <c r="B997" s="51" t="s">
        <v>1020</v>
      </c>
      <c r="C997" s="51"/>
      <c r="D997" s="51" t="s">
        <v>1472</v>
      </c>
      <c r="E997" s="51" t="s">
        <v>476</v>
      </c>
      <c r="F997" s="51" t="s">
        <v>37</v>
      </c>
      <c r="G997" s="51" t="s">
        <v>31</v>
      </c>
      <c r="H997" s="52">
        <v>2018</v>
      </c>
      <c r="I997" s="38">
        <v>10</v>
      </c>
      <c r="J997" s="38">
        <v>10</v>
      </c>
      <c r="K997" s="38">
        <v>10</v>
      </c>
      <c r="L997" s="38">
        <v>10</v>
      </c>
      <c r="M997" s="38">
        <v>10</v>
      </c>
      <c r="N997" s="37">
        <v>10</v>
      </c>
      <c r="O997" s="37">
        <v>10</v>
      </c>
      <c r="P997" s="37">
        <v>10</v>
      </c>
      <c r="Q997" s="37">
        <v>10</v>
      </c>
      <c r="R997" s="37">
        <v>10</v>
      </c>
      <c r="S997" s="37">
        <v>10</v>
      </c>
      <c r="T997" s="207"/>
    </row>
    <row r="998" spans="1:20" s="5" customFormat="1" ht="13.2">
      <c r="A998" s="5">
        <f t="shared" si="32"/>
        <v>998</v>
      </c>
      <c r="B998" s="51" t="s">
        <v>1805</v>
      </c>
      <c r="C998" s="51"/>
      <c r="D998" s="51" t="s">
        <v>2253</v>
      </c>
      <c r="E998" s="51" t="s">
        <v>47</v>
      </c>
      <c r="F998" s="51" t="s">
        <v>37</v>
      </c>
      <c r="G998" s="51" t="s">
        <v>31</v>
      </c>
      <c r="H998" s="52">
        <v>2022</v>
      </c>
      <c r="I998" s="38">
        <v>135</v>
      </c>
      <c r="J998" s="38">
        <v>118.3</v>
      </c>
      <c r="K998" s="38">
        <v>118.3</v>
      </c>
      <c r="L998" s="38">
        <v>118.3</v>
      </c>
      <c r="M998" s="38">
        <v>118.3</v>
      </c>
      <c r="N998" s="37">
        <v>118.3</v>
      </c>
      <c r="O998" s="37">
        <v>118.3</v>
      </c>
      <c r="P998" s="37">
        <v>118.3</v>
      </c>
      <c r="Q998" s="37">
        <v>118.3</v>
      </c>
      <c r="R998" s="37">
        <v>118.3</v>
      </c>
      <c r="S998" s="37">
        <v>118.3</v>
      </c>
      <c r="T998" s="207"/>
    </row>
    <row r="999" spans="1:20" s="5" customFormat="1" ht="13.2">
      <c r="A999" s="5">
        <f t="shared" si="32"/>
        <v>999</v>
      </c>
      <c r="B999" s="51" t="s">
        <v>1473</v>
      </c>
      <c r="C999" s="51"/>
      <c r="D999" s="51" t="s">
        <v>1474</v>
      </c>
      <c r="E999" s="51" t="s">
        <v>36</v>
      </c>
      <c r="F999" s="51" t="s">
        <v>37</v>
      </c>
      <c r="G999" s="51" t="s">
        <v>32</v>
      </c>
      <c r="H999" s="52">
        <v>2012</v>
      </c>
      <c r="I999" s="38">
        <v>9.9</v>
      </c>
      <c r="J999" s="38">
        <v>9.9</v>
      </c>
      <c r="K999" s="38">
        <v>9.9</v>
      </c>
      <c r="L999" s="38">
        <v>9.9</v>
      </c>
      <c r="M999" s="38">
        <v>9.9</v>
      </c>
      <c r="N999" s="37">
        <v>9.9</v>
      </c>
      <c r="O999" s="37">
        <v>9.9</v>
      </c>
      <c r="P999" s="37">
        <v>9.9</v>
      </c>
      <c r="Q999" s="37">
        <v>9.9</v>
      </c>
      <c r="R999" s="37">
        <v>9.9</v>
      </c>
      <c r="S999" s="37">
        <v>9.9</v>
      </c>
      <c r="T999" s="207"/>
    </row>
    <row r="1000" spans="1:20" s="5" customFormat="1" ht="13.2">
      <c r="A1000" s="5">
        <f t="shared" si="32"/>
        <v>1000</v>
      </c>
      <c r="B1000" s="51" t="s">
        <v>1475</v>
      </c>
      <c r="C1000" s="51"/>
      <c r="D1000" s="51" t="s">
        <v>1476</v>
      </c>
      <c r="E1000" s="51" t="s">
        <v>36</v>
      </c>
      <c r="F1000" s="51" t="s">
        <v>37</v>
      </c>
      <c r="G1000" s="51" t="s">
        <v>32</v>
      </c>
      <c r="H1000" s="52">
        <v>2012</v>
      </c>
      <c r="I1000" s="38">
        <v>9.9</v>
      </c>
      <c r="J1000" s="38">
        <v>9.9</v>
      </c>
      <c r="K1000" s="38">
        <v>9.9</v>
      </c>
      <c r="L1000" s="38">
        <v>9.9</v>
      </c>
      <c r="M1000" s="38">
        <v>9.9</v>
      </c>
      <c r="N1000" s="37">
        <v>9.9</v>
      </c>
      <c r="O1000" s="37">
        <v>9.9</v>
      </c>
      <c r="P1000" s="37">
        <v>9.9</v>
      </c>
      <c r="Q1000" s="37">
        <v>9.9</v>
      </c>
      <c r="R1000" s="37">
        <v>9.9</v>
      </c>
      <c r="S1000" s="37">
        <v>9.9</v>
      </c>
      <c r="T1000" s="207"/>
    </row>
    <row r="1001" spans="1:20" s="5" customFormat="1" ht="13.2">
      <c r="A1001" s="5">
        <f t="shared" si="32"/>
        <v>1001</v>
      </c>
      <c r="B1001" s="51" t="s">
        <v>1477</v>
      </c>
      <c r="C1001" s="51"/>
      <c r="D1001" s="51" t="s">
        <v>1478</v>
      </c>
      <c r="E1001" s="51" t="s">
        <v>36</v>
      </c>
      <c r="F1001" s="51" t="s">
        <v>37</v>
      </c>
      <c r="G1001" s="51" t="s">
        <v>32</v>
      </c>
      <c r="H1001" s="52">
        <v>2012</v>
      </c>
      <c r="I1001" s="38">
        <v>5.6</v>
      </c>
      <c r="J1001" s="38">
        <v>5.6</v>
      </c>
      <c r="K1001" s="38">
        <v>5.6</v>
      </c>
      <c r="L1001" s="38">
        <v>5.6</v>
      </c>
      <c r="M1001" s="38">
        <v>5.6</v>
      </c>
      <c r="N1001" s="37">
        <v>5.6</v>
      </c>
      <c r="O1001" s="37">
        <v>5.6</v>
      </c>
      <c r="P1001" s="37">
        <v>5.6</v>
      </c>
      <c r="Q1001" s="37">
        <v>5.6</v>
      </c>
      <c r="R1001" s="37">
        <v>5.6</v>
      </c>
      <c r="S1001" s="37">
        <v>5.6</v>
      </c>
      <c r="T1001" s="207"/>
    </row>
    <row r="1002" spans="1:20" s="5" customFormat="1" ht="13.2">
      <c r="A1002" s="5">
        <f t="shared" si="32"/>
        <v>1002</v>
      </c>
      <c r="B1002" s="51" t="s">
        <v>1479</v>
      </c>
      <c r="C1002" s="51"/>
      <c r="D1002" s="51" t="s">
        <v>1480</v>
      </c>
      <c r="E1002" s="51" t="s">
        <v>36</v>
      </c>
      <c r="F1002" s="51" t="s">
        <v>37</v>
      </c>
      <c r="G1002" s="51" t="s">
        <v>32</v>
      </c>
      <c r="H1002" s="52">
        <v>2012</v>
      </c>
      <c r="I1002" s="38">
        <v>5</v>
      </c>
      <c r="J1002" s="38">
        <v>5</v>
      </c>
      <c r="K1002" s="38">
        <v>5</v>
      </c>
      <c r="L1002" s="38">
        <v>5</v>
      </c>
      <c r="M1002" s="38">
        <v>5</v>
      </c>
      <c r="N1002" s="37">
        <v>5</v>
      </c>
      <c r="O1002" s="37">
        <v>5</v>
      </c>
      <c r="P1002" s="37">
        <v>5</v>
      </c>
      <c r="Q1002" s="37">
        <v>5</v>
      </c>
      <c r="R1002" s="37">
        <v>5</v>
      </c>
      <c r="S1002" s="37">
        <v>5</v>
      </c>
      <c r="T1002" s="207"/>
    </row>
    <row r="1003" spans="1:20" s="5" customFormat="1" ht="13.2">
      <c r="A1003" s="5">
        <f t="shared" si="32"/>
        <v>1003</v>
      </c>
      <c r="B1003" s="51" t="s">
        <v>3872</v>
      </c>
      <c r="C1003" s="51"/>
      <c r="D1003" s="51" t="s">
        <v>2651</v>
      </c>
      <c r="E1003" s="51" t="s">
        <v>231</v>
      </c>
      <c r="F1003" s="51" t="s">
        <v>37</v>
      </c>
      <c r="G1003" s="51" t="s">
        <v>186</v>
      </c>
      <c r="H1003" s="52">
        <v>2023</v>
      </c>
      <c r="I1003" s="38">
        <v>149.5</v>
      </c>
      <c r="J1003" s="38">
        <v>143.6</v>
      </c>
      <c r="K1003" s="38">
        <v>143.6</v>
      </c>
      <c r="L1003" s="38">
        <v>143.6</v>
      </c>
      <c r="M1003" s="38">
        <v>143.6</v>
      </c>
      <c r="N1003" s="37">
        <v>143.6</v>
      </c>
      <c r="O1003" s="37">
        <v>143.6</v>
      </c>
      <c r="P1003" s="37">
        <v>143.6</v>
      </c>
      <c r="Q1003" s="37">
        <v>143.6</v>
      </c>
      <c r="R1003" s="37">
        <v>143.6</v>
      </c>
      <c r="S1003" s="37">
        <v>143.6</v>
      </c>
      <c r="T1003" s="207"/>
    </row>
    <row r="1004" spans="1:20" s="5" customFormat="1" ht="13.2">
      <c r="A1004" s="5">
        <f t="shared" si="32"/>
        <v>1004</v>
      </c>
      <c r="B1004" s="51" t="s">
        <v>3873</v>
      </c>
      <c r="C1004" s="51"/>
      <c r="D1004" s="51" t="s">
        <v>3874</v>
      </c>
      <c r="E1004" s="51" t="s">
        <v>231</v>
      </c>
      <c r="F1004" s="51" t="s">
        <v>37</v>
      </c>
      <c r="G1004" s="51" t="s">
        <v>186</v>
      </c>
      <c r="H1004" s="52">
        <v>2023</v>
      </c>
      <c r="I1004" s="38">
        <v>100.4</v>
      </c>
      <c r="J1004" s="38">
        <v>96.4</v>
      </c>
      <c r="K1004" s="38">
        <v>96.4</v>
      </c>
      <c r="L1004" s="38">
        <v>96.4</v>
      </c>
      <c r="M1004" s="38">
        <v>96.4</v>
      </c>
      <c r="N1004" s="37">
        <v>96.4</v>
      </c>
      <c r="O1004" s="37">
        <v>96.4</v>
      </c>
      <c r="P1004" s="37">
        <v>96.4</v>
      </c>
      <c r="Q1004" s="37">
        <v>96.4</v>
      </c>
      <c r="R1004" s="37">
        <v>96.4</v>
      </c>
      <c r="S1004" s="37">
        <v>96.4</v>
      </c>
      <c r="T1004" s="207"/>
    </row>
    <row r="1005" spans="1:20" s="5" customFormat="1" ht="13.2">
      <c r="A1005" s="5">
        <f t="shared" si="32"/>
        <v>1005</v>
      </c>
      <c r="B1005" s="51" t="s">
        <v>2033</v>
      </c>
      <c r="C1005" s="51"/>
      <c r="D1005" s="51" t="s">
        <v>2034</v>
      </c>
      <c r="E1005" s="51" t="s">
        <v>41</v>
      </c>
      <c r="F1005" s="51" t="s">
        <v>37</v>
      </c>
      <c r="G1005" s="51" t="s">
        <v>33</v>
      </c>
      <c r="H1005" s="52">
        <v>2021</v>
      </c>
      <c r="I1005" s="38">
        <v>125.9</v>
      </c>
      <c r="J1005" s="38">
        <v>125.9</v>
      </c>
      <c r="K1005" s="38">
        <v>125.9</v>
      </c>
      <c r="L1005" s="38">
        <v>125.9</v>
      </c>
      <c r="M1005" s="38">
        <v>125.9</v>
      </c>
      <c r="N1005" s="37">
        <v>125.9</v>
      </c>
      <c r="O1005" s="37">
        <v>125.9</v>
      </c>
      <c r="P1005" s="37">
        <v>125.9</v>
      </c>
      <c r="Q1005" s="37">
        <v>125.9</v>
      </c>
      <c r="R1005" s="37">
        <v>125.9</v>
      </c>
      <c r="S1005" s="37">
        <v>125.9</v>
      </c>
      <c r="T1005" s="207"/>
    </row>
    <row r="1006" spans="1:20" s="5" customFormat="1" ht="13.2">
      <c r="A1006" s="5">
        <f t="shared" si="32"/>
        <v>1006</v>
      </c>
      <c r="B1006" s="51" t="s">
        <v>2035</v>
      </c>
      <c r="C1006" s="51"/>
      <c r="D1006" s="51" t="s">
        <v>2036</v>
      </c>
      <c r="E1006" s="51" t="s">
        <v>41</v>
      </c>
      <c r="F1006" s="51" t="s">
        <v>37</v>
      </c>
      <c r="G1006" s="51" t="s">
        <v>33</v>
      </c>
      <c r="H1006" s="52">
        <v>2021</v>
      </c>
      <c r="I1006" s="38">
        <v>128.9</v>
      </c>
      <c r="J1006" s="38">
        <v>128.9</v>
      </c>
      <c r="K1006" s="38">
        <v>128.9</v>
      </c>
      <c r="L1006" s="38">
        <v>128.9</v>
      </c>
      <c r="M1006" s="38">
        <v>128.9</v>
      </c>
      <c r="N1006" s="37">
        <v>128.9</v>
      </c>
      <c r="O1006" s="37">
        <v>128.9</v>
      </c>
      <c r="P1006" s="37">
        <v>128.9</v>
      </c>
      <c r="Q1006" s="37">
        <v>128.9</v>
      </c>
      <c r="R1006" s="37">
        <v>128.9</v>
      </c>
      <c r="S1006" s="37">
        <v>128.9</v>
      </c>
      <c r="T1006" s="207"/>
    </row>
    <row r="1007" spans="1:20" s="5" customFormat="1" ht="13.2">
      <c r="A1007" s="5">
        <f t="shared" si="32"/>
        <v>1007</v>
      </c>
      <c r="B1007" s="51" t="s">
        <v>3875</v>
      </c>
      <c r="C1007" s="51"/>
      <c r="D1007" s="51" t="s">
        <v>2649</v>
      </c>
      <c r="E1007" s="51" t="s">
        <v>41</v>
      </c>
      <c r="F1007" s="51" t="s">
        <v>37</v>
      </c>
      <c r="G1007" s="51" t="s">
        <v>33</v>
      </c>
      <c r="H1007" s="52">
        <v>2023</v>
      </c>
      <c r="I1007" s="38">
        <v>101.9</v>
      </c>
      <c r="J1007" s="38">
        <v>101.9</v>
      </c>
      <c r="K1007" s="38">
        <v>101.9</v>
      </c>
      <c r="L1007" s="38">
        <v>101.9</v>
      </c>
      <c r="M1007" s="38">
        <v>101.9</v>
      </c>
      <c r="N1007" s="37">
        <v>101.9</v>
      </c>
      <c r="O1007" s="37">
        <v>101.9</v>
      </c>
      <c r="P1007" s="37">
        <v>101.9</v>
      </c>
      <c r="Q1007" s="37">
        <v>101.9</v>
      </c>
      <c r="R1007" s="37">
        <v>101.9</v>
      </c>
      <c r="S1007" s="37">
        <v>101.9</v>
      </c>
      <c r="T1007" s="207"/>
    </row>
    <row r="1008" spans="1:20" s="5" customFormat="1" ht="13.2">
      <c r="A1008" s="5">
        <f t="shared" si="32"/>
        <v>1008</v>
      </c>
      <c r="B1008" s="51" t="s">
        <v>3876</v>
      </c>
      <c r="C1008" s="51"/>
      <c r="D1008" s="51" t="s">
        <v>2650</v>
      </c>
      <c r="E1008" s="51" t="s">
        <v>41</v>
      </c>
      <c r="F1008" s="51" t="s">
        <v>37</v>
      </c>
      <c r="G1008" s="51" t="s">
        <v>33</v>
      </c>
      <c r="H1008" s="52">
        <v>2023</v>
      </c>
      <c r="I1008" s="38">
        <v>101.9</v>
      </c>
      <c r="J1008" s="38">
        <v>101.9</v>
      </c>
      <c r="K1008" s="38">
        <v>101.9</v>
      </c>
      <c r="L1008" s="38">
        <v>101.9</v>
      </c>
      <c r="M1008" s="38">
        <v>101.9</v>
      </c>
      <c r="N1008" s="37">
        <v>101.9</v>
      </c>
      <c r="O1008" s="37">
        <v>101.9</v>
      </c>
      <c r="P1008" s="37">
        <v>101.9</v>
      </c>
      <c r="Q1008" s="37">
        <v>101.9</v>
      </c>
      <c r="R1008" s="37">
        <v>101.9</v>
      </c>
      <c r="S1008" s="37">
        <v>101.9</v>
      </c>
      <c r="T1008" s="207"/>
    </row>
    <row r="1009" spans="1:20" s="5" customFormat="1" ht="13.2">
      <c r="A1009" s="5">
        <f t="shared" si="32"/>
        <v>1009</v>
      </c>
      <c r="B1009" s="51" t="s">
        <v>2254</v>
      </c>
      <c r="C1009" s="51"/>
      <c r="D1009" s="51" t="s">
        <v>2255</v>
      </c>
      <c r="E1009" s="51" t="s">
        <v>103</v>
      </c>
      <c r="F1009" s="51" t="s">
        <v>37</v>
      </c>
      <c r="G1009" s="51" t="s">
        <v>33</v>
      </c>
      <c r="H1009" s="52">
        <v>2021</v>
      </c>
      <c r="I1009" s="38">
        <v>136.80000000000001</v>
      </c>
      <c r="J1009" s="38">
        <v>136.80000000000001</v>
      </c>
      <c r="K1009" s="38">
        <v>136.80000000000001</v>
      </c>
      <c r="L1009" s="38">
        <v>136.80000000000001</v>
      </c>
      <c r="M1009" s="38">
        <v>136.80000000000001</v>
      </c>
      <c r="N1009" s="37">
        <v>136.80000000000001</v>
      </c>
      <c r="O1009" s="37">
        <v>136.80000000000001</v>
      </c>
      <c r="P1009" s="37">
        <v>136.80000000000001</v>
      </c>
      <c r="Q1009" s="37">
        <v>136.80000000000001</v>
      </c>
      <c r="R1009" s="37">
        <v>136.80000000000001</v>
      </c>
      <c r="S1009" s="37">
        <v>136.80000000000001</v>
      </c>
      <c r="T1009" s="207"/>
    </row>
    <row r="1010" spans="1:20" s="5" customFormat="1" ht="13.2">
      <c r="A1010" s="5">
        <f t="shared" si="32"/>
        <v>1010</v>
      </c>
      <c r="B1010" s="51" t="s">
        <v>2256</v>
      </c>
      <c r="C1010" s="51"/>
      <c r="D1010" s="51" t="s">
        <v>2257</v>
      </c>
      <c r="E1010" s="51" t="s">
        <v>103</v>
      </c>
      <c r="F1010" s="51" t="s">
        <v>37</v>
      </c>
      <c r="G1010" s="51" t="s">
        <v>33</v>
      </c>
      <c r="H1010" s="52">
        <v>2021</v>
      </c>
      <c r="I1010" s="38">
        <v>131.1</v>
      </c>
      <c r="J1010" s="38">
        <v>131.1</v>
      </c>
      <c r="K1010" s="38">
        <v>131.1</v>
      </c>
      <c r="L1010" s="38">
        <v>131.1</v>
      </c>
      <c r="M1010" s="38">
        <v>131.1</v>
      </c>
      <c r="N1010" s="37">
        <v>131.1</v>
      </c>
      <c r="O1010" s="37">
        <v>131.1</v>
      </c>
      <c r="P1010" s="37">
        <v>131.1</v>
      </c>
      <c r="Q1010" s="37">
        <v>131.1</v>
      </c>
      <c r="R1010" s="37">
        <v>131.1</v>
      </c>
      <c r="S1010" s="37">
        <v>131.1</v>
      </c>
      <c r="T1010" s="207"/>
    </row>
    <row r="1011" spans="1:20" s="5" customFormat="1" ht="13.2">
      <c r="A1011" s="5">
        <f t="shared" si="32"/>
        <v>1011</v>
      </c>
      <c r="B1011" s="51" t="s">
        <v>2367</v>
      </c>
      <c r="C1011" s="51"/>
      <c r="D1011" s="51" t="s">
        <v>2368</v>
      </c>
      <c r="E1011" s="51" t="s">
        <v>991</v>
      </c>
      <c r="F1011" s="51" t="s">
        <v>37</v>
      </c>
      <c r="G1011" s="51" t="s">
        <v>31</v>
      </c>
      <c r="H1011" s="52">
        <v>2021</v>
      </c>
      <c r="I1011" s="38">
        <v>10</v>
      </c>
      <c r="J1011" s="38">
        <v>10</v>
      </c>
      <c r="K1011" s="38">
        <v>10</v>
      </c>
      <c r="L1011" s="38">
        <v>10</v>
      </c>
      <c r="M1011" s="38">
        <v>10</v>
      </c>
      <c r="N1011" s="37">
        <v>10</v>
      </c>
      <c r="O1011" s="37">
        <v>10</v>
      </c>
      <c r="P1011" s="37">
        <v>10</v>
      </c>
      <c r="Q1011" s="37">
        <v>10</v>
      </c>
      <c r="R1011" s="37">
        <v>10</v>
      </c>
      <c r="S1011" s="37">
        <v>10</v>
      </c>
      <c r="T1011" s="207"/>
    </row>
    <row r="1012" spans="1:20" s="5" customFormat="1" ht="13.2">
      <c r="A1012" s="5">
        <f t="shared" si="32"/>
        <v>1012</v>
      </c>
      <c r="B1012" s="51" t="s">
        <v>1809</v>
      </c>
      <c r="C1012" s="51"/>
      <c r="D1012" s="51" t="s">
        <v>2603</v>
      </c>
      <c r="E1012" s="51" t="s">
        <v>34</v>
      </c>
      <c r="F1012" s="51" t="s">
        <v>37</v>
      </c>
      <c r="G1012" s="51" t="s">
        <v>69</v>
      </c>
      <c r="H1012" s="52">
        <v>2023</v>
      </c>
      <c r="I1012" s="38">
        <v>45.7</v>
      </c>
      <c r="J1012" s="38">
        <v>45.7</v>
      </c>
      <c r="K1012" s="38">
        <v>45.7</v>
      </c>
      <c r="L1012" s="38">
        <v>45.7</v>
      </c>
      <c r="M1012" s="38">
        <v>45.7</v>
      </c>
      <c r="N1012" s="37">
        <v>45.7</v>
      </c>
      <c r="O1012" s="37">
        <v>45.7</v>
      </c>
      <c r="P1012" s="37">
        <v>45.7</v>
      </c>
      <c r="Q1012" s="37">
        <v>45.7</v>
      </c>
      <c r="R1012" s="37">
        <v>45.7</v>
      </c>
      <c r="S1012" s="37">
        <v>45.7</v>
      </c>
      <c r="T1012" s="207"/>
    </row>
    <row r="1013" spans="1:20" s="5" customFormat="1" ht="13.2">
      <c r="A1013" s="5">
        <f t="shared" si="32"/>
        <v>1013</v>
      </c>
      <c r="B1013" s="51" t="s">
        <v>1810</v>
      </c>
      <c r="C1013" s="51"/>
      <c r="D1013" s="51" t="s">
        <v>2258</v>
      </c>
      <c r="E1013" s="51" t="s">
        <v>1811</v>
      </c>
      <c r="F1013" s="51" t="s">
        <v>37</v>
      </c>
      <c r="G1013" s="51" t="s">
        <v>31</v>
      </c>
      <c r="H1013" s="52">
        <v>2022</v>
      </c>
      <c r="I1013" s="38">
        <v>129.19999999999999</v>
      </c>
      <c r="J1013" s="38">
        <v>112.7</v>
      </c>
      <c r="K1013" s="38">
        <v>112.7</v>
      </c>
      <c r="L1013" s="38">
        <v>112.7</v>
      </c>
      <c r="M1013" s="38">
        <v>112.7</v>
      </c>
      <c r="N1013" s="37">
        <v>112.7</v>
      </c>
      <c r="O1013" s="37">
        <v>112.7</v>
      </c>
      <c r="P1013" s="37">
        <v>112.7</v>
      </c>
      <c r="Q1013" s="37">
        <v>112.7</v>
      </c>
      <c r="R1013" s="37">
        <v>112.7</v>
      </c>
      <c r="S1013" s="37">
        <v>112.7</v>
      </c>
      <c r="T1013" s="207"/>
    </row>
    <row r="1014" spans="1:20" s="5" customFormat="1" ht="13.2">
      <c r="A1014" s="5">
        <f t="shared" si="32"/>
        <v>1014</v>
      </c>
      <c r="B1014" s="51" t="s">
        <v>1621</v>
      </c>
      <c r="C1014" s="51"/>
      <c r="D1014" s="51" t="s">
        <v>2037</v>
      </c>
      <c r="E1014" s="51" t="s">
        <v>1536</v>
      </c>
      <c r="F1014" s="51" t="s">
        <v>37</v>
      </c>
      <c r="G1014" s="51" t="s">
        <v>69</v>
      </c>
      <c r="H1014" s="52">
        <v>2021</v>
      </c>
      <c r="I1014" s="38">
        <v>120</v>
      </c>
      <c r="J1014" s="38">
        <v>120</v>
      </c>
      <c r="K1014" s="38">
        <v>120</v>
      </c>
      <c r="L1014" s="38">
        <v>120</v>
      </c>
      <c r="M1014" s="38">
        <v>120</v>
      </c>
      <c r="N1014" s="37">
        <v>120</v>
      </c>
      <c r="O1014" s="37">
        <v>120</v>
      </c>
      <c r="P1014" s="37">
        <v>120</v>
      </c>
      <c r="Q1014" s="37">
        <v>120</v>
      </c>
      <c r="R1014" s="37">
        <v>120</v>
      </c>
      <c r="S1014" s="37">
        <v>120</v>
      </c>
      <c r="T1014" s="207"/>
    </row>
    <row r="1015" spans="1:20" s="5" customFormat="1" ht="13.2">
      <c r="A1015" s="5">
        <f t="shared" si="32"/>
        <v>1015</v>
      </c>
      <c r="B1015" s="51" t="s">
        <v>1481</v>
      </c>
      <c r="C1015" s="51"/>
      <c r="D1015" s="51" t="s">
        <v>1482</v>
      </c>
      <c r="E1015" s="51" t="s">
        <v>220</v>
      </c>
      <c r="F1015" s="51" t="s">
        <v>37</v>
      </c>
      <c r="G1015" s="51" t="s">
        <v>31</v>
      </c>
      <c r="H1015" s="52">
        <v>2016</v>
      </c>
      <c r="I1015" s="38">
        <v>10</v>
      </c>
      <c r="J1015" s="38">
        <v>10</v>
      </c>
      <c r="K1015" s="38">
        <v>10</v>
      </c>
      <c r="L1015" s="38">
        <v>10</v>
      </c>
      <c r="M1015" s="38">
        <v>10</v>
      </c>
      <c r="N1015" s="37">
        <v>10</v>
      </c>
      <c r="O1015" s="37">
        <v>10</v>
      </c>
      <c r="P1015" s="37">
        <v>10</v>
      </c>
      <c r="Q1015" s="37">
        <v>10</v>
      </c>
      <c r="R1015" s="37">
        <v>10</v>
      </c>
      <c r="S1015" s="37">
        <v>10</v>
      </c>
      <c r="T1015" s="207"/>
    </row>
    <row r="1016" spans="1:20" s="5" customFormat="1" ht="13.2">
      <c r="A1016" s="5">
        <f t="shared" si="32"/>
        <v>1016</v>
      </c>
      <c r="B1016" s="51" t="s">
        <v>86</v>
      </c>
      <c r="C1016" s="51"/>
      <c r="D1016" s="51" t="s">
        <v>97</v>
      </c>
      <c r="E1016" s="51" t="s">
        <v>46</v>
      </c>
      <c r="F1016" s="51" t="s">
        <v>37</v>
      </c>
      <c r="G1016" s="51" t="s">
        <v>33</v>
      </c>
      <c r="H1016" s="52">
        <v>2018</v>
      </c>
      <c r="I1016" s="38">
        <v>182</v>
      </c>
      <c r="J1016" s="38">
        <v>182</v>
      </c>
      <c r="K1016" s="38">
        <v>182</v>
      </c>
      <c r="L1016" s="38">
        <v>182</v>
      </c>
      <c r="M1016" s="38">
        <v>182</v>
      </c>
      <c r="N1016" s="37">
        <v>182</v>
      </c>
      <c r="O1016" s="37">
        <v>182</v>
      </c>
      <c r="P1016" s="37">
        <v>182</v>
      </c>
      <c r="Q1016" s="37">
        <v>182</v>
      </c>
      <c r="R1016" s="37">
        <v>182</v>
      </c>
      <c r="S1016" s="37">
        <v>182</v>
      </c>
      <c r="T1016" s="207"/>
    </row>
    <row r="1017" spans="1:20" s="5" customFormat="1" ht="13.2">
      <c r="A1017" s="5">
        <f t="shared" si="32"/>
        <v>1017</v>
      </c>
      <c r="B1017" s="51" t="s">
        <v>1418</v>
      </c>
      <c r="C1017" s="51"/>
      <c r="D1017" s="51" t="s">
        <v>1419</v>
      </c>
      <c r="E1017" s="51" t="s">
        <v>315</v>
      </c>
      <c r="F1017" s="51" t="s">
        <v>37</v>
      </c>
      <c r="G1017" s="51" t="s">
        <v>32</v>
      </c>
      <c r="H1017" s="52">
        <v>2011</v>
      </c>
      <c r="I1017" s="38">
        <v>26.7</v>
      </c>
      <c r="J1017" s="38">
        <v>26.7</v>
      </c>
      <c r="K1017" s="38">
        <v>26.7</v>
      </c>
      <c r="L1017" s="38">
        <v>26.7</v>
      </c>
      <c r="M1017" s="38">
        <v>26.7</v>
      </c>
      <c r="N1017" s="37">
        <v>26.7</v>
      </c>
      <c r="O1017" s="37">
        <v>26.7</v>
      </c>
      <c r="P1017" s="37">
        <v>26.7</v>
      </c>
      <c r="Q1017" s="37">
        <v>26.7</v>
      </c>
      <c r="R1017" s="37">
        <v>26.7</v>
      </c>
      <c r="S1017" s="37">
        <v>26.7</v>
      </c>
      <c r="T1017" s="207"/>
    </row>
    <row r="1018" spans="1:20" s="5" customFormat="1" ht="13.2">
      <c r="A1018" s="5">
        <f t="shared" si="32"/>
        <v>1018</v>
      </c>
      <c r="B1018" s="51" t="s">
        <v>1483</v>
      </c>
      <c r="C1018" s="51"/>
      <c r="D1018" s="51" t="s">
        <v>1484</v>
      </c>
      <c r="E1018" s="51" t="s">
        <v>509</v>
      </c>
      <c r="F1018" s="51" t="s">
        <v>37</v>
      </c>
      <c r="G1018" s="51" t="s">
        <v>31</v>
      </c>
      <c r="H1018" s="52">
        <v>2018</v>
      </c>
      <c r="I1018" s="38">
        <v>5</v>
      </c>
      <c r="J1018" s="38">
        <v>5</v>
      </c>
      <c r="K1018" s="38">
        <v>5</v>
      </c>
      <c r="L1018" s="38">
        <v>5</v>
      </c>
      <c r="M1018" s="38">
        <v>5</v>
      </c>
      <c r="N1018" s="37">
        <v>5</v>
      </c>
      <c r="O1018" s="37">
        <v>5</v>
      </c>
      <c r="P1018" s="37">
        <v>5</v>
      </c>
      <c r="Q1018" s="37">
        <v>5</v>
      </c>
      <c r="R1018" s="37">
        <v>5</v>
      </c>
      <c r="S1018" s="37">
        <v>5</v>
      </c>
      <c r="T1018" s="207"/>
    </row>
    <row r="1019" spans="1:20" s="5" customFormat="1" ht="13.2">
      <c r="A1019" s="5">
        <f t="shared" si="32"/>
        <v>1019</v>
      </c>
      <c r="B1019" s="51" t="s">
        <v>1596</v>
      </c>
      <c r="C1019" s="51"/>
      <c r="D1019" s="51" t="s">
        <v>1686</v>
      </c>
      <c r="E1019" s="51" t="s">
        <v>1597</v>
      </c>
      <c r="F1019" s="51" t="s">
        <v>37</v>
      </c>
      <c r="G1019" s="51" t="s">
        <v>33</v>
      </c>
      <c r="H1019" s="52">
        <v>2019</v>
      </c>
      <c r="I1019" s="38">
        <v>100</v>
      </c>
      <c r="J1019" s="38">
        <v>100</v>
      </c>
      <c r="K1019" s="38">
        <v>100</v>
      </c>
      <c r="L1019" s="38">
        <v>100</v>
      </c>
      <c r="M1019" s="38">
        <v>100</v>
      </c>
      <c r="N1019" s="37">
        <v>100</v>
      </c>
      <c r="O1019" s="37">
        <v>100</v>
      </c>
      <c r="P1019" s="37">
        <v>100</v>
      </c>
      <c r="Q1019" s="37">
        <v>100</v>
      </c>
      <c r="R1019" s="37">
        <v>100</v>
      </c>
      <c r="S1019" s="37">
        <v>100</v>
      </c>
      <c r="T1019" s="207"/>
    </row>
    <row r="1020" spans="1:20" s="5" customFormat="1" ht="13.2">
      <c r="A1020" s="5">
        <f t="shared" si="32"/>
        <v>1020</v>
      </c>
      <c r="B1020" s="51" t="s">
        <v>2604</v>
      </c>
      <c r="C1020" s="51"/>
      <c r="D1020" s="51" t="s">
        <v>2605</v>
      </c>
      <c r="E1020" s="51" t="s">
        <v>1536</v>
      </c>
      <c r="F1020" s="51" t="s">
        <v>37</v>
      </c>
      <c r="G1020" s="51" t="s">
        <v>69</v>
      </c>
      <c r="H1020" s="52">
        <v>2022</v>
      </c>
      <c r="I1020" s="38">
        <v>101.6</v>
      </c>
      <c r="J1020" s="38">
        <v>101.6</v>
      </c>
      <c r="K1020" s="38">
        <v>101.6</v>
      </c>
      <c r="L1020" s="38">
        <v>101.6</v>
      </c>
      <c r="M1020" s="38">
        <v>101.6</v>
      </c>
      <c r="N1020" s="37">
        <v>101.6</v>
      </c>
      <c r="O1020" s="37">
        <v>101.6</v>
      </c>
      <c r="P1020" s="37">
        <v>101.6</v>
      </c>
      <c r="Q1020" s="37">
        <v>101.6</v>
      </c>
      <c r="R1020" s="37">
        <v>101.6</v>
      </c>
      <c r="S1020" s="37">
        <v>101.6</v>
      </c>
      <c r="T1020" s="207"/>
    </row>
    <row r="1021" spans="1:20" s="5" customFormat="1" ht="13.2">
      <c r="A1021" s="5">
        <f t="shared" si="32"/>
        <v>1021</v>
      </c>
      <c r="B1021" s="51" t="s">
        <v>2606</v>
      </c>
      <c r="C1021" s="51"/>
      <c r="D1021" s="51" t="s">
        <v>2607</v>
      </c>
      <c r="E1021" s="51" t="s">
        <v>1536</v>
      </c>
      <c r="F1021" s="51" t="s">
        <v>37</v>
      </c>
      <c r="G1021" s="51" t="s">
        <v>69</v>
      </c>
      <c r="H1021" s="52">
        <v>2022</v>
      </c>
      <c r="I1021" s="38">
        <v>101.6</v>
      </c>
      <c r="J1021" s="38">
        <v>101.6</v>
      </c>
      <c r="K1021" s="38">
        <v>101.6</v>
      </c>
      <c r="L1021" s="38">
        <v>101.6</v>
      </c>
      <c r="M1021" s="38">
        <v>101.6</v>
      </c>
      <c r="N1021" s="37">
        <v>101.6</v>
      </c>
      <c r="O1021" s="37">
        <v>101.6</v>
      </c>
      <c r="P1021" s="37">
        <v>101.6</v>
      </c>
      <c r="Q1021" s="37">
        <v>101.6</v>
      </c>
      <c r="R1021" s="37">
        <v>101.6</v>
      </c>
      <c r="S1021" s="37">
        <v>101.6</v>
      </c>
      <c r="T1021" s="207"/>
    </row>
    <row r="1022" spans="1:20" s="5" customFormat="1" ht="13.2">
      <c r="A1022" s="5">
        <f t="shared" si="32"/>
        <v>1022</v>
      </c>
      <c r="B1022" s="51" t="s">
        <v>1485</v>
      </c>
      <c r="C1022" s="51"/>
      <c r="D1022" s="51" t="s">
        <v>1486</v>
      </c>
      <c r="E1022" s="51" t="s">
        <v>509</v>
      </c>
      <c r="F1022" s="51" t="s">
        <v>37</v>
      </c>
      <c r="G1022" s="51" t="s">
        <v>31</v>
      </c>
      <c r="H1022" s="52">
        <v>2017</v>
      </c>
      <c r="I1022" s="38">
        <v>5</v>
      </c>
      <c r="J1022" s="38">
        <v>5</v>
      </c>
      <c r="K1022" s="38">
        <v>5</v>
      </c>
      <c r="L1022" s="38">
        <v>5</v>
      </c>
      <c r="M1022" s="38">
        <v>5</v>
      </c>
      <c r="N1022" s="37">
        <v>5</v>
      </c>
      <c r="O1022" s="37">
        <v>5</v>
      </c>
      <c r="P1022" s="37">
        <v>5</v>
      </c>
      <c r="Q1022" s="37">
        <v>5</v>
      </c>
      <c r="R1022" s="37">
        <v>5</v>
      </c>
      <c r="S1022" s="37">
        <v>5</v>
      </c>
      <c r="T1022" s="207"/>
    </row>
    <row r="1023" spans="1:20" s="5" customFormat="1" ht="13.2">
      <c r="A1023" s="5">
        <f t="shared" si="32"/>
        <v>1023</v>
      </c>
      <c r="B1023" s="51" t="s">
        <v>1487</v>
      </c>
      <c r="C1023" s="51"/>
      <c r="D1023" s="51" t="s">
        <v>1488</v>
      </c>
      <c r="E1023" s="51" t="s">
        <v>509</v>
      </c>
      <c r="F1023" s="51" t="s">
        <v>37</v>
      </c>
      <c r="G1023" s="51" t="s">
        <v>31</v>
      </c>
      <c r="H1023" s="52">
        <v>2017</v>
      </c>
      <c r="I1023" s="38">
        <v>5</v>
      </c>
      <c r="J1023" s="38">
        <v>5</v>
      </c>
      <c r="K1023" s="38">
        <v>5</v>
      </c>
      <c r="L1023" s="38">
        <v>5</v>
      </c>
      <c r="M1023" s="38">
        <v>5</v>
      </c>
      <c r="N1023" s="37">
        <v>5</v>
      </c>
      <c r="O1023" s="37">
        <v>5</v>
      </c>
      <c r="P1023" s="37">
        <v>5</v>
      </c>
      <c r="Q1023" s="37">
        <v>5</v>
      </c>
      <c r="R1023" s="37">
        <v>5</v>
      </c>
      <c r="S1023" s="37">
        <v>5</v>
      </c>
      <c r="T1023" s="207"/>
    </row>
    <row r="1024" spans="1:20" s="5" customFormat="1" ht="13.2">
      <c r="A1024" s="5">
        <f t="shared" si="32"/>
        <v>1024</v>
      </c>
      <c r="B1024" s="51" t="s">
        <v>1489</v>
      </c>
      <c r="C1024" s="51"/>
      <c r="D1024" s="51" t="s">
        <v>1490</v>
      </c>
      <c r="E1024" s="51" t="s">
        <v>944</v>
      </c>
      <c r="F1024" s="51" t="s">
        <v>37</v>
      </c>
      <c r="G1024" s="51" t="s">
        <v>31</v>
      </c>
      <c r="H1024" s="52">
        <v>2017</v>
      </c>
      <c r="I1024" s="38">
        <v>10</v>
      </c>
      <c r="J1024" s="38">
        <v>10</v>
      </c>
      <c r="K1024" s="38">
        <v>10</v>
      </c>
      <c r="L1024" s="38">
        <v>10</v>
      </c>
      <c r="M1024" s="38">
        <v>10</v>
      </c>
      <c r="N1024" s="37">
        <v>10</v>
      </c>
      <c r="O1024" s="37">
        <v>10</v>
      </c>
      <c r="P1024" s="37">
        <v>10</v>
      </c>
      <c r="Q1024" s="37">
        <v>10</v>
      </c>
      <c r="R1024" s="37">
        <v>10</v>
      </c>
      <c r="S1024" s="37">
        <v>10</v>
      </c>
      <c r="T1024" s="207"/>
    </row>
    <row r="1025" spans="1:24" s="5" customFormat="1" ht="13.2">
      <c r="A1025" s="5">
        <f t="shared" si="32"/>
        <v>1025</v>
      </c>
      <c r="B1025" s="51" t="s">
        <v>1491</v>
      </c>
      <c r="C1025" s="51"/>
      <c r="D1025" s="51" t="s">
        <v>1492</v>
      </c>
      <c r="E1025" s="51" t="s">
        <v>220</v>
      </c>
      <c r="F1025" s="51" t="s">
        <v>37</v>
      </c>
      <c r="G1025" s="51" t="s">
        <v>31</v>
      </c>
      <c r="H1025" s="52">
        <v>2017</v>
      </c>
      <c r="I1025" s="38">
        <v>10</v>
      </c>
      <c r="J1025" s="38">
        <v>10</v>
      </c>
      <c r="K1025" s="38">
        <v>10</v>
      </c>
      <c r="L1025" s="38">
        <v>10</v>
      </c>
      <c r="M1025" s="38">
        <v>10</v>
      </c>
      <c r="N1025" s="37">
        <v>10</v>
      </c>
      <c r="O1025" s="37">
        <v>10</v>
      </c>
      <c r="P1025" s="37">
        <v>10</v>
      </c>
      <c r="Q1025" s="37">
        <v>10</v>
      </c>
      <c r="R1025" s="37">
        <v>10</v>
      </c>
      <c r="S1025" s="37">
        <v>10</v>
      </c>
      <c r="T1025" s="207"/>
    </row>
    <row r="1026" spans="1:24" s="5" customFormat="1" ht="13.2">
      <c r="A1026" s="5">
        <f t="shared" si="32"/>
        <v>1026</v>
      </c>
      <c r="B1026" s="51" t="s">
        <v>1493</v>
      </c>
      <c r="C1026" s="51"/>
      <c r="D1026" s="51" t="s">
        <v>1494</v>
      </c>
      <c r="E1026" s="51" t="s">
        <v>220</v>
      </c>
      <c r="F1026" s="51" t="s">
        <v>37</v>
      </c>
      <c r="G1026" s="51" t="s">
        <v>31</v>
      </c>
      <c r="H1026" s="52">
        <v>2018</v>
      </c>
      <c r="I1026" s="38">
        <v>5</v>
      </c>
      <c r="J1026" s="38">
        <v>5</v>
      </c>
      <c r="K1026" s="38">
        <v>5</v>
      </c>
      <c r="L1026" s="38">
        <v>5</v>
      </c>
      <c r="M1026" s="38">
        <v>5</v>
      </c>
      <c r="N1026" s="37">
        <v>5</v>
      </c>
      <c r="O1026" s="37">
        <v>5</v>
      </c>
      <c r="P1026" s="37">
        <v>5</v>
      </c>
      <c r="Q1026" s="37">
        <v>5</v>
      </c>
      <c r="R1026" s="37">
        <v>5</v>
      </c>
      <c r="S1026" s="37">
        <v>5</v>
      </c>
      <c r="T1026" s="207"/>
    </row>
    <row r="1027" spans="1:24" s="2" customFormat="1" ht="13.2">
      <c r="A1027" s="5">
        <f t="shared" si="32"/>
        <v>1027</v>
      </c>
      <c r="B1027" s="49" t="s">
        <v>1495</v>
      </c>
      <c r="C1027" s="49"/>
      <c r="D1027" s="49"/>
      <c r="E1027" s="49"/>
      <c r="F1027" s="49"/>
      <c r="G1027" s="49"/>
      <c r="H1027" s="50"/>
      <c r="I1027" s="35">
        <f t="shared" ref="I1027:S1027" si="33">SUM(I879:I1026)</f>
        <v>13165.700000000003</v>
      </c>
      <c r="J1027" s="35">
        <f t="shared" si="33"/>
        <v>13045.499999999998</v>
      </c>
      <c r="K1027" s="35">
        <f t="shared" si="33"/>
        <v>13045.499999999998</v>
      </c>
      <c r="L1027" s="35">
        <f t="shared" si="33"/>
        <v>13045.499999999998</v>
      </c>
      <c r="M1027" s="35">
        <f t="shared" si="33"/>
        <v>13045.499999999998</v>
      </c>
      <c r="N1027" s="36">
        <f t="shared" si="33"/>
        <v>13045.499999999998</v>
      </c>
      <c r="O1027" s="36">
        <f t="shared" si="33"/>
        <v>13045.499999999998</v>
      </c>
      <c r="P1027" s="36">
        <f t="shared" si="33"/>
        <v>13045.499999999998</v>
      </c>
      <c r="Q1027" s="36">
        <f t="shared" si="33"/>
        <v>13045.499999999998</v>
      </c>
      <c r="R1027" s="36">
        <f t="shared" si="33"/>
        <v>13045.499999999998</v>
      </c>
      <c r="S1027" s="36">
        <f t="shared" si="33"/>
        <v>13045.499999999998</v>
      </c>
      <c r="T1027" s="208"/>
      <c r="X1027" s="5"/>
    </row>
    <row r="1028" spans="1:24" s="5" customFormat="1" ht="13.2">
      <c r="A1028" s="5">
        <f t="shared" si="32"/>
        <v>1028</v>
      </c>
      <c r="B1028" s="51" t="s">
        <v>1496</v>
      </c>
      <c r="C1028" s="51"/>
      <c r="D1028" s="51" t="s">
        <v>1497</v>
      </c>
      <c r="E1028" s="51" t="s">
        <v>1361</v>
      </c>
      <c r="F1028" s="51"/>
      <c r="G1028" s="51"/>
      <c r="H1028" s="52"/>
      <c r="I1028" s="38">
        <v>100</v>
      </c>
      <c r="J1028" s="38">
        <v>17</v>
      </c>
      <c r="K1028" s="38">
        <v>17</v>
      </c>
      <c r="L1028" s="38">
        <v>17</v>
      </c>
      <c r="M1028" s="38">
        <v>17</v>
      </c>
      <c r="N1028" s="38">
        <v>17</v>
      </c>
      <c r="O1028" s="38">
        <v>17</v>
      </c>
      <c r="P1028" s="38">
        <v>17</v>
      </c>
      <c r="Q1028" s="38">
        <v>17</v>
      </c>
      <c r="R1028" s="38">
        <v>17</v>
      </c>
      <c r="S1028" s="38">
        <v>17</v>
      </c>
      <c r="T1028" s="207"/>
    </row>
    <row r="1029" spans="1:24" s="2" customFormat="1" ht="13.2">
      <c r="A1029" s="5">
        <f t="shared" si="32"/>
        <v>1029</v>
      </c>
      <c r="B1029" s="49"/>
      <c r="C1029" s="49"/>
      <c r="D1029" s="49"/>
      <c r="E1029" s="49"/>
      <c r="F1029" s="49"/>
      <c r="G1029" s="49"/>
      <c r="H1029" s="50"/>
      <c r="I1029" s="35"/>
      <c r="J1029" s="35"/>
      <c r="K1029" s="35"/>
      <c r="L1029" s="35"/>
      <c r="M1029" s="35"/>
      <c r="N1029" s="36"/>
      <c r="O1029" s="36"/>
      <c r="P1029" s="36"/>
      <c r="Q1029" s="36"/>
      <c r="R1029" s="36"/>
      <c r="S1029" s="36"/>
      <c r="T1029" s="208"/>
      <c r="X1029" s="5"/>
    </row>
    <row r="1030" spans="1:24" s="2" customFormat="1" ht="13.2">
      <c r="A1030" s="5">
        <f t="shared" ref="A1030:A1093" si="34">A1029+1</f>
        <v>1030</v>
      </c>
      <c r="B1030" s="49" t="s">
        <v>2038</v>
      </c>
      <c r="C1030" s="49"/>
      <c r="D1030" s="49"/>
      <c r="E1030" s="49"/>
      <c r="F1030" s="49"/>
      <c r="G1030" s="49"/>
      <c r="H1030" s="50"/>
      <c r="I1030" s="35"/>
      <c r="J1030" s="35"/>
      <c r="K1030" s="35"/>
      <c r="L1030" s="35"/>
      <c r="M1030" s="35"/>
      <c r="N1030" s="36"/>
      <c r="O1030" s="36"/>
      <c r="P1030" s="36"/>
      <c r="Q1030" s="36"/>
      <c r="R1030" s="36"/>
      <c r="S1030" s="36"/>
      <c r="T1030" s="208"/>
      <c r="X1030" s="5"/>
    </row>
    <row r="1031" spans="1:24" s="5" customFormat="1" ht="13.2">
      <c r="A1031" s="5">
        <f t="shared" si="34"/>
        <v>1031</v>
      </c>
      <c r="B1031" s="51" t="s">
        <v>4431</v>
      </c>
      <c r="C1031" s="51" t="s">
        <v>4432</v>
      </c>
      <c r="D1031" s="51" t="s">
        <v>3877</v>
      </c>
      <c r="E1031" s="51" t="s">
        <v>151</v>
      </c>
      <c r="F1031" s="51" t="s">
        <v>37</v>
      </c>
      <c r="G1031" s="51" t="s">
        <v>32</v>
      </c>
      <c r="H1031" s="52">
        <v>2024</v>
      </c>
      <c r="I1031" s="38">
        <v>139.66</v>
      </c>
      <c r="J1031" s="38">
        <v>139.19999999999999</v>
      </c>
      <c r="K1031" s="38">
        <v>139.19999999999999</v>
      </c>
      <c r="L1031" s="38">
        <v>139.19999999999999</v>
      </c>
      <c r="M1031" s="38">
        <v>139.19999999999999</v>
      </c>
      <c r="N1031" s="37">
        <v>139.19999999999999</v>
      </c>
      <c r="O1031" s="37">
        <v>139.19999999999999</v>
      </c>
      <c r="P1031" s="37">
        <v>139.19999999999999</v>
      </c>
      <c r="Q1031" s="37">
        <v>139.19999999999999</v>
      </c>
      <c r="R1031" s="37">
        <v>139.19999999999999</v>
      </c>
      <c r="S1031" s="37">
        <v>139.19999999999999</v>
      </c>
      <c r="T1031" s="207"/>
    </row>
    <row r="1032" spans="1:24" s="5" customFormat="1" ht="13.2">
      <c r="A1032" s="5">
        <f t="shared" si="34"/>
        <v>1032</v>
      </c>
      <c r="B1032" s="51" t="s">
        <v>3878</v>
      </c>
      <c r="C1032" s="51" t="s">
        <v>4432</v>
      </c>
      <c r="D1032" s="51" t="s">
        <v>3879</v>
      </c>
      <c r="E1032" s="51" t="s">
        <v>151</v>
      </c>
      <c r="F1032" s="51" t="s">
        <v>37</v>
      </c>
      <c r="G1032" s="51" t="s">
        <v>32</v>
      </c>
      <c r="H1032" s="52">
        <v>2024</v>
      </c>
      <c r="I1032" s="38">
        <v>95.54</v>
      </c>
      <c r="J1032" s="38">
        <v>95.2</v>
      </c>
      <c r="K1032" s="38">
        <v>95.2</v>
      </c>
      <c r="L1032" s="38">
        <v>95.2</v>
      </c>
      <c r="M1032" s="38">
        <v>95.2</v>
      </c>
      <c r="N1032" s="37">
        <v>95.2</v>
      </c>
      <c r="O1032" s="37">
        <v>95.2</v>
      </c>
      <c r="P1032" s="37">
        <v>95.2</v>
      </c>
      <c r="Q1032" s="37">
        <v>95.2</v>
      </c>
      <c r="R1032" s="37">
        <v>95.2</v>
      </c>
      <c r="S1032" s="37">
        <v>95.2</v>
      </c>
      <c r="T1032" s="207"/>
    </row>
    <row r="1033" spans="1:24" s="5" customFormat="1" ht="13.2">
      <c r="A1033" s="5">
        <f t="shared" si="34"/>
        <v>1033</v>
      </c>
      <c r="B1033" s="51" t="s">
        <v>3880</v>
      </c>
      <c r="C1033" s="51" t="s">
        <v>4432</v>
      </c>
      <c r="D1033" s="51" t="s">
        <v>3881</v>
      </c>
      <c r="E1033" s="51" t="s">
        <v>151</v>
      </c>
      <c r="F1033" s="51" t="s">
        <v>37</v>
      </c>
      <c r="G1033" s="51" t="s">
        <v>32</v>
      </c>
      <c r="H1033" s="52">
        <v>2024</v>
      </c>
      <c r="I1033" s="38">
        <v>5.6</v>
      </c>
      <c r="J1033" s="38">
        <v>5.6</v>
      </c>
      <c r="K1033" s="38">
        <v>5.6</v>
      </c>
      <c r="L1033" s="38">
        <v>5.6</v>
      </c>
      <c r="M1033" s="38">
        <v>5.6</v>
      </c>
      <c r="N1033" s="37">
        <v>5.6</v>
      </c>
      <c r="O1033" s="37">
        <v>5.6</v>
      </c>
      <c r="P1033" s="37">
        <v>5.6</v>
      </c>
      <c r="Q1033" s="37">
        <v>5.6</v>
      </c>
      <c r="R1033" s="37">
        <v>5.6</v>
      </c>
      <c r="S1033" s="37">
        <v>5.6</v>
      </c>
      <c r="T1033" s="207"/>
    </row>
    <row r="1034" spans="1:24" s="5" customFormat="1" ht="13.2">
      <c r="A1034" s="5">
        <f t="shared" si="34"/>
        <v>1034</v>
      </c>
      <c r="B1034" s="51" t="s">
        <v>2398</v>
      </c>
      <c r="C1034" s="51" t="s">
        <v>4433</v>
      </c>
      <c r="D1034" s="51" t="s">
        <v>3882</v>
      </c>
      <c r="E1034" s="51" t="s">
        <v>1128</v>
      </c>
      <c r="F1034" s="51" t="s">
        <v>37</v>
      </c>
      <c r="G1034" s="51" t="s">
        <v>33</v>
      </c>
      <c r="H1034" s="52">
        <v>2024</v>
      </c>
      <c r="I1034" s="38">
        <v>195.41</v>
      </c>
      <c r="J1034" s="38">
        <v>195</v>
      </c>
      <c r="K1034" s="38">
        <v>195</v>
      </c>
      <c r="L1034" s="38">
        <v>195</v>
      </c>
      <c r="M1034" s="38">
        <v>195</v>
      </c>
      <c r="N1034" s="37">
        <v>195</v>
      </c>
      <c r="O1034" s="37">
        <v>195</v>
      </c>
      <c r="P1034" s="37">
        <v>195</v>
      </c>
      <c r="Q1034" s="37">
        <v>195</v>
      </c>
      <c r="R1034" s="37">
        <v>195</v>
      </c>
      <c r="S1034" s="37">
        <v>195</v>
      </c>
      <c r="T1034" s="207"/>
    </row>
    <row r="1035" spans="1:24" s="5" customFormat="1" ht="13.2">
      <c r="A1035" s="5">
        <f t="shared" si="34"/>
        <v>1035</v>
      </c>
      <c r="B1035" s="51" t="s">
        <v>3883</v>
      </c>
      <c r="C1035" s="51" t="s">
        <v>4434</v>
      </c>
      <c r="D1035" s="51" t="s">
        <v>3884</v>
      </c>
      <c r="E1035" s="51" t="s">
        <v>2417</v>
      </c>
      <c r="F1035" s="51" t="s">
        <v>37</v>
      </c>
      <c r="G1035" s="51" t="s">
        <v>32</v>
      </c>
      <c r="H1035" s="52">
        <v>2024</v>
      </c>
      <c r="I1035" s="38">
        <v>201.66</v>
      </c>
      <c r="J1035" s="38">
        <v>200.4</v>
      </c>
      <c r="K1035" s="38">
        <v>200.4</v>
      </c>
      <c r="L1035" s="38">
        <v>200.4</v>
      </c>
      <c r="M1035" s="38">
        <v>200.4</v>
      </c>
      <c r="N1035" s="37">
        <v>200.4</v>
      </c>
      <c r="O1035" s="37">
        <v>200.4</v>
      </c>
      <c r="P1035" s="37">
        <v>200.4</v>
      </c>
      <c r="Q1035" s="37">
        <v>200.4</v>
      </c>
      <c r="R1035" s="37">
        <v>200.4</v>
      </c>
      <c r="S1035" s="37">
        <v>200.4</v>
      </c>
      <c r="T1035" s="207"/>
    </row>
    <row r="1036" spans="1:24" s="5" customFormat="1" ht="13.2">
      <c r="A1036" s="5">
        <f t="shared" si="34"/>
        <v>1036</v>
      </c>
      <c r="B1036" s="51" t="s">
        <v>2608</v>
      </c>
      <c r="C1036" s="51" t="s">
        <v>4435</v>
      </c>
      <c r="D1036" s="51" t="s">
        <v>2609</v>
      </c>
      <c r="E1036" s="51" t="s">
        <v>212</v>
      </c>
      <c r="F1036" s="51" t="s">
        <v>37</v>
      </c>
      <c r="G1036" s="51" t="s">
        <v>32</v>
      </c>
      <c r="H1036" s="52">
        <v>2024</v>
      </c>
      <c r="I1036" s="38">
        <v>132.27000000000001</v>
      </c>
      <c r="J1036" s="38">
        <v>130</v>
      </c>
      <c r="K1036" s="38">
        <v>130</v>
      </c>
      <c r="L1036" s="38">
        <v>130</v>
      </c>
      <c r="M1036" s="38">
        <v>130</v>
      </c>
      <c r="N1036" s="37">
        <v>130</v>
      </c>
      <c r="O1036" s="37">
        <v>130</v>
      </c>
      <c r="P1036" s="37">
        <v>130</v>
      </c>
      <c r="Q1036" s="37">
        <v>130</v>
      </c>
      <c r="R1036" s="37">
        <v>130</v>
      </c>
      <c r="S1036" s="37">
        <v>130</v>
      </c>
      <c r="T1036" s="207"/>
    </row>
    <row r="1037" spans="1:24" s="5" customFormat="1" ht="13.2">
      <c r="A1037" s="5">
        <f t="shared" si="34"/>
        <v>1037</v>
      </c>
      <c r="B1037" s="51" t="s">
        <v>2610</v>
      </c>
      <c r="C1037" s="51" t="s">
        <v>4435</v>
      </c>
      <c r="D1037" s="51" t="s">
        <v>2611</v>
      </c>
      <c r="E1037" s="51" t="s">
        <v>212</v>
      </c>
      <c r="F1037" s="51" t="s">
        <v>37</v>
      </c>
      <c r="G1037" s="51" t="s">
        <v>32</v>
      </c>
      <c r="H1037" s="52">
        <v>2024</v>
      </c>
      <c r="I1037" s="38">
        <v>70.83</v>
      </c>
      <c r="J1037" s="38">
        <v>70</v>
      </c>
      <c r="K1037" s="38">
        <v>70</v>
      </c>
      <c r="L1037" s="38">
        <v>70</v>
      </c>
      <c r="M1037" s="38">
        <v>70</v>
      </c>
      <c r="N1037" s="37">
        <v>70</v>
      </c>
      <c r="O1037" s="37">
        <v>70</v>
      </c>
      <c r="P1037" s="37">
        <v>70</v>
      </c>
      <c r="Q1037" s="37">
        <v>70</v>
      </c>
      <c r="R1037" s="37">
        <v>70</v>
      </c>
      <c r="S1037" s="37">
        <v>70</v>
      </c>
      <c r="T1037" s="207"/>
    </row>
    <row r="1038" spans="1:24" s="5" customFormat="1" ht="13.2">
      <c r="A1038" s="5">
        <f t="shared" si="34"/>
        <v>1038</v>
      </c>
      <c r="B1038" s="51" t="s">
        <v>2266</v>
      </c>
      <c r="C1038" s="51" t="s">
        <v>4436</v>
      </c>
      <c r="D1038" s="51" t="s">
        <v>2267</v>
      </c>
      <c r="E1038" s="51" t="s">
        <v>935</v>
      </c>
      <c r="F1038" s="51" t="s">
        <v>37</v>
      </c>
      <c r="G1038" s="51" t="s">
        <v>31</v>
      </c>
      <c r="H1038" s="52">
        <v>2024</v>
      </c>
      <c r="I1038" s="38">
        <v>69</v>
      </c>
      <c r="J1038" s="38">
        <v>69</v>
      </c>
      <c r="K1038" s="38">
        <v>69</v>
      </c>
      <c r="L1038" s="38">
        <v>69</v>
      </c>
      <c r="M1038" s="38">
        <v>69</v>
      </c>
      <c r="N1038" s="37">
        <v>69</v>
      </c>
      <c r="O1038" s="37">
        <v>69</v>
      </c>
      <c r="P1038" s="37">
        <v>69</v>
      </c>
      <c r="Q1038" s="37">
        <v>69</v>
      </c>
      <c r="R1038" s="37">
        <v>69</v>
      </c>
      <c r="S1038" s="37">
        <v>69</v>
      </c>
      <c r="T1038" s="207"/>
    </row>
    <row r="1039" spans="1:24" s="5" customFormat="1" ht="13.2">
      <c r="A1039" s="5">
        <f t="shared" si="34"/>
        <v>1039</v>
      </c>
      <c r="B1039" s="51" t="s">
        <v>2056</v>
      </c>
      <c r="C1039" s="51" t="s">
        <v>4437</v>
      </c>
      <c r="D1039" s="51" t="s">
        <v>2612</v>
      </c>
      <c r="E1039" s="51" t="s">
        <v>935</v>
      </c>
      <c r="F1039" s="51" t="s">
        <v>37</v>
      </c>
      <c r="G1039" s="51" t="s">
        <v>31</v>
      </c>
      <c r="H1039" s="52">
        <v>2024</v>
      </c>
      <c r="I1039" s="38">
        <v>141</v>
      </c>
      <c r="J1039" s="38">
        <v>141</v>
      </c>
      <c r="K1039" s="38">
        <v>141</v>
      </c>
      <c r="L1039" s="38">
        <v>141</v>
      </c>
      <c r="M1039" s="38">
        <v>141</v>
      </c>
      <c r="N1039" s="37">
        <v>141</v>
      </c>
      <c r="O1039" s="37">
        <v>141</v>
      </c>
      <c r="P1039" s="37">
        <v>141</v>
      </c>
      <c r="Q1039" s="37">
        <v>141</v>
      </c>
      <c r="R1039" s="37">
        <v>141</v>
      </c>
      <c r="S1039" s="37">
        <v>141</v>
      </c>
      <c r="T1039" s="207"/>
    </row>
    <row r="1040" spans="1:24" s="5" customFormat="1" ht="13.2">
      <c r="A1040" s="5">
        <f t="shared" si="34"/>
        <v>1040</v>
      </c>
      <c r="B1040" s="51" t="s">
        <v>3885</v>
      </c>
      <c r="C1040" s="51" t="s">
        <v>4438</v>
      </c>
      <c r="D1040" s="51" t="s">
        <v>3886</v>
      </c>
      <c r="E1040" s="51" t="s">
        <v>1795</v>
      </c>
      <c r="F1040" s="51" t="s">
        <v>37</v>
      </c>
      <c r="G1040" s="51" t="s">
        <v>31</v>
      </c>
      <c r="H1040" s="52">
        <v>2024</v>
      </c>
      <c r="I1040" s="38">
        <v>127.3</v>
      </c>
      <c r="J1040" s="38">
        <v>127</v>
      </c>
      <c r="K1040" s="38">
        <v>127</v>
      </c>
      <c r="L1040" s="38">
        <v>127</v>
      </c>
      <c r="M1040" s="38">
        <v>127</v>
      </c>
      <c r="N1040" s="37">
        <v>127</v>
      </c>
      <c r="O1040" s="37">
        <v>127</v>
      </c>
      <c r="P1040" s="37">
        <v>127</v>
      </c>
      <c r="Q1040" s="37">
        <v>127</v>
      </c>
      <c r="R1040" s="37">
        <v>127</v>
      </c>
      <c r="S1040" s="37">
        <v>127</v>
      </c>
      <c r="T1040" s="207"/>
    </row>
    <row r="1041" spans="1:20" s="5" customFormat="1" ht="13.2">
      <c r="A1041" s="5">
        <f t="shared" si="34"/>
        <v>1041</v>
      </c>
      <c r="B1041" s="51" t="s">
        <v>3887</v>
      </c>
      <c r="C1041" s="51" t="s">
        <v>4438</v>
      </c>
      <c r="D1041" s="51" t="s">
        <v>3888</v>
      </c>
      <c r="E1041" s="51" t="s">
        <v>1795</v>
      </c>
      <c r="F1041" s="51" t="s">
        <v>37</v>
      </c>
      <c r="G1041" s="51" t="s">
        <v>31</v>
      </c>
      <c r="H1041" s="52">
        <v>2024</v>
      </c>
      <c r="I1041" s="38">
        <v>173.9</v>
      </c>
      <c r="J1041" s="38">
        <v>173</v>
      </c>
      <c r="K1041" s="38">
        <v>173</v>
      </c>
      <c r="L1041" s="38">
        <v>173</v>
      </c>
      <c r="M1041" s="38">
        <v>173</v>
      </c>
      <c r="N1041" s="37">
        <v>173</v>
      </c>
      <c r="O1041" s="37">
        <v>173</v>
      </c>
      <c r="P1041" s="37">
        <v>173</v>
      </c>
      <c r="Q1041" s="37">
        <v>173</v>
      </c>
      <c r="R1041" s="37">
        <v>173</v>
      </c>
      <c r="S1041" s="37">
        <v>173</v>
      </c>
      <c r="T1041" s="207"/>
    </row>
    <row r="1042" spans="1:20" s="5" customFormat="1" ht="13.2">
      <c r="A1042" s="5">
        <f t="shared" si="34"/>
        <v>1042</v>
      </c>
      <c r="B1042" s="51" t="s">
        <v>2369</v>
      </c>
      <c r="C1042" s="51" t="s">
        <v>4439</v>
      </c>
      <c r="D1042" s="51" t="s">
        <v>2370</v>
      </c>
      <c r="E1042" s="51" t="s">
        <v>231</v>
      </c>
      <c r="F1042" s="51" t="s">
        <v>37</v>
      </c>
      <c r="G1042" s="51" t="s">
        <v>186</v>
      </c>
      <c r="H1042" s="52">
        <v>2024</v>
      </c>
      <c r="I1042" s="38">
        <v>217.5</v>
      </c>
      <c r="J1042" s="38">
        <v>217.5</v>
      </c>
      <c r="K1042" s="38">
        <v>217.5</v>
      </c>
      <c r="L1042" s="38">
        <v>217.5</v>
      </c>
      <c r="M1042" s="38">
        <v>217.5</v>
      </c>
      <c r="N1042" s="37">
        <v>217.5</v>
      </c>
      <c r="O1042" s="37">
        <v>217.5</v>
      </c>
      <c r="P1042" s="37">
        <v>217.5</v>
      </c>
      <c r="Q1042" s="37">
        <v>217.5</v>
      </c>
      <c r="R1042" s="37">
        <v>217.5</v>
      </c>
      <c r="S1042" s="37">
        <v>217.5</v>
      </c>
      <c r="T1042" s="207"/>
    </row>
    <row r="1043" spans="1:20" s="5" customFormat="1" ht="13.2">
      <c r="A1043" s="5">
        <f t="shared" si="34"/>
        <v>1043</v>
      </c>
      <c r="B1043" s="51" t="s">
        <v>2371</v>
      </c>
      <c r="C1043" s="51" t="s">
        <v>4439</v>
      </c>
      <c r="D1043" s="51" t="s">
        <v>2372</v>
      </c>
      <c r="E1043" s="51" t="s">
        <v>231</v>
      </c>
      <c r="F1043" s="51" t="s">
        <v>37</v>
      </c>
      <c r="G1043" s="51" t="s">
        <v>186</v>
      </c>
      <c r="H1043" s="52">
        <v>2024</v>
      </c>
      <c r="I1043" s="38">
        <v>221.3</v>
      </c>
      <c r="J1043" s="38">
        <v>221.3</v>
      </c>
      <c r="K1043" s="38">
        <v>221.3</v>
      </c>
      <c r="L1043" s="38">
        <v>221.3</v>
      </c>
      <c r="M1043" s="38">
        <v>221.3</v>
      </c>
      <c r="N1043" s="37">
        <v>221.3</v>
      </c>
      <c r="O1043" s="37">
        <v>221.3</v>
      </c>
      <c r="P1043" s="37">
        <v>221.3</v>
      </c>
      <c r="Q1043" s="37">
        <v>221.3</v>
      </c>
      <c r="R1043" s="37">
        <v>221.3</v>
      </c>
      <c r="S1043" s="37">
        <v>221.3</v>
      </c>
      <c r="T1043" s="207"/>
    </row>
    <row r="1044" spans="1:20" s="5" customFormat="1" ht="13.2">
      <c r="A1044" s="5">
        <f t="shared" si="34"/>
        <v>1044</v>
      </c>
      <c r="B1044" s="51" t="s">
        <v>3889</v>
      </c>
      <c r="C1044" s="51" t="s">
        <v>4440</v>
      </c>
      <c r="D1044" s="51" t="s">
        <v>3890</v>
      </c>
      <c r="E1044" s="51" t="s">
        <v>103</v>
      </c>
      <c r="F1044" s="51" t="s">
        <v>37</v>
      </c>
      <c r="G1044" s="51" t="s">
        <v>33</v>
      </c>
      <c r="H1044" s="52">
        <v>2024</v>
      </c>
      <c r="I1044" s="38">
        <v>25.22</v>
      </c>
      <c r="J1044" s="38">
        <v>24.8</v>
      </c>
      <c r="K1044" s="38">
        <v>24.8</v>
      </c>
      <c r="L1044" s="38">
        <v>24.8</v>
      </c>
      <c r="M1044" s="38">
        <v>24.8</v>
      </c>
      <c r="N1044" s="37">
        <v>24.8</v>
      </c>
      <c r="O1044" s="37">
        <v>24.8</v>
      </c>
      <c r="P1044" s="37">
        <v>24.8</v>
      </c>
      <c r="Q1044" s="37">
        <v>24.8</v>
      </c>
      <c r="R1044" s="37">
        <v>24.8</v>
      </c>
      <c r="S1044" s="37">
        <v>24.8</v>
      </c>
      <c r="T1044" s="207"/>
    </row>
    <row r="1045" spans="1:20" s="5" customFormat="1" ht="13.2">
      <c r="A1045" s="5">
        <f t="shared" si="34"/>
        <v>1045</v>
      </c>
      <c r="B1045" s="51" t="s">
        <v>3891</v>
      </c>
      <c r="C1045" s="51" t="s">
        <v>4441</v>
      </c>
      <c r="D1045" s="51" t="s">
        <v>3892</v>
      </c>
      <c r="E1045" s="51" t="s">
        <v>1456</v>
      </c>
      <c r="F1045" s="51" t="s">
        <v>37</v>
      </c>
      <c r="G1045" s="51" t="s">
        <v>31</v>
      </c>
      <c r="H1045" s="52">
        <v>2024</v>
      </c>
      <c r="I1045" s="38">
        <v>97.7</v>
      </c>
      <c r="J1045" s="38">
        <v>96.2</v>
      </c>
      <c r="K1045" s="38">
        <v>96.2</v>
      </c>
      <c r="L1045" s="38">
        <v>96.2</v>
      </c>
      <c r="M1045" s="38">
        <v>96.2</v>
      </c>
      <c r="N1045" s="37">
        <v>96.2</v>
      </c>
      <c r="O1045" s="37">
        <v>96.2</v>
      </c>
      <c r="P1045" s="37">
        <v>96.2</v>
      </c>
      <c r="Q1045" s="37">
        <v>96.2</v>
      </c>
      <c r="R1045" s="37">
        <v>96.2</v>
      </c>
      <c r="S1045" s="37">
        <v>96.2</v>
      </c>
      <c r="T1045" s="207"/>
    </row>
    <row r="1046" spans="1:20" s="5" customFormat="1" ht="13.2">
      <c r="A1046" s="5">
        <f t="shared" si="34"/>
        <v>1046</v>
      </c>
      <c r="B1046" s="51" t="s">
        <v>3893</v>
      </c>
      <c r="C1046" s="51" t="s">
        <v>4441</v>
      </c>
      <c r="D1046" s="51" t="s">
        <v>3894</v>
      </c>
      <c r="E1046" s="51" t="s">
        <v>1456</v>
      </c>
      <c r="F1046" s="51" t="s">
        <v>37</v>
      </c>
      <c r="G1046" s="51" t="s">
        <v>31</v>
      </c>
      <c r="H1046" s="52">
        <v>2024</v>
      </c>
      <c r="I1046" s="38">
        <v>56.3</v>
      </c>
      <c r="J1046" s="38">
        <v>55.4</v>
      </c>
      <c r="K1046" s="38">
        <v>55.4</v>
      </c>
      <c r="L1046" s="38">
        <v>55.4</v>
      </c>
      <c r="M1046" s="38">
        <v>55.4</v>
      </c>
      <c r="N1046" s="37">
        <v>55.4</v>
      </c>
      <c r="O1046" s="37">
        <v>55.4</v>
      </c>
      <c r="P1046" s="37">
        <v>55.4</v>
      </c>
      <c r="Q1046" s="37">
        <v>55.4</v>
      </c>
      <c r="R1046" s="37">
        <v>55.4</v>
      </c>
      <c r="S1046" s="37">
        <v>55.4</v>
      </c>
      <c r="T1046" s="207"/>
    </row>
    <row r="1047" spans="1:20" s="5" customFormat="1" ht="13.2">
      <c r="A1047" s="5">
        <f t="shared" si="34"/>
        <v>1047</v>
      </c>
      <c r="B1047" s="51" t="s">
        <v>3895</v>
      </c>
      <c r="C1047" s="51" t="s">
        <v>4442</v>
      </c>
      <c r="D1047" s="51" t="s">
        <v>3896</v>
      </c>
      <c r="E1047" s="51" t="s">
        <v>260</v>
      </c>
      <c r="F1047" s="51" t="s">
        <v>37</v>
      </c>
      <c r="G1047" s="51" t="s">
        <v>32</v>
      </c>
      <c r="H1047" s="52">
        <v>2024</v>
      </c>
      <c r="I1047" s="38">
        <v>301.3</v>
      </c>
      <c r="J1047" s="38">
        <v>300</v>
      </c>
      <c r="K1047" s="38">
        <v>300</v>
      </c>
      <c r="L1047" s="38">
        <v>300</v>
      </c>
      <c r="M1047" s="38">
        <v>300</v>
      </c>
      <c r="N1047" s="37">
        <v>300</v>
      </c>
      <c r="O1047" s="37">
        <v>300</v>
      </c>
      <c r="P1047" s="37">
        <v>300</v>
      </c>
      <c r="Q1047" s="37">
        <v>300</v>
      </c>
      <c r="R1047" s="37">
        <v>300</v>
      </c>
      <c r="S1047" s="37">
        <v>300</v>
      </c>
      <c r="T1047" s="207"/>
    </row>
    <row r="1048" spans="1:20" s="5" customFormat="1" ht="13.2">
      <c r="A1048" s="5">
        <f t="shared" si="34"/>
        <v>1048</v>
      </c>
      <c r="B1048" s="51" t="s">
        <v>3897</v>
      </c>
      <c r="C1048" s="51" t="s">
        <v>4442</v>
      </c>
      <c r="D1048" s="51" t="s">
        <v>3898</v>
      </c>
      <c r="E1048" s="51" t="s">
        <v>260</v>
      </c>
      <c r="F1048" s="51" t="s">
        <v>37</v>
      </c>
      <c r="G1048" s="51" t="s">
        <v>32</v>
      </c>
      <c r="H1048" s="52">
        <v>2024</v>
      </c>
      <c r="I1048" s="38">
        <v>151</v>
      </c>
      <c r="J1048" s="38">
        <v>150.19999999999999</v>
      </c>
      <c r="K1048" s="38">
        <v>150.19999999999999</v>
      </c>
      <c r="L1048" s="38">
        <v>150.19999999999999</v>
      </c>
      <c r="M1048" s="38">
        <v>150.19999999999999</v>
      </c>
      <c r="N1048" s="37">
        <v>150.19999999999999</v>
      </c>
      <c r="O1048" s="37">
        <v>150.19999999999999</v>
      </c>
      <c r="P1048" s="37">
        <v>150.19999999999999</v>
      </c>
      <c r="Q1048" s="37">
        <v>150.19999999999999</v>
      </c>
      <c r="R1048" s="37">
        <v>150.19999999999999</v>
      </c>
      <c r="S1048" s="37">
        <v>150.19999999999999</v>
      </c>
      <c r="T1048" s="207"/>
    </row>
    <row r="1049" spans="1:20" s="5" customFormat="1" ht="13.2">
      <c r="A1049" s="5">
        <f t="shared" si="34"/>
        <v>1049</v>
      </c>
      <c r="B1049" s="51" t="s">
        <v>3899</v>
      </c>
      <c r="C1049" s="51" t="s">
        <v>4442</v>
      </c>
      <c r="D1049" s="51" t="s">
        <v>3900</v>
      </c>
      <c r="E1049" s="51" t="s">
        <v>260</v>
      </c>
      <c r="F1049" s="51" t="s">
        <v>37</v>
      </c>
      <c r="G1049" s="51" t="s">
        <v>32</v>
      </c>
      <c r="H1049" s="52">
        <v>2024</v>
      </c>
      <c r="I1049" s="38">
        <v>150.5</v>
      </c>
      <c r="J1049" s="38">
        <v>149.80000000000001</v>
      </c>
      <c r="K1049" s="38">
        <v>149.80000000000001</v>
      </c>
      <c r="L1049" s="38">
        <v>149.80000000000001</v>
      </c>
      <c r="M1049" s="38">
        <v>149.80000000000001</v>
      </c>
      <c r="N1049" s="37">
        <v>149.80000000000001</v>
      </c>
      <c r="O1049" s="37">
        <v>149.80000000000001</v>
      </c>
      <c r="P1049" s="37">
        <v>149.80000000000001</v>
      </c>
      <c r="Q1049" s="37">
        <v>149.80000000000001</v>
      </c>
      <c r="R1049" s="37">
        <v>149.80000000000001</v>
      </c>
      <c r="S1049" s="37">
        <v>149.80000000000001</v>
      </c>
      <c r="T1049" s="207"/>
    </row>
    <row r="1050" spans="1:20" s="5" customFormat="1" ht="13.2">
      <c r="A1050" s="5">
        <f t="shared" si="34"/>
        <v>1050</v>
      </c>
      <c r="B1050" s="51" t="s">
        <v>3901</v>
      </c>
      <c r="C1050" s="51" t="s">
        <v>4443</v>
      </c>
      <c r="D1050" s="51" t="s">
        <v>3902</v>
      </c>
      <c r="E1050" s="51" t="s">
        <v>432</v>
      </c>
      <c r="F1050" s="51" t="s">
        <v>37</v>
      </c>
      <c r="G1050" s="51" t="s">
        <v>31</v>
      </c>
      <c r="H1050" s="52">
        <v>2024</v>
      </c>
      <c r="I1050" s="38">
        <v>153.54</v>
      </c>
      <c r="J1050" s="38">
        <v>150</v>
      </c>
      <c r="K1050" s="38">
        <v>150</v>
      </c>
      <c r="L1050" s="38">
        <v>150</v>
      </c>
      <c r="M1050" s="38">
        <v>150</v>
      </c>
      <c r="N1050" s="37">
        <v>150</v>
      </c>
      <c r="O1050" s="37">
        <v>150</v>
      </c>
      <c r="P1050" s="37">
        <v>150</v>
      </c>
      <c r="Q1050" s="37">
        <v>150</v>
      </c>
      <c r="R1050" s="37">
        <v>150</v>
      </c>
      <c r="S1050" s="37">
        <v>150</v>
      </c>
      <c r="T1050" s="207"/>
    </row>
    <row r="1051" spans="1:20" s="5" customFormat="1" ht="13.2">
      <c r="A1051" s="5">
        <f t="shared" si="34"/>
        <v>1051</v>
      </c>
      <c r="B1051" s="51" t="s">
        <v>3903</v>
      </c>
      <c r="C1051" s="51" t="s">
        <v>4443</v>
      </c>
      <c r="D1051" s="51" t="s">
        <v>3904</v>
      </c>
      <c r="E1051" s="51" t="s">
        <v>432</v>
      </c>
      <c r="F1051" s="51" t="s">
        <v>37</v>
      </c>
      <c r="G1051" s="51" t="s">
        <v>31</v>
      </c>
      <c r="H1051" s="52">
        <v>2024</v>
      </c>
      <c r="I1051" s="38">
        <v>153.54</v>
      </c>
      <c r="J1051" s="38">
        <v>150</v>
      </c>
      <c r="K1051" s="38">
        <v>150</v>
      </c>
      <c r="L1051" s="38">
        <v>150</v>
      </c>
      <c r="M1051" s="38">
        <v>150</v>
      </c>
      <c r="N1051" s="37">
        <v>150</v>
      </c>
      <c r="O1051" s="37">
        <v>150</v>
      </c>
      <c r="P1051" s="37">
        <v>150</v>
      </c>
      <c r="Q1051" s="37">
        <v>150</v>
      </c>
      <c r="R1051" s="37">
        <v>150</v>
      </c>
      <c r="S1051" s="37">
        <v>150</v>
      </c>
      <c r="T1051" s="207"/>
    </row>
    <row r="1052" spans="1:20" s="5" customFormat="1" ht="13.2">
      <c r="A1052" s="5">
        <f t="shared" si="34"/>
        <v>1052</v>
      </c>
      <c r="B1052" s="51" t="s">
        <v>2754</v>
      </c>
      <c r="C1052" s="51" t="s">
        <v>4444</v>
      </c>
      <c r="D1052" s="51" t="s">
        <v>3905</v>
      </c>
      <c r="E1052" s="51" t="s">
        <v>2417</v>
      </c>
      <c r="F1052" s="51" t="s">
        <v>37</v>
      </c>
      <c r="G1052" s="51" t="s">
        <v>32</v>
      </c>
      <c r="H1052" s="52">
        <v>2024</v>
      </c>
      <c r="I1052" s="38">
        <v>244.86</v>
      </c>
      <c r="J1052" s="38">
        <v>240</v>
      </c>
      <c r="K1052" s="38">
        <v>240</v>
      </c>
      <c r="L1052" s="38">
        <v>240</v>
      </c>
      <c r="M1052" s="38">
        <v>240</v>
      </c>
      <c r="N1052" s="37">
        <v>240</v>
      </c>
      <c r="O1052" s="37">
        <v>240</v>
      </c>
      <c r="P1052" s="37">
        <v>240</v>
      </c>
      <c r="Q1052" s="37">
        <v>240</v>
      </c>
      <c r="R1052" s="37">
        <v>240</v>
      </c>
      <c r="S1052" s="37">
        <v>240</v>
      </c>
      <c r="T1052" s="207"/>
    </row>
    <row r="1053" spans="1:20" s="5" customFormat="1" ht="13.2">
      <c r="A1053" s="5">
        <f t="shared" si="34"/>
        <v>1053</v>
      </c>
      <c r="B1053" s="51" t="s">
        <v>3906</v>
      </c>
      <c r="C1053" s="51" t="s">
        <v>4445</v>
      </c>
      <c r="D1053" s="51" t="s">
        <v>3907</v>
      </c>
      <c r="E1053" s="51" t="s">
        <v>1811</v>
      </c>
      <c r="F1053" s="51" t="s">
        <v>37</v>
      </c>
      <c r="G1053" s="51" t="s">
        <v>31</v>
      </c>
      <c r="H1053" s="52">
        <v>2024</v>
      </c>
      <c r="I1053" s="38">
        <v>141.30000000000001</v>
      </c>
      <c r="J1053" s="38">
        <v>138</v>
      </c>
      <c r="K1053" s="38">
        <v>138</v>
      </c>
      <c r="L1053" s="38">
        <v>138</v>
      </c>
      <c r="M1053" s="38">
        <v>138</v>
      </c>
      <c r="N1053" s="37">
        <v>138</v>
      </c>
      <c r="O1053" s="37">
        <v>138</v>
      </c>
      <c r="P1053" s="37">
        <v>138</v>
      </c>
      <c r="Q1053" s="37">
        <v>138</v>
      </c>
      <c r="R1053" s="37">
        <v>138</v>
      </c>
      <c r="S1053" s="37">
        <v>138</v>
      </c>
      <c r="T1053" s="207"/>
    </row>
    <row r="1054" spans="1:20" s="5" customFormat="1" ht="13.2">
      <c r="A1054" s="5">
        <f t="shared" si="34"/>
        <v>1054</v>
      </c>
      <c r="B1054" s="51" t="s">
        <v>3908</v>
      </c>
      <c r="C1054" s="51" t="s">
        <v>4445</v>
      </c>
      <c r="D1054" s="51" t="s">
        <v>3909</v>
      </c>
      <c r="E1054" s="51" t="s">
        <v>1811</v>
      </c>
      <c r="F1054" s="51" t="s">
        <v>37</v>
      </c>
      <c r="G1054" s="51" t="s">
        <v>31</v>
      </c>
      <c r="H1054" s="52">
        <v>2024</v>
      </c>
      <c r="I1054" s="38">
        <v>99.5</v>
      </c>
      <c r="J1054" s="38">
        <v>98</v>
      </c>
      <c r="K1054" s="38">
        <v>98</v>
      </c>
      <c r="L1054" s="38">
        <v>98</v>
      </c>
      <c r="M1054" s="38">
        <v>98</v>
      </c>
      <c r="N1054" s="37">
        <v>98</v>
      </c>
      <c r="O1054" s="37">
        <v>98</v>
      </c>
      <c r="P1054" s="37">
        <v>98</v>
      </c>
      <c r="Q1054" s="37">
        <v>98</v>
      </c>
      <c r="R1054" s="37">
        <v>98</v>
      </c>
      <c r="S1054" s="37">
        <v>98</v>
      </c>
      <c r="T1054" s="207"/>
    </row>
    <row r="1055" spans="1:20" s="5" customFormat="1" ht="13.2">
      <c r="A1055" s="5">
        <f t="shared" si="34"/>
        <v>1055</v>
      </c>
      <c r="B1055" s="51" t="s">
        <v>2374</v>
      </c>
      <c r="C1055" s="51" t="s">
        <v>4446</v>
      </c>
      <c r="D1055" s="51" t="s">
        <v>2375</v>
      </c>
      <c r="E1055" s="51" t="s">
        <v>231</v>
      </c>
      <c r="F1055" s="51" t="s">
        <v>37</v>
      </c>
      <c r="G1055" s="51" t="s">
        <v>186</v>
      </c>
      <c r="H1055" s="52">
        <v>2025</v>
      </c>
      <c r="I1055" s="38">
        <v>179.6</v>
      </c>
      <c r="J1055" s="38">
        <v>179.6</v>
      </c>
      <c r="K1055" s="38">
        <v>179.6</v>
      </c>
      <c r="L1055" s="38">
        <v>179.6</v>
      </c>
      <c r="M1055" s="38">
        <v>179.6</v>
      </c>
      <c r="N1055" s="37">
        <v>179.6</v>
      </c>
      <c r="O1055" s="37">
        <v>179.6</v>
      </c>
      <c r="P1055" s="37">
        <v>179.6</v>
      </c>
      <c r="Q1055" s="37">
        <v>179.6</v>
      </c>
      <c r="R1055" s="37">
        <v>179.6</v>
      </c>
      <c r="S1055" s="37">
        <v>179.6</v>
      </c>
      <c r="T1055" s="207"/>
    </row>
    <row r="1056" spans="1:20" s="5" customFormat="1" ht="13.2">
      <c r="A1056" s="5">
        <f t="shared" si="34"/>
        <v>1056</v>
      </c>
      <c r="B1056" s="51" t="s">
        <v>2376</v>
      </c>
      <c r="C1056" s="51" t="s">
        <v>4446</v>
      </c>
      <c r="D1056" s="51" t="s">
        <v>2377</v>
      </c>
      <c r="E1056" s="51" t="s">
        <v>231</v>
      </c>
      <c r="F1056" s="51" t="s">
        <v>37</v>
      </c>
      <c r="G1056" s="51" t="s">
        <v>186</v>
      </c>
      <c r="H1056" s="52">
        <v>2025</v>
      </c>
      <c r="I1056" s="38">
        <v>171.9</v>
      </c>
      <c r="J1056" s="38">
        <v>171.9</v>
      </c>
      <c r="K1056" s="38">
        <v>171.9</v>
      </c>
      <c r="L1056" s="38">
        <v>171.9</v>
      </c>
      <c r="M1056" s="38">
        <v>171.9</v>
      </c>
      <c r="N1056" s="37">
        <v>171.9</v>
      </c>
      <c r="O1056" s="37">
        <v>171.9</v>
      </c>
      <c r="P1056" s="37">
        <v>171.9</v>
      </c>
      <c r="Q1056" s="37">
        <v>171.9</v>
      </c>
      <c r="R1056" s="37">
        <v>171.9</v>
      </c>
      <c r="S1056" s="37">
        <v>171.9</v>
      </c>
      <c r="T1056" s="207"/>
    </row>
    <row r="1057" spans="1:20" s="5" customFormat="1" ht="13.2">
      <c r="A1057" s="5">
        <f t="shared" si="34"/>
        <v>1057</v>
      </c>
      <c r="B1057" s="51" t="s">
        <v>3910</v>
      </c>
      <c r="C1057" s="51" t="s">
        <v>4447</v>
      </c>
      <c r="D1057" s="51" t="s">
        <v>3911</v>
      </c>
      <c r="E1057" s="51" t="s">
        <v>513</v>
      </c>
      <c r="F1057" s="51" t="s">
        <v>37</v>
      </c>
      <c r="G1057" s="51" t="s">
        <v>31</v>
      </c>
      <c r="H1057" s="52">
        <v>2024</v>
      </c>
      <c r="I1057" s="38">
        <v>193.43</v>
      </c>
      <c r="J1057" s="38">
        <v>192.1</v>
      </c>
      <c r="K1057" s="38">
        <v>192.1</v>
      </c>
      <c r="L1057" s="38">
        <v>192.1</v>
      </c>
      <c r="M1057" s="38">
        <v>192.1</v>
      </c>
      <c r="N1057" s="37">
        <v>192.1</v>
      </c>
      <c r="O1057" s="37">
        <v>192.1</v>
      </c>
      <c r="P1057" s="37">
        <v>192.1</v>
      </c>
      <c r="Q1057" s="37">
        <v>192.1</v>
      </c>
      <c r="R1057" s="37">
        <v>192.1</v>
      </c>
      <c r="S1057" s="37">
        <v>192.1</v>
      </c>
      <c r="T1057" s="207"/>
    </row>
    <row r="1058" spans="1:20" s="5" customFormat="1" ht="13.2">
      <c r="A1058" s="5">
        <f t="shared" si="34"/>
        <v>1058</v>
      </c>
      <c r="B1058" s="51" t="s">
        <v>3912</v>
      </c>
      <c r="C1058" s="51" t="s">
        <v>4447</v>
      </c>
      <c r="D1058" s="51" t="s">
        <v>3913</v>
      </c>
      <c r="E1058" s="51" t="s">
        <v>513</v>
      </c>
      <c r="F1058" s="51" t="s">
        <v>37</v>
      </c>
      <c r="G1058" s="51" t="s">
        <v>31</v>
      </c>
      <c r="H1058" s="52">
        <v>2024</v>
      </c>
      <c r="I1058" s="38">
        <v>128.75</v>
      </c>
      <c r="J1058" s="38">
        <v>128.1</v>
      </c>
      <c r="K1058" s="38">
        <v>128.1</v>
      </c>
      <c r="L1058" s="38">
        <v>128.1</v>
      </c>
      <c r="M1058" s="38">
        <v>128.1</v>
      </c>
      <c r="N1058" s="37">
        <v>128.1</v>
      </c>
      <c r="O1058" s="37">
        <v>128.1</v>
      </c>
      <c r="P1058" s="37">
        <v>128.1</v>
      </c>
      <c r="Q1058" s="37">
        <v>128.1</v>
      </c>
      <c r="R1058" s="37">
        <v>128.1</v>
      </c>
      <c r="S1058" s="37">
        <v>128.1</v>
      </c>
      <c r="T1058" s="207"/>
    </row>
    <row r="1059" spans="1:20" s="5" customFormat="1" ht="13.2">
      <c r="A1059" s="5">
        <f t="shared" si="34"/>
        <v>1059</v>
      </c>
      <c r="B1059" s="51" t="s">
        <v>3914</v>
      </c>
      <c r="C1059" s="51" t="s">
        <v>4448</v>
      </c>
      <c r="D1059" s="51" t="s">
        <v>3915</v>
      </c>
      <c r="E1059" s="51" t="s">
        <v>1566</v>
      </c>
      <c r="F1059" s="51" t="s">
        <v>37</v>
      </c>
      <c r="G1059" s="51" t="s">
        <v>40</v>
      </c>
      <c r="H1059" s="52">
        <v>2024</v>
      </c>
      <c r="I1059" s="38">
        <v>250.9</v>
      </c>
      <c r="J1059" s="38">
        <v>250</v>
      </c>
      <c r="K1059" s="38">
        <v>250</v>
      </c>
      <c r="L1059" s="38">
        <v>250</v>
      </c>
      <c r="M1059" s="38">
        <v>250</v>
      </c>
      <c r="N1059" s="37">
        <v>250</v>
      </c>
      <c r="O1059" s="37">
        <v>250</v>
      </c>
      <c r="P1059" s="37">
        <v>250</v>
      </c>
      <c r="Q1059" s="37">
        <v>250</v>
      </c>
      <c r="R1059" s="37">
        <v>250</v>
      </c>
      <c r="S1059" s="37">
        <v>250</v>
      </c>
      <c r="T1059" s="207"/>
    </row>
    <row r="1060" spans="1:20" s="5" customFormat="1" ht="13.2">
      <c r="A1060" s="5">
        <f t="shared" si="34"/>
        <v>1060</v>
      </c>
      <c r="B1060" s="51" t="s">
        <v>3916</v>
      </c>
      <c r="C1060" s="51" t="s">
        <v>4448</v>
      </c>
      <c r="D1060" s="51" t="s">
        <v>3917</v>
      </c>
      <c r="E1060" s="51" t="s">
        <v>1566</v>
      </c>
      <c r="F1060" s="51" t="s">
        <v>37</v>
      </c>
      <c r="G1060" s="51" t="s">
        <v>40</v>
      </c>
      <c r="H1060" s="52">
        <v>2024</v>
      </c>
      <c r="I1060" s="38">
        <v>251.1</v>
      </c>
      <c r="J1060" s="38">
        <v>250</v>
      </c>
      <c r="K1060" s="38">
        <v>250</v>
      </c>
      <c r="L1060" s="38">
        <v>250</v>
      </c>
      <c r="M1060" s="38">
        <v>250</v>
      </c>
      <c r="N1060" s="37">
        <v>250</v>
      </c>
      <c r="O1060" s="37">
        <v>250</v>
      </c>
      <c r="P1060" s="37">
        <v>250</v>
      </c>
      <c r="Q1060" s="37">
        <v>250</v>
      </c>
      <c r="R1060" s="37">
        <v>250</v>
      </c>
      <c r="S1060" s="37">
        <v>250</v>
      </c>
      <c r="T1060" s="207"/>
    </row>
    <row r="1061" spans="1:20" s="5" customFormat="1" ht="13.2">
      <c r="A1061" s="5">
        <f t="shared" si="34"/>
        <v>1061</v>
      </c>
      <c r="B1061" s="51" t="s">
        <v>2768</v>
      </c>
      <c r="C1061" s="51" t="s">
        <v>4449</v>
      </c>
      <c r="D1061" s="51" t="s">
        <v>3918</v>
      </c>
      <c r="E1061" s="51" t="s">
        <v>513</v>
      </c>
      <c r="F1061" s="51" t="s">
        <v>37</v>
      </c>
      <c r="G1061" s="51" t="s">
        <v>31</v>
      </c>
      <c r="H1061" s="52">
        <v>2024</v>
      </c>
      <c r="I1061" s="38">
        <v>251.15</v>
      </c>
      <c r="J1061" s="38">
        <v>250.4</v>
      </c>
      <c r="K1061" s="38">
        <v>250.4</v>
      </c>
      <c r="L1061" s="38">
        <v>250.4</v>
      </c>
      <c r="M1061" s="38">
        <v>250.4</v>
      </c>
      <c r="N1061" s="37">
        <v>250.4</v>
      </c>
      <c r="O1061" s="37">
        <v>250.4</v>
      </c>
      <c r="P1061" s="37">
        <v>250.4</v>
      </c>
      <c r="Q1061" s="37">
        <v>250.4</v>
      </c>
      <c r="R1061" s="37">
        <v>250.4</v>
      </c>
      <c r="S1061" s="37">
        <v>250.4</v>
      </c>
      <c r="T1061" s="207"/>
    </row>
    <row r="1062" spans="1:20" s="5" customFormat="1" ht="13.2">
      <c r="A1062" s="5">
        <f t="shared" si="34"/>
        <v>1062</v>
      </c>
      <c r="B1062" s="51" t="s">
        <v>3919</v>
      </c>
      <c r="C1062" s="51" t="s">
        <v>4450</v>
      </c>
      <c r="D1062" s="51" t="s">
        <v>3920</v>
      </c>
      <c r="E1062" s="51" t="s">
        <v>260</v>
      </c>
      <c r="F1062" s="51" t="s">
        <v>37</v>
      </c>
      <c r="G1062" s="51" t="s">
        <v>32</v>
      </c>
      <c r="H1062" s="52">
        <v>2024</v>
      </c>
      <c r="I1062" s="38">
        <v>176.14</v>
      </c>
      <c r="J1062" s="38">
        <v>175.3</v>
      </c>
      <c r="K1062" s="38">
        <v>175.3</v>
      </c>
      <c r="L1062" s="38">
        <v>175.3</v>
      </c>
      <c r="M1062" s="38">
        <v>175.3</v>
      </c>
      <c r="N1062" s="37">
        <v>175.3</v>
      </c>
      <c r="O1062" s="37">
        <v>175.3</v>
      </c>
      <c r="P1062" s="37">
        <v>175.3</v>
      </c>
      <c r="Q1062" s="37">
        <v>175.3</v>
      </c>
      <c r="R1062" s="37">
        <v>175.3</v>
      </c>
      <c r="S1062" s="37">
        <v>175.3</v>
      </c>
      <c r="T1062" s="207"/>
    </row>
    <row r="1063" spans="1:20" s="5" customFormat="1" ht="13.2">
      <c r="A1063" s="5">
        <f t="shared" si="34"/>
        <v>1063</v>
      </c>
      <c r="B1063" s="51" t="s">
        <v>3921</v>
      </c>
      <c r="C1063" s="51" t="s">
        <v>4450</v>
      </c>
      <c r="D1063" s="51" t="s">
        <v>3922</v>
      </c>
      <c r="E1063" s="51" t="s">
        <v>260</v>
      </c>
      <c r="F1063" s="51" t="s">
        <v>37</v>
      </c>
      <c r="G1063" s="51" t="s">
        <v>32</v>
      </c>
      <c r="H1063" s="52">
        <v>2024</v>
      </c>
      <c r="I1063" s="38">
        <v>178.95</v>
      </c>
      <c r="J1063" s="38">
        <v>178.1</v>
      </c>
      <c r="K1063" s="38">
        <v>178.1</v>
      </c>
      <c r="L1063" s="38">
        <v>178.1</v>
      </c>
      <c r="M1063" s="38">
        <v>178.1</v>
      </c>
      <c r="N1063" s="37">
        <v>178.1</v>
      </c>
      <c r="O1063" s="37">
        <v>178.1</v>
      </c>
      <c r="P1063" s="37">
        <v>178.1</v>
      </c>
      <c r="Q1063" s="37">
        <v>178.1</v>
      </c>
      <c r="R1063" s="37">
        <v>178.1</v>
      </c>
      <c r="S1063" s="37">
        <v>178.1</v>
      </c>
      <c r="T1063" s="207"/>
    </row>
    <row r="1064" spans="1:20" s="5" customFormat="1" ht="13.2">
      <c r="A1064" s="5">
        <f t="shared" si="34"/>
        <v>1064</v>
      </c>
      <c r="B1064" s="51" t="s">
        <v>3923</v>
      </c>
      <c r="C1064" s="51" t="s">
        <v>4451</v>
      </c>
      <c r="D1064" s="51" t="s">
        <v>3924</v>
      </c>
      <c r="E1064" s="51" t="s">
        <v>1795</v>
      </c>
      <c r="F1064" s="51" t="s">
        <v>37</v>
      </c>
      <c r="G1064" s="51" t="s">
        <v>31</v>
      </c>
      <c r="H1064" s="52">
        <v>2024</v>
      </c>
      <c r="I1064" s="38">
        <v>175.35</v>
      </c>
      <c r="J1064" s="38">
        <v>174.8</v>
      </c>
      <c r="K1064" s="38">
        <v>174.8</v>
      </c>
      <c r="L1064" s="38">
        <v>174.8</v>
      </c>
      <c r="M1064" s="38">
        <v>174.8</v>
      </c>
      <c r="N1064" s="37">
        <v>174.8</v>
      </c>
      <c r="O1064" s="37">
        <v>174.8</v>
      </c>
      <c r="P1064" s="37">
        <v>174.8</v>
      </c>
      <c r="Q1064" s="37">
        <v>174.8</v>
      </c>
      <c r="R1064" s="37">
        <v>174.8</v>
      </c>
      <c r="S1064" s="37">
        <v>174.8</v>
      </c>
      <c r="T1064" s="207"/>
    </row>
    <row r="1065" spans="1:20" s="5" customFormat="1" ht="13.2">
      <c r="A1065" s="5">
        <f t="shared" si="34"/>
        <v>1065</v>
      </c>
      <c r="B1065" s="51" t="s">
        <v>3925</v>
      </c>
      <c r="C1065" s="51" t="s">
        <v>4451</v>
      </c>
      <c r="D1065" s="51" t="s">
        <v>3926</v>
      </c>
      <c r="E1065" s="51" t="s">
        <v>1795</v>
      </c>
      <c r="F1065" s="51" t="s">
        <v>37</v>
      </c>
      <c r="G1065" s="51" t="s">
        <v>31</v>
      </c>
      <c r="H1065" s="52">
        <v>2024</v>
      </c>
      <c r="I1065" s="38">
        <v>76.17</v>
      </c>
      <c r="J1065" s="38">
        <v>75.8</v>
      </c>
      <c r="K1065" s="38">
        <v>75.8</v>
      </c>
      <c r="L1065" s="38">
        <v>75.8</v>
      </c>
      <c r="M1065" s="38">
        <v>75.8</v>
      </c>
      <c r="N1065" s="37">
        <v>75.8</v>
      </c>
      <c r="O1065" s="37">
        <v>75.8</v>
      </c>
      <c r="P1065" s="37">
        <v>75.8</v>
      </c>
      <c r="Q1065" s="37">
        <v>75.8</v>
      </c>
      <c r="R1065" s="37">
        <v>75.8</v>
      </c>
      <c r="S1065" s="37">
        <v>75.8</v>
      </c>
      <c r="T1065" s="207"/>
    </row>
    <row r="1066" spans="1:20" s="5" customFormat="1" ht="13.2">
      <c r="A1066" s="5">
        <f t="shared" si="34"/>
        <v>1066</v>
      </c>
      <c r="B1066" s="51" t="s">
        <v>2617</v>
      </c>
      <c r="C1066" s="51" t="s">
        <v>4452</v>
      </c>
      <c r="D1066" s="51" t="s">
        <v>2618</v>
      </c>
      <c r="E1066" s="51" t="s">
        <v>41</v>
      </c>
      <c r="F1066" s="51" t="s">
        <v>37</v>
      </c>
      <c r="G1066" s="51" t="s">
        <v>33</v>
      </c>
      <c r="H1066" s="52">
        <v>2024</v>
      </c>
      <c r="I1066" s="38">
        <v>7.41</v>
      </c>
      <c r="J1066" s="38">
        <v>7.4</v>
      </c>
      <c r="K1066" s="38">
        <v>7.4</v>
      </c>
      <c r="L1066" s="38">
        <v>7.4</v>
      </c>
      <c r="M1066" s="38">
        <v>7.4</v>
      </c>
      <c r="N1066" s="37">
        <v>7.4</v>
      </c>
      <c r="O1066" s="37">
        <v>7.4</v>
      </c>
      <c r="P1066" s="37">
        <v>7.4</v>
      </c>
      <c r="Q1066" s="37">
        <v>7.4</v>
      </c>
      <c r="R1066" s="37">
        <v>7.4</v>
      </c>
      <c r="S1066" s="37">
        <v>7.4</v>
      </c>
      <c r="T1066" s="207"/>
    </row>
    <row r="1067" spans="1:20" s="5" customFormat="1" ht="13.2">
      <c r="A1067" s="5">
        <f t="shared" si="34"/>
        <v>1067</v>
      </c>
      <c r="B1067" s="51" t="s">
        <v>2879</v>
      </c>
      <c r="C1067" s="51" t="s">
        <v>4453</v>
      </c>
      <c r="D1067" s="51" t="s">
        <v>2880</v>
      </c>
      <c r="E1067" s="51" t="s">
        <v>1536</v>
      </c>
      <c r="F1067" s="51" t="s">
        <v>37</v>
      </c>
      <c r="G1067" s="51" t="s">
        <v>69</v>
      </c>
      <c r="H1067" s="52">
        <v>2024</v>
      </c>
      <c r="I1067" s="38">
        <v>78.2</v>
      </c>
      <c r="J1067" s="38">
        <v>77</v>
      </c>
      <c r="K1067" s="38">
        <v>77</v>
      </c>
      <c r="L1067" s="38">
        <v>77</v>
      </c>
      <c r="M1067" s="38">
        <v>77</v>
      </c>
      <c r="N1067" s="37">
        <v>77</v>
      </c>
      <c r="O1067" s="37">
        <v>77</v>
      </c>
      <c r="P1067" s="37">
        <v>77</v>
      </c>
      <c r="Q1067" s="37">
        <v>77</v>
      </c>
      <c r="R1067" s="37">
        <v>77</v>
      </c>
      <c r="S1067" s="37">
        <v>77</v>
      </c>
      <c r="T1067" s="207"/>
    </row>
    <row r="1068" spans="1:20" s="5" customFormat="1" ht="13.2">
      <c r="A1068" s="5">
        <f t="shared" si="34"/>
        <v>1068</v>
      </c>
      <c r="B1068" s="51" t="s">
        <v>3927</v>
      </c>
      <c r="C1068" s="51" t="s">
        <v>4454</v>
      </c>
      <c r="D1068" s="51" t="s">
        <v>3928</v>
      </c>
      <c r="E1068" s="51" t="s">
        <v>1700</v>
      </c>
      <c r="F1068" s="51" t="s">
        <v>37</v>
      </c>
      <c r="G1068" s="51" t="s">
        <v>31</v>
      </c>
      <c r="H1068" s="52">
        <v>2024</v>
      </c>
      <c r="I1068" s="38">
        <v>203.5</v>
      </c>
      <c r="J1068" s="38">
        <v>203.5</v>
      </c>
      <c r="K1068" s="38">
        <v>203.5</v>
      </c>
      <c r="L1068" s="38">
        <v>203.5</v>
      </c>
      <c r="M1068" s="38">
        <v>203.5</v>
      </c>
      <c r="N1068" s="37">
        <v>203.5</v>
      </c>
      <c r="O1068" s="37">
        <v>203.5</v>
      </c>
      <c r="P1068" s="37">
        <v>203.5</v>
      </c>
      <c r="Q1068" s="37">
        <v>203.5</v>
      </c>
      <c r="R1068" s="37">
        <v>203.5</v>
      </c>
      <c r="S1068" s="37">
        <v>203.5</v>
      </c>
      <c r="T1068" s="207"/>
    </row>
    <row r="1069" spans="1:20" s="5" customFormat="1" ht="13.2">
      <c r="A1069" s="5">
        <f t="shared" si="34"/>
        <v>1069</v>
      </c>
      <c r="B1069" s="51" t="s">
        <v>3929</v>
      </c>
      <c r="C1069" s="51" t="s">
        <v>4455</v>
      </c>
      <c r="D1069" s="51" t="s">
        <v>3930</v>
      </c>
      <c r="E1069" s="51" t="s">
        <v>1700</v>
      </c>
      <c r="F1069" s="51" t="s">
        <v>37</v>
      </c>
      <c r="G1069" s="51" t="s">
        <v>31</v>
      </c>
      <c r="H1069" s="52">
        <v>2024</v>
      </c>
      <c r="I1069" s="38">
        <v>203.5</v>
      </c>
      <c r="J1069" s="38">
        <v>203.5</v>
      </c>
      <c r="K1069" s="38">
        <v>203.5</v>
      </c>
      <c r="L1069" s="38">
        <v>203.5</v>
      </c>
      <c r="M1069" s="38">
        <v>203.5</v>
      </c>
      <c r="N1069" s="37">
        <v>203.5</v>
      </c>
      <c r="O1069" s="37">
        <v>203.5</v>
      </c>
      <c r="P1069" s="37">
        <v>203.5</v>
      </c>
      <c r="Q1069" s="37">
        <v>203.5</v>
      </c>
      <c r="R1069" s="37">
        <v>203.5</v>
      </c>
      <c r="S1069" s="37">
        <v>203.5</v>
      </c>
      <c r="T1069" s="207"/>
    </row>
    <row r="1070" spans="1:20" s="5" customFormat="1" ht="13.2">
      <c r="A1070" s="5">
        <f t="shared" si="34"/>
        <v>1070</v>
      </c>
      <c r="B1070" s="51" t="s">
        <v>2628</v>
      </c>
      <c r="C1070" s="51" t="s">
        <v>4456</v>
      </c>
      <c r="D1070" s="51" t="s">
        <v>2629</v>
      </c>
      <c r="E1070" s="51" t="s">
        <v>1536</v>
      </c>
      <c r="F1070" s="51" t="s">
        <v>37</v>
      </c>
      <c r="G1070" s="51" t="s">
        <v>69</v>
      </c>
      <c r="H1070" s="52">
        <v>2024</v>
      </c>
      <c r="I1070" s="38">
        <v>171.6</v>
      </c>
      <c r="J1070" s="38">
        <v>167.2</v>
      </c>
      <c r="K1070" s="38">
        <v>167.2</v>
      </c>
      <c r="L1070" s="38">
        <v>167.2</v>
      </c>
      <c r="M1070" s="38">
        <v>167.2</v>
      </c>
      <c r="N1070" s="37">
        <v>167.2</v>
      </c>
      <c r="O1070" s="37">
        <v>167.2</v>
      </c>
      <c r="P1070" s="37">
        <v>167.2</v>
      </c>
      <c r="Q1070" s="37">
        <v>167.2</v>
      </c>
      <c r="R1070" s="37">
        <v>167.2</v>
      </c>
      <c r="S1070" s="37">
        <v>167.2</v>
      </c>
      <c r="T1070" s="207"/>
    </row>
    <row r="1071" spans="1:20" s="5" customFormat="1" ht="13.2">
      <c r="A1071" s="5">
        <f t="shared" si="34"/>
        <v>1071</v>
      </c>
      <c r="B1071" s="51" t="s">
        <v>2630</v>
      </c>
      <c r="C1071" s="51" t="s">
        <v>4456</v>
      </c>
      <c r="D1071" s="51" t="s">
        <v>2631</v>
      </c>
      <c r="E1071" s="51" t="s">
        <v>1536</v>
      </c>
      <c r="F1071" s="51" t="s">
        <v>37</v>
      </c>
      <c r="G1071" s="51" t="s">
        <v>69</v>
      </c>
      <c r="H1071" s="52">
        <v>2024</v>
      </c>
      <c r="I1071" s="38">
        <v>149.6</v>
      </c>
      <c r="J1071" s="38">
        <v>145.80000000000001</v>
      </c>
      <c r="K1071" s="38">
        <v>145.80000000000001</v>
      </c>
      <c r="L1071" s="38">
        <v>145.80000000000001</v>
      </c>
      <c r="M1071" s="38">
        <v>145.80000000000001</v>
      </c>
      <c r="N1071" s="37">
        <v>145.80000000000001</v>
      </c>
      <c r="O1071" s="37">
        <v>145.80000000000001</v>
      </c>
      <c r="P1071" s="37">
        <v>145.80000000000001</v>
      </c>
      <c r="Q1071" s="37">
        <v>145.80000000000001</v>
      </c>
      <c r="R1071" s="37">
        <v>145.80000000000001</v>
      </c>
      <c r="S1071" s="37">
        <v>145.80000000000001</v>
      </c>
      <c r="T1071" s="207"/>
    </row>
    <row r="1072" spans="1:20" s="5" customFormat="1" ht="13.2">
      <c r="A1072" s="5">
        <f t="shared" si="34"/>
        <v>1072</v>
      </c>
      <c r="B1072" s="51" t="s">
        <v>2632</v>
      </c>
      <c r="C1072" s="51" t="s">
        <v>4457</v>
      </c>
      <c r="D1072" s="51" t="s">
        <v>2633</v>
      </c>
      <c r="E1072" s="51" t="s">
        <v>1811</v>
      </c>
      <c r="F1072" s="51" t="s">
        <v>37</v>
      </c>
      <c r="G1072" s="51" t="s">
        <v>31</v>
      </c>
      <c r="H1072" s="52">
        <v>2024</v>
      </c>
      <c r="I1072" s="38">
        <v>189.4</v>
      </c>
      <c r="J1072" s="38">
        <v>186.5</v>
      </c>
      <c r="K1072" s="38">
        <v>186.5</v>
      </c>
      <c r="L1072" s="38">
        <v>186.5</v>
      </c>
      <c r="M1072" s="38">
        <v>186.5</v>
      </c>
      <c r="N1072" s="37">
        <v>186.5</v>
      </c>
      <c r="O1072" s="37">
        <v>186.5</v>
      </c>
      <c r="P1072" s="37">
        <v>186.5</v>
      </c>
      <c r="Q1072" s="37">
        <v>186.5</v>
      </c>
      <c r="R1072" s="37">
        <v>186.5</v>
      </c>
      <c r="S1072" s="37">
        <v>186.5</v>
      </c>
      <c r="T1072" s="207"/>
    </row>
    <row r="1073" spans="1:20" s="5" customFormat="1" ht="13.2">
      <c r="A1073" s="5">
        <f t="shared" si="34"/>
        <v>1073</v>
      </c>
      <c r="B1073" s="51" t="s">
        <v>2634</v>
      </c>
      <c r="C1073" s="51" t="s">
        <v>4457</v>
      </c>
      <c r="D1073" s="51" t="s">
        <v>2635</v>
      </c>
      <c r="E1073" s="51" t="s">
        <v>1811</v>
      </c>
      <c r="F1073" s="51" t="s">
        <v>37</v>
      </c>
      <c r="G1073" s="51" t="s">
        <v>31</v>
      </c>
      <c r="H1073" s="52">
        <v>2024</v>
      </c>
      <c r="I1073" s="38">
        <v>64.400000000000006</v>
      </c>
      <c r="J1073" s="38">
        <v>63.5</v>
      </c>
      <c r="K1073" s="38">
        <v>63.5</v>
      </c>
      <c r="L1073" s="38">
        <v>63.5</v>
      </c>
      <c r="M1073" s="38">
        <v>63.5</v>
      </c>
      <c r="N1073" s="37">
        <v>63.5</v>
      </c>
      <c r="O1073" s="37">
        <v>63.5</v>
      </c>
      <c r="P1073" s="37">
        <v>63.5</v>
      </c>
      <c r="Q1073" s="37">
        <v>63.5</v>
      </c>
      <c r="R1073" s="37">
        <v>63.5</v>
      </c>
      <c r="S1073" s="37">
        <v>63.5</v>
      </c>
      <c r="T1073" s="207"/>
    </row>
    <row r="1074" spans="1:20" s="5" customFormat="1" ht="13.2">
      <c r="A1074" s="5">
        <f t="shared" si="34"/>
        <v>1074</v>
      </c>
      <c r="B1074" s="51" t="s">
        <v>2241</v>
      </c>
      <c r="C1074" s="51" t="s">
        <v>4458</v>
      </c>
      <c r="D1074" s="51" t="s">
        <v>2242</v>
      </c>
      <c r="E1074" s="51" t="s">
        <v>260</v>
      </c>
      <c r="F1074" s="51" t="s">
        <v>37</v>
      </c>
      <c r="G1074" s="51" t="s">
        <v>32</v>
      </c>
      <c r="H1074" s="52">
        <v>2024</v>
      </c>
      <c r="I1074" s="38">
        <v>270</v>
      </c>
      <c r="J1074" s="38">
        <v>257</v>
      </c>
      <c r="K1074" s="38">
        <v>257</v>
      </c>
      <c r="L1074" s="38">
        <v>257</v>
      </c>
      <c r="M1074" s="38">
        <v>257</v>
      </c>
      <c r="N1074" s="37">
        <v>257</v>
      </c>
      <c r="O1074" s="37">
        <v>257</v>
      </c>
      <c r="P1074" s="37">
        <v>257</v>
      </c>
      <c r="Q1074" s="37">
        <v>257</v>
      </c>
      <c r="R1074" s="37">
        <v>257</v>
      </c>
      <c r="S1074" s="37">
        <v>257</v>
      </c>
      <c r="T1074" s="207"/>
    </row>
    <row r="1075" spans="1:20" s="5" customFormat="1" ht="13.2">
      <c r="A1075" s="5">
        <f t="shared" si="34"/>
        <v>1075</v>
      </c>
      <c r="B1075" s="51" t="s">
        <v>2243</v>
      </c>
      <c r="C1075" s="51" t="s">
        <v>4458</v>
      </c>
      <c r="D1075" s="51" t="s">
        <v>2244</v>
      </c>
      <c r="E1075" s="51" t="s">
        <v>260</v>
      </c>
      <c r="F1075" s="51" t="s">
        <v>37</v>
      </c>
      <c r="G1075" s="51" t="s">
        <v>32</v>
      </c>
      <c r="H1075" s="52">
        <v>2024</v>
      </c>
      <c r="I1075" s="38">
        <v>270</v>
      </c>
      <c r="J1075" s="38">
        <v>257</v>
      </c>
      <c r="K1075" s="38">
        <v>257</v>
      </c>
      <c r="L1075" s="38">
        <v>257</v>
      </c>
      <c r="M1075" s="38">
        <v>257</v>
      </c>
      <c r="N1075" s="37">
        <v>257</v>
      </c>
      <c r="O1075" s="37">
        <v>257</v>
      </c>
      <c r="P1075" s="37">
        <v>257</v>
      </c>
      <c r="Q1075" s="37">
        <v>257</v>
      </c>
      <c r="R1075" s="37">
        <v>257</v>
      </c>
      <c r="S1075" s="37">
        <v>257</v>
      </c>
      <c r="T1075" s="207"/>
    </row>
    <row r="1076" spans="1:20" s="5" customFormat="1" ht="13.2">
      <c r="A1076" s="5">
        <f t="shared" si="34"/>
        <v>1076</v>
      </c>
      <c r="B1076" s="51" t="s">
        <v>3931</v>
      </c>
      <c r="C1076" s="51" t="s">
        <v>4459</v>
      </c>
      <c r="D1076" s="51" t="s">
        <v>3932</v>
      </c>
      <c r="E1076" s="51" t="s">
        <v>360</v>
      </c>
      <c r="F1076" s="51" t="s">
        <v>37</v>
      </c>
      <c r="G1076" s="51" t="s">
        <v>31</v>
      </c>
      <c r="H1076" s="52">
        <v>2024</v>
      </c>
      <c r="I1076" s="38">
        <v>245.83</v>
      </c>
      <c r="J1076" s="38">
        <v>245</v>
      </c>
      <c r="K1076" s="38">
        <v>245</v>
      </c>
      <c r="L1076" s="38">
        <v>245</v>
      </c>
      <c r="M1076" s="38">
        <v>245</v>
      </c>
      <c r="N1076" s="37">
        <v>245</v>
      </c>
      <c r="O1076" s="37">
        <v>245</v>
      </c>
      <c r="P1076" s="37">
        <v>245</v>
      </c>
      <c r="Q1076" s="37">
        <v>245</v>
      </c>
      <c r="R1076" s="37">
        <v>245</v>
      </c>
      <c r="S1076" s="37">
        <v>245</v>
      </c>
      <c r="T1076" s="207"/>
    </row>
    <row r="1077" spans="1:20" s="5" customFormat="1" ht="13.2">
      <c r="A1077" s="5">
        <f t="shared" si="34"/>
        <v>1077</v>
      </c>
      <c r="B1077" s="51" t="s">
        <v>2642</v>
      </c>
      <c r="C1077" s="51" t="s">
        <v>4460</v>
      </c>
      <c r="D1077" s="51" t="s">
        <v>2643</v>
      </c>
      <c r="E1077" s="51" t="s">
        <v>1456</v>
      </c>
      <c r="F1077" s="51" t="s">
        <v>37</v>
      </c>
      <c r="G1077" s="51" t="s">
        <v>31</v>
      </c>
      <c r="H1077" s="52">
        <v>2024</v>
      </c>
      <c r="I1077" s="38">
        <v>254</v>
      </c>
      <c r="J1077" s="38">
        <v>250</v>
      </c>
      <c r="K1077" s="38">
        <v>250</v>
      </c>
      <c r="L1077" s="38">
        <v>250</v>
      </c>
      <c r="M1077" s="38">
        <v>250</v>
      </c>
      <c r="N1077" s="37">
        <v>250</v>
      </c>
      <c r="O1077" s="37">
        <v>250</v>
      </c>
      <c r="P1077" s="37">
        <v>250</v>
      </c>
      <c r="Q1077" s="37">
        <v>250</v>
      </c>
      <c r="R1077" s="37">
        <v>250</v>
      </c>
      <c r="S1077" s="37">
        <v>250</v>
      </c>
      <c r="T1077" s="207"/>
    </row>
    <row r="1078" spans="1:20" s="5" customFormat="1" ht="13.2">
      <c r="A1078" s="5">
        <f t="shared" si="34"/>
        <v>1078</v>
      </c>
      <c r="B1078" s="51" t="s">
        <v>2644</v>
      </c>
      <c r="C1078" s="51" t="s">
        <v>4460</v>
      </c>
      <c r="D1078" s="51" t="s">
        <v>2645</v>
      </c>
      <c r="E1078" s="51" t="s">
        <v>1456</v>
      </c>
      <c r="F1078" s="51" t="s">
        <v>37</v>
      </c>
      <c r="G1078" s="51" t="s">
        <v>31</v>
      </c>
      <c r="H1078" s="52">
        <v>2024</v>
      </c>
      <c r="I1078" s="38">
        <v>167.9</v>
      </c>
      <c r="J1078" s="38">
        <v>165.3</v>
      </c>
      <c r="K1078" s="38">
        <v>165.3</v>
      </c>
      <c r="L1078" s="38">
        <v>165.3</v>
      </c>
      <c r="M1078" s="38">
        <v>165.3</v>
      </c>
      <c r="N1078" s="37">
        <v>165.3</v>
      </c>
      <c r="O1078" s="37">
        <v>165.3</v>
      </c>
      <c r="P1078" s="37">
        <v>165.3</v>
      </c>
      <c r="Q1078" s="37">
        <v>165.3</v>
      </c>
      <c r="R1078" s="37">
        <v>165.3</v>
      </c>
      <c r="S1078" s="37">
        <v>165.3</v>
      </c>
      <c r="T1078" s="207"/>
    </row>
    <row r="1079" spans="1:20" s="5" customFormat="1" ht="13.2">
      <c r="A1079" s="5">
        <f t="shared" si="34"/>
        <v>1079</v>
      </c>
      <c r="B1079" s="51" t="s">
        <v>2646</v>
      </c>
      <c r="C1079" s="51" t="s">
        <v>4461</v>
      </c>
      <c r="D1079" s="51" t="s">
        <v>2647</v>
      </c>
      <c r="E1079" s="51" t="s">
        <v>1456</v>
      </c>
      <c r="F1079" s="51" t="s">
        <v>37</v>
      </c>
      <c r="G1079" s="51" t="s">
        <v>31</v>
      </c>
      <c r="H1079" s="52">
        <v>2024</v>
      </c>
      <c r="I1079" s="38">
        <v>86.1</v>
      </c>
      <c r="J1079" s="38">
        <v>84.7</v>
      </c>
      <c r="K1079" s="38">
        <v>84.7</v>
      </c>
      <c r="L1079" s="38">
        <v>84.7</v>
      </c>
      <c r="M1079" s="38">
        <v>84.7</v>
      </c>
      <c r="N1079" s="37">
        <v>84.7</v>
      </c>
      <c r="O1079" s="37">
        <v>84.7</v>
      </c>
      <c r="P1079" s="37">
        <v>84.7</v>
      </c>
      <c r="Q1079" s="37">
        <v>84.7</v>
      </c>
      <c r="R1079" s="37">
        <v>84.7</v>
      </c>
      <c r="S1079" s="37">
        <v>84.7</v>
      </c>
      <c r="T1079" s="207"/>
    </row>
    <row r="1080" spans="1:20" s="5" customFormat="1" ht="13.2">
      <c r="A1080" s="5">
        <f t="shared" si="34"/>
        <v>1080</v>
      </c>
      <c r="B1080" s="51" t="s">
        <v>2080</v>
      </c>
      <c r="C1080" s="51" t="s">
        <v>4462</v>
      </c>
      <c r="D1080" s="51" t="s">
        <v>3933</v>
      </c>
      <c r="E1080" s="51" t="s">
        <v>231</v>
      </c>
      <c r="F1080" s="51" t="s">
        <v>37</v>
      </c>
      <c r="G1080" s="51" t="s">
        <v>186</v>
      </c>
      <c r="H1080" s="52">
        <v>2024</v>
      </c>
      <c r="I1080" s="38">
        <v>200.7</v>
      </c>
      <c r="J1080" s="38">
        <v>200</v>
      </c>
      <c r="K1080" s="38">
        <v>200</v>
      </c>
      <c r="L1080" s="38">
        <v>200</v>
      </c>
      <c r="M1080" s="38">
        <v>200</v>
      </c>
      <c r="N1080" s="37">
        <v>200</v>
      </c>
      <c r="O1080" s="37">
        <v>200</v>
      </c>
      <c r="P1080" s="37">
        <v>200</v>
      </c>
      <c r="Q1080" s="37">
        <v>200</v>
      </c>
      <c r="R1080" s="37">
        <v>200</v>
      </c>
      <c r="S1080" s="37">
        <v>200</v>
      </c>
      <c r="T1080" s="207"/>
    </row>
    <row r="1081" spans="1:20" s="5" customFormat="1" ht="13.2">
      <c r="A1081" s="5">
        <f t="shared" si="34"/>
        <v>1081</v>
      </c>
      <c r="B1081" s="51" t="s">
        <v>2245</v>
      </c>
      <c r="C1081" s="51" t="s">
        <v>4463</v>
      </c>
      <c r="D1081" s="51" t="s">
        <v>2246</v>
      </c>
      <c r="E1081" s="51" t="s">
        <v>432</v>
      </c>
      <c r="F1081" s="51" t="s">
        <v>37</v>
      </c>
      <c r="G1081" s="51" t="s">
        <v>31</v>
      </c>
      <c r="H1081" s="52">
        <v>2024</v>
      </c>
      <c r="I1081" s="38">
        <v>128.41999999999999</v>
      </c>
      <c r="J1081" s="38">
        <v>125</v>
      </c>
      <c r="K1081" s="38">
        <v>125</v>
      </c>
      <c r="L1081" s="38">
        <v>125</v>
      </c>
      <c r="M1081" s="38">
        <v>125</v>
      </c>
      <c r="N1081" s="37">
        <v>125</v>
      </c>
      <c r="O1081" s="37">
        <v>125</v>
      </c>
      <c r="P1081" s="37">
        <v>125</v>
      </c>
      <c r="Q1081" s="37">
        <v>125</v>
      </c>
      <c r="R1081" s="37">
        <v>125</v>
      </c>
      <c r="S1081" s="37">
        <v>125</v>
      </c>
      <c r="T1081" s="207"/>
    </row>
    <row r="1082" spans="1:20" s="5" customFormat="1" ht="13.2">
      <c r="A1082" s="5">
        <f t="shared" si="34"/>
        <v>1082</v>
      </c>
      <c r="B1082" s="51" t="s">
        <v>2247</v>
      </c>
      <c r="C1082" s="51" t="s">
        <v>4463</v>
      </c>
      <c r="D1082" s="51" t="s">
        <v>2248</v>
      </c>
      <c r="E1082" s="51" t="s">
        <v>432</v>
      </c>
      <c r="F1082" s="51" t="s">
        <v>37</v>
      </c>
      <c r="G1082" s="51" t="s">
        <v>31</v>
      </c>
      <c r="H1082" s="52">
        <v>2024</v>
      </c>
      <c r="I1082" s="38">
        <v>128.41999999999999</v>
      </c>
      <c r="J1082" s="38">
        <v>125</v>
      </c>
      <c r="K1082" s="38">
        <v>125</v>
      </c>
      <c r="L1082" s="38">
        <v>125</v>
      </c>
      <c r="M1082" s="38">
        <v>125</v>
      </c>
      <c r="N1082" s="37">
        <v>125</v>
      </c>
      <c r="O1082" s="37">
        <v>125</v>
      </c>
      <c r="P1082" s="37">
        <v>125</v>
      </c>
      <c r="Q1082" s="37">
        <v>125</v>
      </c>
      <c r="R1082" s="37">
        <v>125</v>
      </c>
      <c r="S1082" s="37">
        <v>125</v>
      </c>
      <c r="T1082" s="207"/>
    </row>
    <row r="1083" spans="1:20" s="5" customFormat="1" ht="13.2">
      <c r="A1083" s="5">
        <f t="shared" si="34"/>
        <v>1083</v>
      </c>
      <c r="B1083" s="51" t="s">
        <v>2249</v>
      </c>
      <c r="C1083" s="51" t="s">
        <v>4464</v>
      </c>
      <c r="D1083" s="51" t="s">
        <v>2250</v>
      </c>
      <c r="E1083" s="51" t="s">
        <v>432</v>
      </c>
      <c r="F1083" s="51" t="s">
        <v>37</v>
      </c>
      <c r="G1083" s="51" t="s">
        <v>31</v>
      </c>
      <c r="H1083" s="52">
        <v>1923</v>
      </c>
      <c r="I1083" s="38">
        <v>128.41999999999999</v>
      </c>
      <c r="J1083" s="38">
        <v>125</v>
      </c>
      <c r="K1083" s="38">
        <v>125</v>
      </c>
      <c r="L1083" s="38">
        <v>125</v>
      </c>
      <c r="M1083" s="38">
        <v>125</v>
      </c>
      <c r="N1083" s="37">
        <v>125</v>
      </c>
      <c r="O1083" s="37">
        <v>125</v>
      </c>
      <c r="P1083" s="37">
        <v>125</v>
      </c>
      <c r="Q1083" s="37">
        <v>125</v>
      </c>
      <c r="R1083" s="37">
        <v>125</v>
      </c>
      <c r="S1083" s="37">
        <v>125</v>
      </c>
      <c r="T1083" s="207"/>
    </row>
    <row r="1084" spans="1:20" s="5" customFormat="1" ht="13.2">
      <c r="A1084" s="5">
        <f t="shared" si="34"/>
        <v>1084</v>
      </c>
      <c r="B1084" s="51" t="s">
        <v>2251</v>
      </c>
      <c r="C1084" s="51" t="s">
        <v>4464</v>
      </c>
      <c r="D1084" s="51" t="s">
        <v>2252</v>
      </c>
      <c r="E1084" s="51" t="s">
        <v>432</v>
      </c>
      <c r="F1084" s="51" t="s">
        <v>37</v>
      </c>
      <c r="G1084" s="51" t="s">
        <v>31</v>
      </c>
      <c r="H1084" s="52">
        <v>1923</v>
      </c>
      <c r="I1084" s="38">
        <v>128.41999999999999</v>
      </c>
      <c r="J1084" s="38">
        <v>125</v>
      </c>
      <c r="K1084" s="38">
        <v>125</v>
      </c>
      <c r="L1084" s="38">
        <v>125</v>
      </c>
      <c r="M1084" s="38">
        <v>125</v>
      </c>
      <c r="N1084" s="37">
        <v>125</v>
      </c>
      <c r="O1084" s="37">
        <v>125</v>
      </c>
      <c r="P1084" s="37">
        <v>125</v>
      </c>
      <c r="Q1084" s="37">
        <v>125</v>
      </c>
      <c r="R1084" s="37">
        <v>125</v>
      </c>
      <c r="S1084" s="37">
        <v>125</v>
      </c>
      <c r="T1084" s="207"/>
    </row>
    <row r="1085" spans="1:20" s="5" customFormat="1" ht="13.2">
      <c r="A1085" s="5">
        <f t="shared" si="34"/>
        <v>1085</v>
      </c>
      <c r="B1085" s="51" t="s">
        <v>1800</v>
      </c>
      <c r="C1085" s="51" t="s">
        <v>4465</v>
      </c>
      <c r="D1085" s="51" t="s">
        <v>3934</v>
      </c>
      <c r="E1085" s="51" t="s">
        <v>260</v>
      </c>
      <c r="F1085" s="51" t="s">
        <v>37</v>
      </c>
      <c r="G1085" s="51" t="s">
        <v>32</v>
      </c>
      <c r="H1085" s="52">
        <v>2024</v>
      </c>
      <c r="I1085" s="38">
        <v>233.5</v>
      </c>
      <c r="J1085" s="38">
        <v>233.5</v>
      </c>
      <c r="K1085" s="38">
        <v>233.5</v>
      </c>
      <c r="L1085" s="38">
        <v>233.5</v>
      </c>
      <c r="M1085" s="38">
        <v>233.5</v>
      </c>
      <c r="N1085" s="37">
        <v>233.5</v>
      </c>
      <c r="O1085" s="37">
        <v>233.5</v>
      </c>
      <c r="P1085" s="37">
        <v>233.5</v>
      </c>
      <c r="Q1085" s="37">
        <v>233.5</v>
      </c>
      <c r="R1085" s="37">
        <v>233.5</v>
      </c>
      <c r="S1085" s="37">
        <v>233.5</v>
      </c>
      <c r="T1085" s="207"/>
    </row>
    <row r="1086" spans="1:20" s="5" customFormat="1" ht="13.2">
      <c r="A1086" s="5">
        <f t="shared" si="34"/>
        <v>1086</v>
      </c>
      <c r="B1086" s="51" t="s">
        <v>3935</v>
      </c>
      <c r="C1086" s="51" t="s">
        <v>4466</v>
      </c>
      <c r="D1086" s="51" t="s">
        <v>3936</v>
      </c>
      <c r="E1086" s="51" t="s">
        <v>1548</v>
      </c>
      <c r="F1086" s="51" t="s">
        <v>37</v>
      </c>
      <c r="G1086" s="51" t="s">
        <v>32</v>
      </c>
      <c r="H1086" s="52">
        <v>2024</v>
      </c>
      <c r="I1086" s="38">
        <v>147.5</v>
      </c>
      <c r="J1086" s="38">
        <v>146</v>
      </c>
      <c r="K1086" s="38">
        <v>146</v>
      </c>
      <c r="L1086" s="38">
        <v>146</v>
      </c>
      <c r="M1086" s="38">
        <v>146</v>
      </c>
      <c r="N1086" s="37">
        <v>146</v>
      </c>
      <c r="O1086" s="37">
        <v>146</v>
      </c>
      <c r="P1086" s="37">
        <v>146</v>
      </c>
      <c r="Q1086" s="37">
        <v>146</v>
      </c>
      <c r="R1086" s="37">
        <v>146</v>
      </c>
      <c r="S1086" s="37">
        <v>146</v>
      </c>
      <c r="T1086" s="207"/>
    </row>
    <row r="1087" spans="1:20" s="5" customFormat="1" ht="13.2">
      <c r="A1087" s="5">
        <f t="shared" si="34"/>
        <v>1087</v>
      </c>
      <c r="B1087" s="51" t="s">
        <v>3937</v>
      </c>
      <c r="C1087" s="51" t="s">
        <v>4466</v>
      </c>
      <c r="D1087" s="51" t="s">
        <v>3938</v>
      </c>
      <c r="E1087" s="51" t="s">
        <v>1548</v>
      </c>
      <c r="F1087" s="51" t="s">
        <v>37</v>
      </c>
      <c r="G1087" s="51" t="s">
        <v>32</v>
      </c>
      <c r="H1087" s="52">
        <v>2024</v>
      </c>
      <c r="I1087" s="38">
        <v>104.9</v>
      </c>
      <c r="J1087" s="38">
        <v>104</v>
      </c>
      <c r="K1087" s="38">
        <v>104</v>
      </c>
      <c r="L1087" s="38">
        <v>104</v>
      </c>
      <c r="M1087" s="38">
        <v>104</v>
      </c>
      <c r="N1087" s="37">
        <v>104</v>
      </c>
      <c r="O1087" s="37">
        <v>104</v>
      </c>
      <c r="P1087" s="37">
        <v>104</v>
      </c>
      <c r="Q1087" s="37">
        <v>104</v>
      </c>
      <c r="R1087" s="37">
        <v>104</v>
      </c>
      <c r="S1087" s="37">
        <v>104</v>
      </c>
      <c r="T1087" s="207"/>
    </row>
    <row r="1088" spans="1:20" s="5" customFormat="1" ht="13.2">
      <c r="A1088" s="5">
        <f t="shared" si="34"/>
        <v>1088</v>
      </c>
      <c r="B1088" s="51" t="s">
        <v>3939</v>
      </c>
      <c r="C1088" s="51" t="s">
        <v>4467</v>
      </c>
      <c r="D1088" s="51" t="s">
        <v>3940</v>
      </c>
      <c r="E1088" s="51" t="s">
        <v>1795</v>
      </c>
      <c r="F1088" s="51" t="s">
        <v>37</v>
      </c>
      <c r="G1088" s="51" t="s">
        <v>31</v>
      </c>
      <c r="H1088" s="52">
        <v>2024</v>
      </c>
      <c r="I1088" s="38">
        <v>77.75</v>
      </c>
      <c r="J1088" s="38">
        <v>77</v>
      </c>
      <c r="K1088" s="38">
        <v>77</v>
      </c>
      <c r="L1088" s="38">
        <v>77</v>
      </c>
      <c r="M1088" s="38">
        <v>77</v>
      </c>
      <c r="N1088" s="37">
        <v>77</v>
      </c>
      <c r="O1088" s="37">
        <v>77</v>
      </c>
      <c r="P1088" s="37">
        <v>77</v>
      </c>
      <c r="Q1088" s="37">
        <v>77</v>
      </c>
      <c r="R1088" s="37">
        <v>77</v>
      </c>
      <c r="S1088" s="37">
        <v>77</v>
      </c>
      <c r="T1088" s="207"/>
    </row>
    <row r="1089" spans="1:24" s="5" customFormat="1" ht="13.2">
      <c r="A1089" s="5">
        <f t="shared" si="34"/>
        <v>1089</v>
      </c>
      <c r="B1089" s="51" t="s">
        <v>3941</v>
      </c>
      <c r="C1089" s="51" t="s">
        <v>4467</v>
      </c>
      <c r="D1089" s="51" t="s">
        <v>3942</v>
      </c>
      <c r="E1089" s="51" t="s">
        <v>1795</v>
      </c>
      <c r="F1089" s="51" t="s">
        <v>37</v>
      </c>
      <c r="G1089" s="51" t="s">
        <v>31</v>
      </c>
      <c r="H1089" s="52">
        <v>2024</v>
      </c>
      <c r="I1089" s="38">
        <v>178.55</v>
      </c>
      <c r="J1089" s="38">
        <v>178</v>
      </c>
      <c r="K1089" s="38">
        <v>178</v>
      </c>
      <c r="L1089" s="38">
        <v>178</v>
      </c>
      <c r="M1089" s="38">
        <v>178</v>
      </c>
      <c r="N1089" s="37">
        <v>178</v>
      </c>
      <c r="O1089" s="37">
        <v>178</v>
      </c>
      <c r="P1089" s="37">
        <v>178</v>
      </c>
      <c r="Q1089" s="37">
        <v>178</v>
      </c>
      <c r="R1089" s="37">
        <v>178</v>
      </c>
      <c r="S1089" s="37">
        <v>178</v>
      </c>
      <c r="T1089" s="207"/>
    </row>
    <row r="1090" spans="1:24" s="5" customFormat="1" ht="13.2">
      <c r="A1090" s="5">
        <f t="shared" si="34"/>
        <v>1090</v>
      </c>
      <c r="B1090" s="51" t="s">
        <v>2652</v>
      </c>
      <c r="C1090" s="51" t="s">
        <v>4468</v>
      </c>
      <c r="D1090" s="51" t="s">
        <v>2653</v>
      </c>
      <c r="E1090" s="51" t="s">
        <v>1700</v>
      </c>
      <c r="F1090" s="51" t="s">
        <v>37</v>
      </c>
      <c r="G1090" s="51" t="s">
        <v>31</v>
      </c>
      <c r="H1090" s="52">
        <v>2024</v>
      </c>
      <c r="I1090" s="38">
        <v>165.8</v>
      </c>
      <c r="J1090" s="38">
        <v>165.8</v>
      </c>
      <c r="K1090" s="38">
        <v>165.8</v>
      </c>
      <c r="L1090" s="38">
        <v>165.8</v>
      </c>
      <c r="M1090" s="38">
        <v>165.8</v>
      </c>
      <c r="N1090" s="37">
        <v>165.8</v>
      </c>
      <c r="O1090" s="37">
        <v>165.8</v>
      </c>
      <c r="P1090" s="37">
        <v>165.8</v>
      </c>
      <c r="Q1090" s="37">
        <v>165.8</v>
      </c>
      <c r="R1090" s="37">
        <v>165.8</v>
      </c>
      <c r="S1090" s="37">
        <v>165.8</v>
      </c>
      <c r="T1090" s="207"/>
    </row>
    <row r="1091" spans="1:24" s="5" customFormat="1" ht="13.2">
      <c r="A1091" s="5">
        <f t="shared" si="34"/>
        <v>1091</v>
      </c>
      <c r="B1091" s="51" t="s">
        <v>2654</v>
      </c>
      <c r="C1091" s="51" t="s">
        <v>4468</v>
      </c>
      <c r="D1091" s="51" t="s">
        <v>2655</v>
      </c>
      <c r="E1091" s="51" t="s">
        <v>1700</v>
      </c>
      <c r="F1091" s="51" t="s">
        <v>37</v>
      </c>
      <c r="G1091" s="51" t="s">
        <v>31</v>
      </c>
      <c r="H1091" s="52">
        <v>2024</v>
      </c>
      <c r="I1091" s="38">
        <v>86.2</v>
      </c>
      <c r="J1091" s="38">
        <v>86.2</v>
      </c>
      <c r="K1091" s="38">
        <v>86.2</v>
      </c>
      <c r="L1091" s="38">
        <v>86.2</v>
      </c>
      <c r="M1091" s="38">
        <v>86.2</v>
      </c>
      <c r="N1091" s="37">
        <v>86.2</v>
      </c>
      <c r="O1091" s="37">
        <v>86.2</v>
      </c>
      <c r="P1091" s="37">
        <v>86.2</v>
      </c>
      <c r="Q1091" s="37">
        <v>86.2</v>
      </c>
      <c r="R1091" s="37">
        <v>86.2</v>
      </c>
      <c r="S1091" s="37">
        <v>86.2</v>
      </c>
      <c r="T1091" s="207"/>
    </row>
    <row r="1092" spans="1:24" s="5" customFormat="1" ht="13.2">
      <c r="A1092" s="5">
        <f t="shared" si="34"/>
        <v>1092</v>
      </c>
      <c r="B1092" s="51" t="s">
        <v>3943</v>
      </c>
      <c r="C1092" s="51" t="s">
        <v>4469</v>
      </c>
      <c r="D1092" s="51" t="s">
        <v>3944</v>
      </c>
      <c r="E1092" s="51" t="s">
        <v>1297</v>
      </c>
      <c r="F1092" s="51" t="s">
        <v>37</v>
      </c>
      <c r="G1092" s="51" t="s">
        <v>33</v>
      </c>
      <c r="H1092" s="52">
        <v>2024</v>
      </c>
      <c r="I1092" s="38">
        <v>202.37</v>
      </c>
      <c r="J1092" s="38">
        <v>200</v>
      </c>
      <c r="K1092" s="38">
        <v>200</v>
      </c>
      <c r="L1092" s="38">
        <v>200</v>
      </c>
      <c r="M1092" s="38">
        <v>200</v>
      </c>
      <c r="N1092" s="37">
        <v>200</v>
      </c>
      <c r="O1092" s="37">
        <v>200</v>
      </c>
      <c r="P1092" s="37">
        <v>200</v>
      </c>
      <c r="Q1092" s="37">
        <v>200</v>
      </c>
      <c r="R1092" s="37">
        <v>200</v>
      </c>
      <c r="S1092" s="37">
        <v>200</v>
      </c>
      <c r="T1092" s="207"/>
    </row>
    <row r="1093" spans="1:24" s="5" customFormat="1" ht="13.2">
      <c r="A1093" s="5">
        <f t="shared" si="34"/>
        <v>1093</v>
      </c>
      <c r="B1093" s="51" t="s">
        <v>3945</v>
      </c>
      <c r="C1093" s="51" t="s">
        <v>4470</v>
      </c>
      <c r="D1093" s="51" t="s">
        <v>3946</v>
      </c>
      <c r="E1093" s="51" t="s">
        <v>1297</v>
      </c>
      <c r="F1093" s="51" t="s">
        <v>37</v>
      </c>
      <c r="G1093" s="51" t="s">
        <v>33</v>
      </c>
      <c r="H1093" s="52">
        <v>2024</v>
      </c>
      <c r="I1093" s="38">
        <v>126.81</v>
      </c>
      <c r="J1093" s="38">
        <v>126</v>
      </c>
      <c r="K1093" s="38">
        <v>126</v>
      </c>
      <c r="L1093" s="38">
        <v>126</v>
      </c>
      <c r="M1093" s="38">
        <v>126</v>
      </c>
      <c r="N1093" s="37">
        <v>126</v>
      </c>
      <c r="O1093" s="37">
        <v>126</v>
      </c>
      <c r="P1093" s="37">
        <v>126</v>
      </c>
      <c r="Q1093" s="37">
        <v>126</v>
      </c>
      <c r="R1093" s="37">
        <v>126</v>
      </c>
      <c r="S1093" s="37">
        <v>126</v>
      </c>
      <c r="T1093" s="207"/>
    </row>
    <row r="1094" spans="1:24" s="5" customFormat="1" ht="13.2">
      <c r="A1094" s="5">
        <f t="shared" ref="A1094:A1157" si="35">A1093+1</f>
        <v>1094</v>
      </c>
      <c r="B1094" s="51" t="s">
        <v>3947</v>
      </c>
      <c r="C1094" s="51" t="s">
        <v>4470</v>
      </c>
      <c r="D1094" s="51" t="s">
        <v>3948</v>
      </c>
      <c r="E1094" s="51" t="s">
        <v>1297</v>
      </c>
      <c r="F1094" s="51" t="s">
        <v>37</v>
      </c>
      <c r="G1094" s="51" t="s">
        <v>33</v>
      </c>
      <c r="H1094" s="52">
        <v>2024</v>
      </c>
      <c r="I1094" s="38">
        <v>126.7</v>
      </c>
      <c r="J1094" s="38">
        <v>126</v>
      </c>
      <c r="K1094" s="38">
        <v>126</v>
      </c>
      <c r="L1094" s="38">
        <v>126</v>
      </c>
      <c r="M1094" s="38">
        <v>126</v>
      </c>
      <c r="N1094" s="37">
        <v>126</v>
      </c>
      <c r="O1094" s="37">
        <v>126</v>
      </c>
      <c r="P1094" s="37">
        <v>126</v>
      </c>
      <c r="Q1094" s="37">
        <v>126</v>
      </c>
      <c r="R1094" s="37">
        <v>126</v>
      </c>
      <c r="S1094" s="37">
        <v>126</v>
      </c>
      <c r="T1094" s="207"/>
    </row>
    <row r="1095" spans="1:24" s="5" customFormat="1" ht="13.2">
      <c r="A1095" s="5">
        <f t="shared" si="35"/>
        <v>1095</v>
      </c>
      <c r="B1095" s="51" t="s">
        <v>1806</v>
      </c>
      <c r="C1095" s="51" t="s">
        <v>4471</v>
      </c>
      <c r="D1095" s="51" t="s">
        <v>3949</v>
      </c>
      <c r="E1095" s="51" t="s">
        <v>244</v>
      </c>
      <c r="F1095" s="51" t="s">
        <v>37</v>
      </c>
      <c r="G1095" s="51" t="s">
        <v>69</v>
      </c>
      <c r="H1095" s="52">
        <v>2024</v>
      </c>
      <c r="I1095" s="38">
        <v>196.29</v>
      </c>
      <c r="J1095" s="38">
        <v>195</v>
      </c>
      <c r="K1095" s="38">
        <v>195</v>
      </c>
      <c r="L1095" s="38">
        <v>195</v>
      </c>
      <c r="M1095" s="38">
        <v>195</v>
      </c>
      <c r="N1095" s="37">
        <v>195</v>
      </c>
      <c r="O1095" s="37">
        <v>195</v>
      </c>
      <c r="P1095" s="37">
        <v>195</v>
      </c>
      <c r="Q1095" s="37">
        <v>195</v>
      </c>
      <c r="R1095" s="37">
        <v>195</v>
      </c>
      <c r="S1095" s="37">
        <v>195</v>
      </c>
      <c r="T1095" s="207"/>
    </row>
    <row r="1096" spans="1:24" s="5" customFormat="1" ht="13.2">
      <c r="A1096" s="5">
        <f t="shared" si="35"/>
        <v>1096</v>
      </c>
      <c r="B1096" s="51" t="s">
        <v>1812</v>
      </c>
      <c r="C1096" s="51" t="s">
        <v>4472</v>
      </c>
      <c r="D1096" s="51" t="s">
        <v>3950</v>
      </c>
      <c r="E1096" s="51" t="s">
        <v>979</v>
      </c>
      <c r="F1096" s="51" t="s">
        <v>37</v>
      </c>
      <c r="G1096" s="51" t="s">
        <v>32</v>
      </c>
      <c r="H1096" s="52">
        <v>2024</v>
      </c>
      <c r="I1096" s="38">
        <v>161.28</v>
      </c>
      <c r="J1096" s="38">
        <v>160</v>
      </c>
      <c r="K1096" s="38">
        <v>160</v>
      </c>
      <c r="L1096" s="38">
        <v>160</v>
      </c>
      <c r="M1096" s="38">
        <v>160</v>
      </c>
      <c r="N1096" s="37">
        <v>160</v>
      </c>
      <c r="O1096" s="37">
        <v>160</v>
      </c>
      <c r="P1096" s="37">
        <v>160</v>
      </c>
      <c r="Q1096" s="37">
        <v>160</v>
      </c>
      <c r="R1096" s="37">
        <v>160</v>
      </c>
      <c r="S1096" s="37">
        <v>160</v>
      </c>
      <c r="T1096" s="207"/>
    </row>
    <row r="1097" spans="1:24" s="2" customFormat="1" ht="13.2">
      <c r="A1097" s="5">
        <f t="shared" si="35"/>
        <v>1097</v>
      </c>
      <c r="B1097" s="49" t="s">
        <v>2039</v>
      </c>
      <c r="C1097" s="49"/>
      <c r="D1097" s="49"/>
      <c r="E1097" s="49"/>
      <c r="F1097" s="49"/>
      <c r="G1097" s="49"/>
      <c r="H1097" s="50"/>
      <c r="I1097" s="35">
        <f t="shared" ref="I1097:S1097" si="36">SUM(I1031:I1096)</f>
        <v>10282.640000000001</v>
      </c>
      <c r="J1097" s="35">
        <f t="shared" si="36"/>
        <v>10173.6</v>
      </c>
      <c r="K1097" s="35">
        <f t="shared" si="36"/>
        <v>10173.6</v>
      </c>
      <c r="L1097" s="35">
        <f t="shared" si="36"/>
        <v>10173.6</v>
      </c>
      <c r="M1097" s="35">
        <f t="shared" si="36"/>
        <v>10173.6</v>
      </c>
      <c r="N1097" s="36">
        <f t="shared" si="36"/>
        <v>10173.6</v>
      </c>
      <c r="O1097" s="36">
        <f t="shared" si="36"/>
        <v>10173.6</v>
      </c>
      <c r="P1097" s="36">
        <f t="shared" si="36"/>
        <v>10173.6</v>
      </c>
      <c r="Q1097" s="36">
        <f t="shared" si="36"/>
        <v>10173.6</v>
      </c>
      <c r="R1097" s="36">
        <f t="shared" si="36"/>
        <v>10173.6</v>
      </c>
      <c r="S1097" s="36">
        <f t="shared" si="36"/>
        <v>10173.6</v>
      </c>
      <c r="T1097" s="208"/>
      <c r="X1097" s="5"/>
    </row>
    <row r="1098" spans="1:24" s="5" customFormat="1" ht="13.2">
      <c r="A1098" s="5">
        <f t="shared" si="35"/>
        <v>1098</v>
      </c>
      <c r="B1098" s="51" t="s">
        <v>1496</v>
      </c>
      <c r="C1098" s="51"/>
      <c r="D1098" s="51" t="s">
        <v>2040</v>
      </c>
      <c r="E1098" s="51" t="s">
        <v>1361</v>
      </c>
      <c r="F1098" s="51"/>
      <c r="G1098" s="51"/>
      <c r="H1098" s="52"/>
      <c r="I1098" s="38">
        <v>100</v>
      </c>
      <c r="J1098" s="38">
        <v>17</v>
      </c>
      <c r="K1098" s="38">
        <v>17</v>
      </c>
      <c r="L1098" s="38">
        <v>17</v>
      </c>
      <c r="M1098" s="38">
        <v>17</v>
      </c>
      <c r="N1098" s="38">
        <v>17</v>
      </c>
      <c r="O1098" s="38">
        <v>17</v>
      </c>
      <c r="P1098" s="38">
        <v>17</v>
      </c>
      <c r="Q1098" s="38">
        <v>17</v>
      </c>
      <c r="R1098" s="38">
        <v>17</v>
      </c>
      <c r="S1098" s="38">
        <v>17</v>
      </c>
      <c r="T1098" s="207"/>
    </row>
    <row r="1099" spans="1:24" s="2" customFormat="1" ht="13.2">
      <c r="A1099" s="5">
        <f t="shared" si="35"/>
        <v>1099</v>
      </c>
      <c r="B1099" s="49"/>
      <c r="C1099" s="49"/>
      <c r="D1099" s="49"/>
      <c r="E1099" s="49"/>
      <c r="F1099" s="49"/>
      <c r="G1099" s="49"/>
      <c r="H1099" s="50"/>
      <c r="I1099" s="35"/>
      <c r="J1099" s="35"/>
      <c r="K1099" s="35"/>
      <c r="L1099" s="35"/>
      <c r="M1099" s="35"/>
      <c r="N1099" s="36"/>
      <c r="O1099" s="36"/>
      <c r="P1099" s="36"/>
      <c r="Q1099" s="36"/>
      <c r="R1099" s="36"/>
      <c r="S1099" s="36"/>
      <c r="T1099" s="208"/>
      <c r="X1099" s="5"/>
    </row>
    <row r="1100" spans="1:24" s="2" customFormat="1" ht="13.2">
      <c r="A1100" s="5">
        <f t="shared" si="35"/>
        <v>1100</v>
      </c>
      <c r="B1100" s="49" t="s">
        <v>1498</v>
      </c>
      <c r="C1100" s="49"/>
      <c r="D1100" s="49"/>
      <c r="E1100" s="49"/>
      <c r="F1100" s="49"/>
      <c r="G1100" s="49"/>
      <c r="H1100" s="50"/>
      <c r="I1100" s="35"/>
      <c r="J1100" s="35"/>
      <c r="K1100" s="35"/>
      <c r="L1100" s="35"/>
      <c r="M1100" s="35"/>
      <c r="N1100" s="36"/>
      <c r="O1100" s="36"/>
      <c r="P1100" s="36"/>
      <c r="Q1100" s="36"/>
      <c r="R1100" s="36"/>
      <c r="S1100" s="36"/>
      <c r="T1100" s="208"/>
      <c r="X1100" s="5"/>
    </row>
    <row r="1101" spans="1:24" s="5" customFormat="1" ht="13.2">
      <c r="A1101" s="5">
        <f t="shared" si="35"/>
        <v>1101</v>
      </c>
      <c r="B1101" s="51" t="s">
        <v>2696</v>
      </c>
      <c r="C1101" s="51"/>
      <c r="D1101" s="51" t="s">
        <v>2697</v>
      </c>
      <c r="E1101" s="51" t="s">
        <v>1012</v>
      </c>
      <c r="F1101" s="51" t="s">
        <v>1501</v>
      </c>
      <c r="G1101" s="51" t="s">
        <v>33</v>
      </c>
      <c r="H1101" s="52">
        <v>2023</v>
      </c>
      <c r="I1101" s="38">
        <v>35.200000000000003</v>
      </c>
      <c r="J1101" s="38">
        <v>35.200000000000003</v>
      </c>
      <c r="K1101" s="38">
        <v>35.200000000000003</v>
      </c>
      <c r="L1101" s="38">
        <v>35.200000000000003</v>
      </c>
      <c r="M1101" s="38">
        <v>35.200000000000003</v>
      </c>
      <c r="N1101" s="37">
        <v>35.200000000000003</v>
      </c>
      <c r="O1101" s="37">
        <v>35.200000000000003</v>
      </c>
      <c r="P1101" s="37">
        <v>35.200000000000003</v>
      </c>
      <c r="Q1101" s="37">
        <v>35.200000000000003</v>
      </c>
      <c r="R1101" s="37">
        <v>35.200000000000003</v>
      </c>
      <c r="S1101" s="37">
        <v>35.200000000000003</v>
      </c>
      <c r="T1101" s="207"/>
    </row>
    <row r="1102" spans="1:24" s="5" customFormat="1" ht="13.2">
      <c r="A1102" s="5">
        <f t="shared" si="35"/>
        <v>1102</v>
      </c>
      <c r="B1102" s="51" t="s">
        <v>2698</v>
      </c>
      <c r="C1102" s="51"/>
      <c r="D1102" s="51" t="s">
        <v>2699</v>
      </c>
      <c r="E1102" s="51" t="s">
        <v>1012</v>
      </c>
      <c r="F1102" s="51" t="s">
        <v>1501</v>
      </c>
      <c r="G1102" s="51" t="s">
        <v>33</v>
      </c>
      <c r="H1102" s="52">
        <v>2023</v>
      </c>
      <c r="I1102" s="38">
        <v>36.299999999999997</v>
      </c>
      <c r="J1102" s="38">
        <v>36.299999999999997</v>
      </c>
      <c r="K1102" s="38">
        <v>36.299999999999997</v>
      </c>
      <c r="L1102" s="38">
        <v>36.299999999999997</v>
      </c>
      <c r="M1102" s="38">
        <v>36.299999999999997</v>
      </c>
      <c r="N1102" s="37">
        <v>36.299999999999997</v>
      </c>
      <c r="O1102" s="37">
        <v>36.299999999999997</v>
      </c>
      <c r="P1102" s="37">
        <v>36.299999999999997</v>
      </c>
      <c r="Q1102" s="37">
        <v>36.299999999999997</v>
      </c>
      <c r="R1102" s="37">
        <v>36.299999999999997</v>
      </c>
      <c r="S1102" s="37">
        <v>36.299999999999997</v>
      </c>
      <c r="T1102" s="207"/>
    </row>
    <row r="1103" spans="1:24" s="5" customFormat="1" ht="13.2">
      <c r="A1103" s="5">
        <f t="shared" si="35"/>
        <v>1103</v>
      </c>
      <c r="B1103" s="51" t="s">
        <v>1701</v>
      </c>
      <c r="C1103" s="51"/>
      <c r="D1103" s="51" t="s">
        <v>2259</v>
      </c>
      <c r="E1103" s="51" t="s">
        <v>1095</v>
      </c>
      <c r="F1103" s="51" t="s">
        <v>1501</v>
      </c>
      <c r="G1103" s="51" t="s">
        <v>33</v>
      </c>
      <c r="H1103" s="52">
        <v>2022</v>
      </c>
      <c r="I1103" s="38">
        <v>77.599999999999994</v>
      </c>
      <c r="J1103" s="38">
        <v>77.599999999999994</v>
      </c>
      <c r="K1103" s="38">
        <v>77.599999999999994</v>
      </c>
      <c r="L1103" s="38">
        <v>77.599999999999994</v>
      </c>
      <c r="M1103" s="38">
        <v>77.599999999999994</v>
      </c>
      <c r="N1103" s="37">
        <v>77.599999999999994</v>
      </c>
      <c r="O1103" s="37">
        <v>77.599999999999994</v>
      </c>
      <c r="P1103" s="37">
        <v>77.599999999999994</v>
      </c>
      <c r="Q1103" s="37">
        <v>77.599999999999994</v>
      </c>
      <c r="R1103" s="37">
        <v>77.599999999999994</v>
      </c>
      <c r="S1103" s="37">
        <v>77.599999999999994</v>
      </c>
      <c r="T1103" s="207"/>
    </row>
    <row r="1104" spans="1:24" s="5" customFormat="1" ht="13.2">
      <c r="A1104" s="5">
        <f t="shared" si="35"/>
        <v>1104</v>
      </c>
      <c r="B1104" s="51" t="s">
        <v>1702</v>
      </c>
      <c r="C1104" s="51"/>
      <c r="D1104" s="51" t="s">
        <v>2041</v>
      </c>
      <c r="E1104" s="51" t="s">
        <v>1703</v>
      </c>
      <c r="F1104" s="51" t="s">
        <v>1501</v>
      </c>
      <c r="G1104" s="51" t="s">
        <v>32</v>
      </c>
      <c r="H1104" s="52">
        <v>2021</v>
      </c>
      <c r="I1104" s="38">
        <v>100.5</v>
      </c>
      <c r="J1104" s="38">
        <v>100.5</v>
      </c>
      <c r="K1104" s="38">
        <v>100.5</v>
      </c>
      <c r="L1104" s="38">
        <v>100.5</v>
      </c>
      <c r="M1104" s="38">
        <v>100.5</v>
      </c>
      <c r="N1104" s="37">
        <v>100.5</v>
      </c>
      <c r="O1104" s="37">
        <v>100.5</v>
      </c>
      <c r="P1104" s="37">
        <v>100.5</v>
      </c>
      <c r="Q1104" s="37">
        <v>100.5</v>
      </c>
      <c r="R1104" s="37">
        <v>100.5</v>
      </c>
      <c r="S1104" s="37">
        <v>100.5</v>
      </c>
      <c r="T1104" s="207"/>
    </row>
    <row r="1105" spans="1:20" s="5" customFormat="1" ht="12.6" customHeight="1">
      <c r="A1105" s="5">
        <f t="shared" si="35"/>
        <v>1105</v>
      </c>
      <c r="B1105" s="51" t="s">
        <v>3951</v>
      </c>
      <c r="C1105" s="51"/>
      <c r="D1105" s="51" t="s">
        <v>3952</v>
      </c>
      <c r="E1105" s="51" t="s">
        <v>144</v>
      </c>
      <c r="F1105" s="51" t="s">
        <v>1501</v>
      </c>
      <c r="G1105" s="51" t="s">
        <v>69</v>
      </c>
      <c r="H1105" s="52">
        <v>2023</v>
      </c>
      <c r="I1105" s="38">
        <v>9.99</v>
      </c>
      <c r="J1105" s="38">
        <v>9.9</v>
      </c>
      <c r="K1105" s="38">
        <v>9.9</v>
      </c>
      <c r="L1105" s="38">
        <v>9.9</v>
      </c>
      <c r="M1105" s="38">
        <v>9.9</v>
      </c>
      <c r="N1105" s="37">
        <v>9.9</v>
      </c>
      <c r="O1105" s="37">
        <v>9.9</v>
      </c>
      <c r="P1105" s="37">
        <v>9.9</v>
      </c>
      <c r="Q1105" s="37">
        <v>9.9</v>
      </c>
      <c r="R1105" s="37">
        <v>9.9</v>
      </c>
      <c r="S1105" s="37">
        <v>9.9</v>
      </c>
      <c r="T1105" s="207"/>
    </row>
    <row r="1106" spans="1:20" s="5" customFormat="1" ht="13.2">
      <c r="A1106" s="5">
        <f t="shared" si="35"/>
        <v>1106</v>
      </c>
      <c r="B1106" s="51" t="s">
        <v>3953</v>
      </c>
      <c r="C1106" s="51"/>
      <c r="D1106" s="51" t="s">
        <v>3954</v>
      </c>
      <c r="E1106" s="51" t="s">
        <v>41</v>
      </c>
      <c r="F1106" s="51" t="s">
        <v>1501</v>
      </c>
      <c r="G1106" s="51" t="s">
        <v>33</v>
      </c>
      <c r="H1106" s="52">
        <v>2021</v>
      </c>
      <c r="I1106" s="38">
        <v>9.18</v>
      </c>
      <c r="J1106" s="38">
        <v>7.5</v>
      </c>
      <c r="K1106" s="38">
        <v>7.5</v>
      </c>
      <c r="L1106" s="38">
        <v>7.5</v>
      </c>
      <c r="M1106" s="38">
        <v>7.5</v>
      </c>
      <c r="N1106" s="37">
        <v>7.5</v>
      </c>
      <c r="O1106" s="37">
        <v>7.5</v>
      </c>
      <c r="P1106" s="37">
        <v>7.5</v>
      </c>
      <c r="Q1106" s="37">
        <v>7.5</v>
      </c>
      <c r="R1106" s="37">
        <v>7.5</v>
      </c>
      <c r="S1106" s="37">
        <v>7.5</v>
      </c>
      <c r="T1106" s="207"/>
    </row>
    <row r="1107" spans="1:20" s="5" customFormat="1" ht="12.6" customHeight="1">
      <c r="A1107" s="5">
        <f t="shared" si="35"/>
        <v>1107</v>
      </c>
      <c r="B1107" s="51" t="s">
        <v>2429</v>
      </c>
      <c r="C1107" s="51"/>
      <c r="D1107" s="51" t="s">
        <v>2700</v>
      </c>
      <c r="E1107" s="51" t="s">
        <v>935</v>
      </c>
      <c r="F1107" s="51" t="s">
        <v>1501</v>
      </c>
      <c r="G1107" s="51" t="s">
        <v>31</v>
      </c>
      <c r="H1107" s="52">
        <v>2023</v>
      </c>
      <c r="I1107" s="38">
        <v>51.6</v>
      </c>
      <c r="J1107" s="38">
        <v>50</v>
      </c>
      <c r="K1107" s="38">
        <v>50</v>
      </c>
      <c r="L1107" s="38">
        <v>50</v>
      </c>
      <c r="M1107" s="38">
        <v>50</v>
      </c>
      <c r="N1107" s="37">
        <v>50</v>
      </c>
      <c r="O1107" s="37">
        <v>50</v>
      </c>
      <c r="P1107" s="37">
        <v>50</v>
      </c>
      <c r="Q1107" s="37">
        <v>50</v>
      </c>
      <c r="R1107" s="37">
        <v>50</v>
      </c>
      <c r="S1107" s="37">
        <v>50</v>
      </c>
      <c r="T1107" s="207"/>
    </row>
    <row r="1108" spans="1:20" s="5" customFormat="1" ht="12.6" customHeight="1">
      <c r="A1108" s="5">
        <f t="shared" si="35"/>
        <v>1108</v>
      </c>
      <c r="B1108" s="51" t="s">
        <v>1499</v>
      </c>
      <c r="C1108" s="51"/>
      <c r="D1108" s="51" t="s">
        <v>1500</v>
      </c>
      <c r="E1108" s="51" t="s">
        <v>173</v>
      </c>
      <c r="F1108" s="51" t="s">
        <v>1501</v>
      </c>
      <c r="G1108" s="51" t="s">
        <v>33</v>
      </c>
      <c r="H1108" s="52">
        <v>2017</v>
      </c>
      <c r="I1108" s="38">
        <v>30</v>
      </c>
      <c r="J1108" s="38">
        <v>30</v>
      </c>
      <c r="K1108" s="38">
        <v>30</v>
      </c>
      <c r="L1108" s="38">
        <v>30</v>
      </c>
      <c r="M1108" s="38">
        <v>30</v>
      </c>
      <c r="N1108" s="37">
        <v>30</v>
      </c>
      <c r="O1108" s="37">
        <v>30</v>
      </c>
      <c r="P1108" s="37">
        <v>30</v>
      </c>
      <c r="Q1108" s="37">
        <v>30</v>
      </c>
      <c r="R1108" s="37">
        <v>30</v>
      </c>
      <c r="S1108" s="37">
        <v>30</v>
      </c>
      <c r="T1108" s="207"/>
    </row>
    <row r="1109" spans="1:20" s="5" customFormat="1" ht="13.2">
      <c r="A1109" s="5">
        <f t="shared" si="35"/>
        <v>1109</v>
      </c>
      <c r="B1109" s="51" t="s">
        <v>1763</v>
      </c>
      <c r="C1109" s="51"/>
      <c r="D1109" s="51" t="s">
        <v>2656</v>
      </c>
      <c r="E1109" s="51" t="s">
        <v>1536</v>
      </c>
      <c r="F1109" s="51" t="s">
        <v>1501</v>
      </c>
      <c r="G1109" s="51" t="s">
        <v>69</v>
      </c>
      <c r="H1109" s="52">
        <v>2022</v>
      </c>
      <c r="I1109" s="38">
        <v>10</v>
      </c>
      <c r="J1109" s="38">
        <v>10</v>
      </c>
      <c r="K1109" s="38">
        <v>10</v>
      </c>
      <c r="L1109" s="38">
        <v>10</v>
      </c>
      <c r="M1109" s="38">
        <v>10</v>
      </c>
      <c r="N1109" s="37">
        <v>10</v>
      </c>
      <c r="O1109" s="37">
        <v>10</v>
      </c>
      <c r="P1109" s="37">
        <v>10</v>
      </c>
      <c r="Q1109" s="37">
        <v>10</v>
      </c>
      <c r="R1109" s="37">
        <v>10</v>
      </c>
      <c r="S1109" s="37">
        <v>10</v>
      </c>
      <c r="T1109" s="207"/>
    </row>
    <row r="1110" spans="1:20" s="5" customFormat="1" ht="13.2">
      <c r="A1110" s="5">
        <f t="shared" si="35"/>
        <v>1110</v>
      </c>
      <c r="B1110" s="51" t="s">
        <v>1824</v>
      </c>
      <c r="C1110" s="51"/>
      <c r="D1110" s="51" t="s">
        <v>2657</v>
      </c>
      <c r="E1110" s="51" t="s">
        <v>1536</v>
      </c>
      <c r="F1110" s="51" t="s">
        <v>1501</v>
      </c>
      <c r="G1110" s="51" t="s">
        <v>69</v>
      </c>
      <c r="H1110" s="52">
        <v>2022</v>
      </c>
      <c r="I1110" s="38">
        <v>10</v>
      </c>
      <c r="J1110" s="38">
        <v>10</v>
      </c>
      <c r="K1110" s="38">
        <v>10</v>
      </c>
      <c r="L1110" s="38">
        <v>10</v>
      </c>
      <c r="M1110" s="38">
        <v>10</v>
      </c>
      <c r="N1110" s="37">
        <v>10</v>
      </c>
      <c r="O1110" s="37">
        <v>10</v>
      </c>
      <c r="P1110" s="37">
        <v>10</v>
      </c>
      <c r="Q1110" s="37">
        <v>10</v>
      </c>
      <c r="R1110" s="37">
        <v>10</v>
      </c>
      <c r="S1110" s="37">
        <v>10</v>
      </c>
      <c r="T1110" s="207"/>
    </row>
    <row r="1111" spans="1:20" s="5" customFormat="1" ht="13.2">
      <c r="A1111" s="5">
        <f t="shared" si="35"/>
        <v>1111</v>
      </c>
      <c r="B1111" s="51" t="s">
        <v>2658</v>
      </c>
      <c r="C1111" s="51"/>
      <c r="D1111" s="51" t="s">
        <v>2659</v>
      </c>
      <c r="E1111" s="51" t="s">
        <v>1536</v>
      </c>
      <c r="F1111" s="51" t="s">
        <v>1501</v>
      </c>
      <c r="G1111" s="51" t="s">
        <v>69</v>
      </c>
      <c r="H1111" s="52">
        <v>2020</v>
      </c>
      <c r="I1111" s="38">
        <v>10</v>
      </c>
      <c r="J1111" s="38">
        <v>10</v>
      </c>
      <c r="K1111" s="38">
        <v>10</v>
      </c>
      <c r="L1111" s="38">
        <v>10</v>
      </c>
      <c r="M1111" s="38">
        <v>10</v>
      </c>
      <c r="N1111" s="37">
        <v>10</v>
      </c>
      <c r="O1111" s="37">
        <v>10</v>
      </c>
      <c r="P1111" s="37">
        <v>10</v>
      </c>
      <c r="Q1111" s="37">
        <v>10</v>
      </c>
      <c r="R1111" s="37">
        <v>10</v>
      </c>
      <c r="S1111" s="37">
        <v>10</v>
      </c>
      <c r="T1111" s="207"/>
    </row>
    <row r="1112" spans="1:20" s="5" customFormat="1" ht="13.2">
      <c r="A1112" s="5">
        <f t="shared" si="35"/>
        <v>1112</v>
      </c>
      <c r="B1112" s="51" t="s">
        <v>1825</v>
      </c>
      <c r="C1112" s="51"/>
      <c r="D1112" s="51" t="s">
        <v>2660</v>
      </c>
      <c r="E1112" s="51" t="s">
        <v>628</v>
      </c>
      <c r="F1112" s="51" t="s">
        <v>1501</v>
      </c>
      <c r="G1112" s="51" t="s">
        <v>186</v>
      </c>
      <c r="H1112" s="52">
        <v>2022</v>
      </c>
      <c r="I1112" s="38">
        <v>10</v>
      </c>
      <c r="J1112" s="38">
        <v>10</v>
      </c>
      <c r="K1112" s="38">
        <v>10</v>
      </c>
      <c r="L1112" s="38">
        <v>10</v>
      </c>
      <c r="M1112" s="38">
        <v>10</v>
      </c>
      <c r="N1112" s="37">
        <v>10</v>
      </c>
      <c r="O1112" s="37">
        <v>10</v>
      </c>
      <c r="P1112" s="37">
        <v>10</v>
      </c>
      <c r="Q1112" s="37">
        <v>10</v>
      </c>
      <c r="R1112" s="37">
        <v>10</v>
      </c>
      <c r="S1112" s="37">
        <v>10</v>
      </c>
      <c r="T1112" s="207"/>
    </row>
    <row r="1113" spans="1:20" s="5" customFormat="1" ht="13.2">
      <c r="A1113" s="5">
        <f t="shared" si="35"/>
        <v>1113</v>
      </c>
      <c r="B1113" s="51" t="s">
        <v>1826</v>
      </c>
      <c r="C1113" s="51"/>
      <c r="D1113" s="51" t="s">
        <v>2661</v>
      </c>
      <c r="E1113" s="51" t="s">
        <v>628</v>
      </c>
      <c r="F1113" s="51" t="s">
        <v>1501</v>
      </c>
      <c r="G1113" s="51" t="s">
        <v>186</v>
      </c>
      <c r="H1113" s="52">
        <v>2020</v>
      </c>
      <c r="I1113" s="38">
        <v>10</v>
      </c>
      <c r="J1113" s="38">
        <v>10</v>
      </c>
      <c r="K1113" s="38">
        <v>10</v>
      </c>
      <c r="L1113" s="38">
        <v>10</v>
      </c>
      <c r="M1113" s="38">
        <v>10</v>
      </c>
      <c r="N1113" s="37">
        <v>10</v>
      </c>
      <c r="O1113" s="37">
        <v>10</v>
      </c>
      <c r="P1113" s="37">
        <v>10</v>
      </c>
      <c r="Q1113" s="37">
        <v>10</v>
      </c>
      <c r="R1113" s="37">
        <v>10</v>
      </c>
      <c r="S1113" s="37">
        <v>10</v>
      </c>
      <c r="T1113" s="207"/>
    </row>
    <row r="1114" spans="1:20" s="5" customFormat="1" ht="13.2">
      <c r="A1114" s="5">
        <f t="shared" si="35"/>
        <v>1114</v>
      </c>
      <c r="B1114" s="51" t="s">
        <v>2042</v>
      </c>
      <c r="C1114" s="51"/>
      <c r="D1114" s="51" t="s">
        <v>2662</v>
      </c>
      <c r="E1114" s="51" t="s">
        <v>570</v>
      </c>
      <c r="F1114" s="51" t="s">
        <v>1501</v>
      </c>
      <c r="G1114" s="51" t="s">
        <v>32</v>
      </c>
      <c r="H1114" s="52">
        <v>2021</v>
      </c>
      <c r="I1114" s="38">
        <v>10</v>
      </c>
      <c r="J1114" s="38">
        <v>10</v>
      </c>
      <c r="K1114" s="38">
        <v>10</v>
      </c>
      <c r="L1114" s="38">
        <v>10</v>
      </c>
      <c r="M1114" s="38">
        <v>10</v>
      </c>
      <c r="N1114" s="37">
        <v>10</v>
      </c>
      <c r="O1114" s="37">
        <v>10</v>
      </c>
      <c r="P1114" s="37">
        <v>10</v>
      </c>
      <c r="Q1114" s="37">
        <v>10</v>
      </c>
      <c r="R1114" s="37">
        <v>10</v>
      </c>
      <c r="S1114" s="37">
        <v>10</v>
      </c>
      <c r="T1114" s="207"/>
    </row>
    <row r="1115" spans="1:20" s="5" customFormat="1" ht="13.2">
      <c r="A1115" s="5">
        <f t="shared" si="35"/>
        <v>1115</v>
      </c>
      <c r="B1115" s="51" t="s">
        <v>2095</v>
      </c>
      <c r="C1115" s="51"/>
      <c r="D1115" s="51" t="s">
        <v>3955</v>
      </c>
      <c r="E1115" s="51" t="s">
        <v>99</v>
      </c>
      <c r="F1115" s="51" t="s">
        <v>1501</v>
      </c>
      <c r="G1115" s="51" t="s">
        <v>32</v>
      </c>
      <c r="H1115" s="52">
        <v>2021</v>
      </c>
      <c r="I1115" s="38">
        <v>10</v>
      </c>
      <c r="J1115" s="38">
        <v>10</v>
      </c>
      <c r="K1115" s="38">
        <v>10</v>
      </c>
      <c r="L1115" s="38">
        <v>10</v>
      </c>
      <c r="M1115" s="38">
        <v>10</v>
      </c>
      <c r="N1115" s="37">
        <v>10</v>
      </c>
      <c r="O1115" s="37">
        <v>10</v>
      </c>
      <c r="P1115" s="37">
        <v>10</v>
      </c>
      <c r="Q1115" s="37">
        <v>10</v>
      </c>
      <c r="R1115" s="37">
        <v>10</v>
      </c>
      <c r="S1115" s="37">
        <v>10</v>
      </c>
      <c r="T1115" s="207"/>
    </row>
    <row r="1116" spans="1:20" s="5" customFormat="1" ht="13.2">
      <c r="A1116" s="5">
        <f t="shared" si="35"/>
        <v>1116</v>
      </c>
      <c r="B1116" s="51" t="s">
        <v>1827</v>
      </c>
      <c r="C1116" s="51"/>
      <c r="D1116" s="51" t="s">
        <v>2663</v>
      </c>
      <c r="E1116" s="51" t="s">
        <v>628</v>
      </c>
      <c r="F1116" s="51" t="s">
        <v>1501</v>
      </c>
      <c r="G1116" s="51" t="s">
        <v>186</v>
      </c>
      <c r="H1116" s="52">
        <v>2022</v>
      </c>
      <c r="I1116" s="38">
        <v>10</v>
      </c>
      <c r="J1116" s="38">
        <v>10</v>
      </c>
      <c r="K1116" s="38">
        <v>10</v>
      </c>
      <c r="L1116" s="38">
        <v>10</v>
      </c>
      <c r="M1116" s="38">
        <v>10</v>
      </c>
      <c r="N1116" s="37">
        <v>10</v>
      </c>
      <c r="O1116" s="37">
        <v>10</v>
      </c>
      <c r="P1116" s="37">
        <v>10</v>
      </c>
      <c r="Q1116" s="37">
        <v>10</v>
      </c>
      <c r="R1116" s="37">
        <v>10</v>
      </c>
      <c r="S1116" s="37">
        <v>10</v>
      </c>
      <c r="T1116" s="207"/>
    </row>
    <row r="1117" spans="1:20" s="5" customFormat="1" ht="13.2">
      <c r="A1117" s="5">
        <f t="shared" si="35"/>
        <v>1117</v>
      </c>
      <c r="B1117" s="51" t="s">
        <v>1764</v>
      </c>
      <c r="C1117" s="51"/>
      <c r="D1117" s="51" t="s">
        <v>2664</v>
      </c>
      <c r="E1117" s="51" t="s">
        <v>42</v>
      </c>
      <c r="F1117" s="51" t="s">
        <v>1501</v>
      </c>
      <c r="G1117" s="51" t="s">
        <v>33</v>
      </c>
      <c r="H1117" s="52">
        <v>2020</v>
      </c>
      <c r="I1117" s="38">
        <v>10</v>
      </c>
      <c r="J1117" s="38">
        <v>10</v>
      </c>
      <c r="K1117" s="38">
        <v>10</v>
      </c>
      <c r="L1117" s="38">
        <v>10</v>
      </c>
      <c r="M1117" s="38">
        <v>10</v>
      </c>
      <c r="N1117" s="37">
        <v>10</v>
      </c>
      <c r="O1117" s="37">
        <v>10</v>
      </c>
      <c r="P1117" s="37">
        <v>10</v>
      </c>
      <c r="Q1117" s="37">
        <v>10</v>
      </c>
      <c r="R1117" s="37">
        <v>10</v>
      </c>
      <c r="S1117" s="37">
        <v>10</v>
      </c>
      <c r="T1117" s="207"/>
    </row>
    <row r="1118" spans="1:20" s="5" customFormat="1" ht="13.2">
      <c r="A1118" s="5">
        <f t="shared" si="35"/>
        <v>1118</v>
      </c>
      <c r="B1118" s="51" t="s">
        <v>1828</v>
      </c>
      <c r="C1118" s="51"/>
      <c r="D1118" s="51" t="s">
        <v>1829</v>
      </c>
      <c r="E1118" s="51" t="s">
        <v>880</v>
      </c>
      <c r="F1118" s="51" t="s">
        <v>1501</v>
      </c>
      <c r="G1118" s="51" t="s">
        <v>32</v>
      </c>
      <c r="H1118" s="52">
        <v>2021</v>
      </c>
      <c r="I1118" s="38">
        <v>10</v>
      </c>
      <c r="J1118" s="38">
        <v>10</v>
      </c>
      <c r="K1118" s="38">
        <v>10</v>
      </c>
      <c r="L1118" s="38">
        <v>10</v>
      </c>
      <c r="M1118" s="38">
        <v>10</v>
      </c>
      <c r="N1118" s="37">
        <v>10</v>
      </c>
      <c r="O1118" s="37">
        <v>10</v>
      </c>
      <c r="P1118" s="37">
        <v>10</v>
      </c>
      <c r="Q1118" s="37">
        <v>10</v>
      </c>
      <c r="R1118" s="37">
        <v>10</v>
      </c>
      <c r="S1118" s="37">
        <v>10</v>
      </c>
      <c r="T1118" s="207"/>
    </row>
    <row r="1119" spans="1:20" s="5" customFormat="1" ht="13.2">
      <c r="A1119" s="5">
        <f t="shared" si="35"/>
        <v>1119</v>
      </c>
      <c r="B1119" s="51" t="s">
        <v>1830</v>
      </c>
      <c r="C1119" s="51"/>
      <c r="D1119" s="51" t="s">
        <v>1831</v>
      </c>
      <c r="E1119" s="51" t="s">
        <v>880</v>
      </c>
      <c r="F1119" s="51" t="s">
        <v>1501</v>
      </c>
      <c r="G1119" s="51" t="s">
        <v>32</v>
      </c>
      <c r="H1119" s="52">
        <v>2021</v>
      </c>
      <c r="I1119" s="38">
        <v>10</v>
      </c>
      <c r="J1119" s="38">
        <v>10</v>
      </c>
      <c r="K1119" s="38">
        <v>10</v>
      </c>
      <c r="L1119" s="38">
        <v>10</v>
      </c>
      <c r="M1119" s="38">
        <v>10</v>
      </c>
      <c r="N1119" s="37">
        <v>10</v>
      </c>
      <c r="O1119" s="37">
        <v>10</v>
      </c>
      <c r="P1119" s="37">
        <v>10</v>
      </c>
      <c r="Q1119" s="37">
        <v>10</v>
      </c>
      <c r="R1119" s="37">
        <v>10</v>
      </c>
      <c r="S1119" s="37">
        <v>10</v>
      </c>
      <c r="T1119" s="207"/>
    </row>
    <row r="1120" spans="1:20" s="5" customFormat="1" ht="13.2">
      <c r="A1120" s="5">
        <f t="shared" si="35"/>
        <v>1120</v>
      </c>
      <c r="B1120" s="51" t="s">
        <v>1886</v>
      </c>
      <c r="C1120" s="51"/>
      <c r="D1120" s="51" t="s">
        <v>3956</v>
      </c>
      <c r="E1120" s="51" t="s">
        <v>36</v>
      </c>
      <c r="F1120" s="51" t="s">
        <v>1501</v>
      </c>
      <c r="G1120" s="51" t="s">
        <v>32</v>
      </c>
      <c r="H1120" s="52">
        <v>2021</v>
      </c>
      <c r="I1120" s="38">
        <v>10</v>
      </c>
      <c r="J1120" s="38">
        <v>10</v>
      </c>
      <c r="K1120" s="38">
        <v>10</v>
      </c>
      <c r="L1120" s="38">
        <v>10</v>
      </c>
      <c r="M1120" s="38">
        <v>10</v>
      </c>
      <c r="N1120" s="37">
        <v>10</v>
      </c>
      <c r="O1120" s="37">
        <v>10</v>
      </c>
      <c r="P1120" s="37">
        <v>10</v>
      </c>
      <c r="Q1120" s="37">
        <v>10</v>
      </c>
      <c r="R1120" s="37">
        <v>10</v>
      </c>
      <c r="S1120" s="37">
        <v>10</v>
      </c>
      <c r="T1120" s="207"/>
    </row>
    <row r="1121" spans="1:20" s="5" customFormat="1" ht="13.2">
      <c r="A1121" s="5">
        <f t="shared" si="35"/>
        <v>1121</v>
      </c>
      <c r="B1121" s="51" t="s">
        <v>1832</v>
      </c>
      <c r="C1121" s="51"/>
      <c r="D1121" s="51" t="s">
        <v>2665</v>
      </c>
      <c r="E1121" s="51" t="s">
        <v>1536</v>
      </c>
      <c r="F1121" s="51" t="s">
        <v>1501</v>
      </c>
      <c r="G1121" s="51" t="s">
        <v>69</v>
      </c>
      <c r="H1121" s="52">
        <v>2022</v>
      </c>
      <c r="I1121" s="38">
        <v>10</v>
      </c>
      <c r="J1121" s="38">
        <v>10</v>
      </c>
      <c r="K1121" s="38">
        <v>10</v>
      </c>
      <c r="L1121" s="38">
        <v>10</v>
      </c>
      <c r="M1121" s="38">
        <v>10</v>
      </c>
      <c r="N1121" s="37">
        <v>10</v>
      </c>
      <c r="O1121" s="37">
        <v>10</v>
      </c>
      <c r="P1121" s="37">
        <v>10</v>
      </c>
      <c r="Q1121" s="37">
        <v>10</v>
      </c>
      <c r="R1121" s="37">
        <v>10</v>
      </c>
      <c r="S1121" s="37">
        <v>10</v>
      </c>
      <c r="T1121" s="207"/>
    </row>
    <row r="1122" spans="1:20" s="5" customFormat="1" ht="13.2">
      <c r="A1122" s="5">
        <f t="shared" si="35"/>
        <v>1122</v>
      </c>
      <c r="B1122" s="51" t="s">
        <v>1833</v>
      </c>
      <c r="C1122" s="51"/>
      <c r="D1122" s="51" t="s">
        <v>1834</v>
      </c>
      <c r="E1122" s="51" t="s">
        <v>99</v>
      </c>
      <c r="F1122" s="51" t="s">
        <v>1501</v>
      </c>
      <c r="G1122" s="51" t="s">
        <v>32</v>
      </c>
      <c r="H1122" s="52">
        <v>2021</v>
      </c>
      <c r="I1122" s="38">
        <v>10</v>
      </c>
      <c r="J1122" s="38">
        <v>10</v>
      </c>
      <c r="K1122" s="38">
        <v>10</v>
      </c>
      <c r="L1122" s="38">
        <v>10</v>
      </c>
      <c r="M1122" s="38">
        <v>10</v>
      </c>
      <c r="N1122" s="37">
        <v>10</v>
      </c>
      <c r="O1122" s="37">
        <v>10</v>
      </c>
      <c r="P1122" s="37">
        <v>10</v>
      </c>
      <c r="Q1122" s="37">
        <v>10</v>
      </c>
      <c r="R1122" s="37">
        <v>10</v>
      </c>
      <c r="S1122" s="37">
        <v>10</v>
      </c>
      <c r="T1122" s="207"/>
    </row>
    <row r="1123" spans="1:20" s="5" customFormat="1" ht="13.2">
      <c r="A1123" s="5">
        <f t="shared" si="35"/>
        <v>1123</v>
      </c>
      <c r="B1123" s="51" t="s">
        <v>1835</v>
      </c>
      <c r="C1123" s="51"/>
      <c r="D1123" s="51" t="s">
        <v>1836</v>
      </c>
      <c r="E1123" s="51" t="s">
        <v>99</v>
      </c>
      <c r="F1123" s="51" t="s">
        <v>1501</v>
      </c>
      <c r="G1123" s="51" t="s">
        <v>32</v>
      </c>
      <c r="H1123" s="52">
        <v>2021</v>
      </c>
      <c r="I1123" s="38">
        <v>10</v>
      </c>
      <c r="J1123" s="38">
        <v>10</v>
      </c>
      <c r="K1123" s="38">
        <v>10</v>
      </c>
      <c r="L1123" s="38">
        <v>10</v>
      </c>
      <c r="M1123" s="38">
        <v>10</v>
      </c>
      <c r="N1123" s="37">
        <v>10</v>
      </c>
      <c r="O1123" s="37">
        <v>10</v>
      </c>
      <c r="P1123" s="37">
        <v>10</v>
      </c>
      <c r="Q1123" s="37">
        <v>10</v>
      </c>
      <c r="R1123" s="37">
        <v>10</v>
      </c>
      <c r="S1123" s="37">
        <v>10</v>
      </c>
      <c r="T1123" s="207"/>
    </row>
    <row r="1124" spans="1:20" s="5" customFormat="1" ht="13.2">
      <c r="A1124" s="5">
        <f t="shared" si="35"/>
        <v>1124</v>
      </c>
      <c r="B1124" s="51" t="s">
        <v>2098</v>
      </c>
      <c r="C1124" s="51"/>
      <c r="D1124" s="51" t="s">
        <v>2666</v>
      </c>
      <c r="E1124" s="51" t="s">
        <v>1536</v>
      </c>
      <c r="F1124" s="51" t="s">
        <v>1501</v>
      </c>
      <c r="G1124" s="51" t="s">
        <v>69</v>
      </c>
      <c r="H1124" s="52">
        <v>2022</v>
      </c>
      <c r="I1124" s="38">
        <v>50.6</v>
      </c>
      <c r="J1124" s="38">
        <v>50</v>
      </c>
      <c r="K1124" s="38">
        <v>50</v>
      </c>
      <c r="L1124" s="38">
        <v>50</v>
      </c>
      <c r="M1124" s="38">
        <v>50</v>
      </c>
      <c r="N1124" s="37">
        <v>50</v>
      </c>
      <c r="O1124" s="37">
        <v>50</v>
      </c>
      <c r="P1124" s="37">
        <v>50</v>
      </c>
      <c r="Q1124" s="37">
        <v>50</v>
      </c>
      <c r="R1124" s="37">
        <v>50</v>
      </c>
      <c r="S1124" s="37">
        <v>50</v>
      </c>
      <c r="T1124" s="207"/>
    </row>
    <row r="1125" spans="1:20" s="5" customFormat="1" ht="13.2">
      <c r="A1125" s="5">
        <f t="shared" si="35"/>
        <v>1125</v>
      </c>
      <c r="B1125" s="51" t="s">
        <v>3957</v>
      </c>
      <c r="C1125" s="51"/>
      <c r="D1125" s="51" t="s">
        <v>3958</v>
      </c>
      <c r="E1125" s="51" t="s">
        <v>34</v>
      </c>
      <c r="F1125" s="51" t="s">
        <v>1501</v>
      </c>
      <c r="G1125" s="51" t="s">
        <v>69</v>
      </c>
      <c r="H1125" s="52">
        <v>2024</v>
      </c>
      <c r="I1125" s="38">
        <v>16.670000000000002</v>
      </c>
      <c r="J1125" s="38">
        <v>16.399999999999999</v>
      </c>
      <c r="K1125" s="38">
        <v>16.399999999999999</v>
      </c>
      <c r="L1125" s="38">
        <v>16.399999999999999</v>
      </c>
      <c r="M1125" s="38">
        <v>16.399999999999999</v>
      </c>
      <c r="N1125" s="37">
        <v>16.399999999999999</v>
      </c>
      <c r="O1125" s="37">
        <v>16.399999999999999</v>
      </c>
      <c r="P1125" s="37">
        <v>16.399999999999999</v>
      </c>
      <c r="Q1125" s="37">
        <v>16.399999999999999</v>
      </c>
      <c r="R1125" s="37">
        <v>16.399999999999999</v>
      </c>
      <c r="S1125" s="37">
        <v>16.399999999999999</v>
      </c>
      <c r="T1125" s="207"/>
    </row>
    <row r="1126" spans="1:20" s="5" customFormat="1" ht="13.2">
      <c r="A1126" s="5">
        <f t="shared" si="35"/>
        <v>1126</v>
      </c>
      <c r="B1126" s="51" t="s">
        <v>1514</v>
      </c>
      <c r="C1126" s="51"/>
      <c r="D1126" s="51" t="s">
        <v>1515</v>
      </c>
      <c r="E1126" s="51" t="s">
        <v>46</v>
      </c>
      <c r="F1126" s="51" t="s">
        <v>1501</v>
      </c>
      <c r="G1126" s="51" t="s">
        <v>33</v>
      </c>
      <c r="H1126" s="52">
        <v>2018</v>
      </c>
      <c r="I1126" s="38">
        <v>9.9</v>
      </c>
      <c r="J1126" s="38">
        <v>9.9</v>
      </c>
      <c r="K1126" s="38">
        <v>9.9</v>
      </c>
      <c r="L1126" s="38">
        <v>9.9</v>
      </c>
      <c r="M1126" s="38">
        <v>9.9</v>
      </c>
      <c r="N1126" s="37">
        <v>9.9</v>
      </c>
      <c r="O1126" s="37">
        <v>9.9</v>
      </c>
      <c r="P1126" s="37">
        <v>9.9</v>
      </c>
      <c r="Q1126" s="37">
        <v>9.9</v>
      </c>
      <c r="R1126" s="37">
        <v>9.9</v>
      </c>
      <c r="S1126" s="37">
        <v>9.9</v>
      </c>
      <c r="T1126" s="207"/>
    </row>
    <row r="1127" spans="1:20" s="5" customFormat="1" ht="13.2">
      <c r="A1127" s="5">
        <f t="shared" si="35"/>
        <v>1127</v>
      </c>
      <c r="B1127" s="51" t="s">
        <v>2667</v>
      </c>
      <c r="C1127" s="51"/>
      <c r="D1127" s="51" t="s">
        <v>2668</v>
      </c>
      <c r="E1127" s="51" t="s">
        <v>2440</v>
      </c>
      <c r="F1127" s="51" t="s">
        <v>1501</v>
      </c>
      <c r="G1127" s="51" t="s">
        <v>32</v>
      </c>
      <c r="H1127" s="52">
        <v>2022</v>
      </c>
      <c r="I1127" s="38">
        <v>9.9499999999999993</v>
      </c>
      <c r="J1127" s="38">
        <v>9.9</v>
      </c>
      <c r="K1127" s="38">
        <v>9.9</v>
      </c>
      <c r="L1127" s="38">
        <v>9.9</v>
      </c>
      <c r="M1127" s="38">
        <v>9.9</v>
      </c>
      <c r="N1127" s="37">
        <v>9.9</v>
      </c>
      <c r="O1127" s="37">
        <v>9.9</v>
      </c>
      <c r="P1127" s="37">
        <v>9.9</v>
      </c>
      <c r="Q1127" s="37">
        <v>9.9</v>
      </c>
      <c r="R1127" s="37">
        <v>9.9</v>
      </c>
      <c r="S1127" s="37">
        <v>9.9</v>
      </c>
      <c r="T1127" s="207"/>
    </row>
    <row r="1128" spans="1:20" s="5" customFormat="1" ht="13.2">
      <c r="A1128" s="5">
        <f t="shared" si="35"/>
        <v>1128</v>
      </c>
      <c r="B1128" s="51" t="s">
        <v>2669</v>
      </c>
      <c r="C1128" s="51"/>
      <c r="D1128" s="51" t="s">
        <v>2670</v>
      </c>
      <c r="E1128" s="51" t="s">
        <v>1597</v>
      </c>
      <c r="F1128" s="51" t="s">
        <v>1501</v>
      </c>
      <c r="G1128" s="51" t="s">
        <v>33</v>
      </c>
      <c r="H1128" s="52">
        <v>2022</v>
      </c>
      <c r="I1128" s="38">
        <v>9.9499999999999993</v>
      </c>
      <c r="J1128" s="38">
        <v>9.9</v>
      </c>
      <c r="K1128" s="38">
        <v>9.9</v>
      </c>
      <c r="L1128" s="38">
        <v>9.9</v>
      </c>
      <c r="M1128" s="38">
        <v>9.9</v>
      </c>
      <c r="N1128" s="37">
        <v>9.9</v>
      </c>
      <c r="O1128" s="37">
        <v>9.9</v>
      </c>
      <c r="P1128" s="37">
        <v>9.9</v>
      </c>
      <c r="Q1128" s="37">
        <v>9.9</v>
      </c>
      <c r="R1128" s="37">
        <v>9.9</v>
      </c>
      <c r="S1128" s="37">
        <v>9.9</v>
      </c>
      <c r="T1128" s="207"/>
    </row>
    <row r="1129" spans="1:20" s="5" customFormat="1" ht="13.2">
      <c r="A1129" s="5">
        <f t="shared" si="35"/>
        <v>1129</v>
      </c>
      <c r="B1129" s="51" t="s">
        <v>1622</v>
      </c>
      <c r="C1129" s="51"/>
      <c r="D1129" s="51" t="s">
        <v>2043</v>
      </c>
      <c r="E1129" s="51" t="s">
        <v>499</v>
      </c>
      <c r="F1129" s="51" t="s">
        <v>1501</v>
      </c>
      <c r="G1129" s="51" t="s">
        <v>31</v>
      </c>
      <c r="H1129" s="52">
        <v>2021</v>
      </c>
      <c r="I1129" s="38">
        <v>101.7</v>
      </c>
      <c r="J1129" s="38">
        <v>100</v>
      </c>
      <c r="K1129" s="38">
        <v>100</v>
      </c>
      <c r="L1129" s="38">
        <v>100</v>
      </c>
      <c r="M1129" s="38">
        <v>100</v>
      </c>
      <c r="N1129" s="37">
        <v>100</v>
      </c>
      <c r="O1129" s="37">
        <v>100</v>
      </c>
      <c r="P1129" s="37">
        <v>100</v>
      </c>
      <c r="Q1129" s="37">
        <v>100</v>
      </c>
      <c r="R1129" s="37">
        <v>100</v>
      </c>
      <c r="S1129" s="37">
        <v>100</v>
      </c>
      <c r="T1129" s="207"/>
    </row>
    <row r="1130" spans="1:20" s="5" customFormat="1" ht="13.2">
      <c r="A1130" s="5">
        <f t="shared" si="35"/>
        <v>1130</v>
      </c>
      <c r="B1130" s="51" t="s">
        <v>1765</v>
      </c>
      <c r="C1130" s="51"/>
      <c r="D1130" s="51" t="s">
        <v>3959</v>
      </c>
      <c r="E1130" s="51" t="s">
        <v>36</v>
      </c>
      <c r="F1130" s="51" t="s">
        <v>1501</v>
      </c>
      <c r="G1130" s="51" t="s">
        <v>32</v>
      </c>
      <c r="H1130" s="52">
        <v>2020</v>
      </c>
      <c r="I1130" s="38">
        <v>10</v>
      </c>
      <c r="J1130" s="38">
        <v>10</v>
      </c>
      <c r="K1130" s="38">
        <v>10</v>
      </c>
      <c r="L1130" s="38">
        <v>10</v>
      </c>
      <c r="M1130" s="38">
        <v>10</v>
      </c>
      <c r="N1130" s="37">
        <v>10</v>
      </c>
      <c r="O1130" s="37">
        <v>10</v>
      </c>
      <c r="P1130" s="37">
        <v>10</v>
      </c>
      <c r="Q1130" s="37">
        <v>10</v>
      </c>
      <c r="R1130" s="37">
        <v>10</v>
      </c>
      <c r="S1130" s="37">
        <v>10</v>
      </c>
      <c r="T1130" s="207"/>
    </row>
    <row r="1131" spans="1:20" s="5" customFormat="1" ht="13.2">
      <c r="A1131" s="5">
        <f t="shared" si="35"/>
        <v>1131</v>
      </c>
      <c r="B1131" s="51" t="s">
        <v>2433</v>
      </c>
      <c r="C1131" s="51"/>
      <c r="D1131" s="51" t="s">
        <v>2671</v>
      </c>
      <c r="E1131" s="51" t="s">
        <v>1597</v>
      </c>
      <c r="F1131" s="51" t="s">
        <v>1501</v>
      </c>
      <c r="G1131" s="51" t="s">
        <v>33</v>
      </c>
      <c r="H1131" s="52">
        <v>2022</v>
      </c>
      <c r="I1131" s="38">
        <v>9.9499999999999993</v>
      </c>
      <c r="J1131" s="38">
        <v>9.9</v>
      </c>
      <c r="K1131" s="38">
        <v>9.9</v>
      </c>
      <c r="L1131" s="38">
        <v>9.9</v>
      </c>
      <c r="M1131" s="38">
        <v>9.9</v>
      </c>
      <c r="N1131" s="37">
        <v>9.9</v>
      </c>
      <c r="O1131" s="37">
        <v>9.9</v>
      </c>
      <c r="P1131" s="37">
        <v>9.9</v>
      </c>
      <c r="Q1131" s="37">
        <v>9.9</v>
      </c>
      <c r="R1131" s="37">
        <v>9.9</v>
      </c>
      <c r="S1131" s="37">
        <v>9.9</v>
      </c>
      <c r="T1131" s="207"/>
    </row>
    <row r="1132" spans="1:20" s="5" customFormat="1" ht="13.2">
      <c r="A1132" s="5">
        <f t="shared" si="35"/>
        <v>1132</v>
      </c>
      <c r="B1132" s="51" t="s">
        <v>2260</v>
      </c>
      <c r="C1132" s="51"/>
      <c r="D1132" s="51" t="s">
        <v>2261</v>
      </c>
      <c r="E1132" s="51" t="s">
        <v>105</v>
      </c>
      <c r="F1132" s="51" t="s">
        <v>1501</v>
      </c>
      <c r="G1132" s="51" t="s">
        <v>33</v>
      </c>
      <c r="H1132" s="52">
        <v>2022</v>
      </c>
      <c r="I1132" s="38">
        <v>101.5</v>
      </c>
      <c r="J1132" s="38">
        <v>100</v>
      </c>
      <c r="K1132" s="38">
        <v>100</v>
      </c>
      <c r="L1132" s="38">
        <v>100</v>
      </c>
      <c r="M1132" s="38">
        <v>100</v>
      </c>
      <c r="N1132" s="37">
        <v>100</v>
      </c>
      <c r="O1132" s="37">
        <v>100</v>
      </c>
      <c r="P1132" s="37">
        <v>100</v>
      </c>
      <c r="Q1132" s="37">
        <v>100</v>
      </c>
      <c r="R1132" s="37">
        <v>100</v>
      </c>
      <c r="S1132" s="37">
        <v>100</v>
      </c>
      <c r="T1132" s="207"/>
    </row>
    <row r="1133" spans="1:20" s="5" customFormat="1" ht="13.2">
      <c r="A1133" s="5">
        <f t="shared" si="35"/>
        <v>1133</v>
      </c>
      <c r="B1133" s="51" t="s">
        <v>2262</v>
      </c>
      <c r="C1133" s="51"/>
      <c r="D1133" s="51" t="s">
        <v>2263</v>
      </c>
      <c r="E1133" s="51" t="s">
        <v>105</v>
      </c>
      <c r="F1133" s="51" t="s">
        <v>1501</v>
      </c>
      <c r="G1133" s="51" t="s">
        <v>33</v>
      </c>
      <c r="H1133" s="52">
        <v>2022</v>
      </c>
      <c r="I1133" s="38">
        <v>101.5</v>
      </c>
      <c r="J1133" s="38">
        <v>100</v>
      </c>
      <c r="K1133" s="38">
        <v>100</v>
      </c>
      <c r="L1133" s="38">
        <v>100</v>
      </c>
      <c r="M1133" s="38">
        <v>100</v>
      </c>
      <c r="N1133" s="37">
        <v>100</v>
      </c>
      <c r="O1133" s="37">
        <v>100</v>
      </c>
      <c r="P1133" s="37">
        <v>100</v>
      </c>
      <c r="Q1133" s="37">
        <v>100</v>
      </c>
      <c r="R1133" s="37">
        <v>100</v>
      </c>
      <c r="S1133" s="37">
        <v>100</v>
      </c>
      <c r="T1133" s="207"/>
    </row>
    <row r="1134" spans="1:20" s="5" customFormat="1" ht="13.2">
      <c r="A1134" s="5">
        <f t="shared" si="35"/>
        <v>1134</v>
      </c>
      <c r="B1134" s="51" t="s">
        <v>2384</v>
      </c>
      <c r="C1134" s="51"/>
      <c r="D1134" s="51" t="s">
        <v>2385</v>
      </c>
      <c r="E1134" s="51" t="s">
        <v>329</v>
      </c>
      <c r="F1134" s="51" t="s">
        <v>1501</v>
      </c>
      <c r="G1134" s="51" t="s">
        <v>31</v>
      </c>
      <c r="H1134" s="52">
        <v>2022</v>
      </c>
      <c r="I1134" s="38">
        <v>67.3</v>
      </c>
      <c r="J1134" s="38">
        <v>66.5</v>
      </c>
      <c r="K1134" s="38">
        <v>66.5</v>
      </c>
      <c r="L1134" s="38">
        <v>66.5</v>
      </c>
      <c r="M1134" s="38">
        <v>66.5</v>
      </c>
      <c r="N1134" s="37">
        <v>66.5</v>
      </c>
      <c r="O1134" s="37">
        <v>66.5</v>
      </c>
      <c r="P1134" s="37">
        <v>66.5</v>
      </c>
      <c r="Q1134" s="37">
        <v>66.5</v>
      </c>
      <c r="R1134" s="37">
        <v>66.5</v>
      </c>
      <c r="S1134" s="37">
        <v>66.5</v>
      </c>
      <c r="T1134" s="207"/>
    </row>
    <row r="1135" spans="1:20" s="5" customFormat="1" ht="13.2">
      <c r="A1135" s="5">
        <f t="shared" si="35"/>
        <v>1135</v>
      </c>
      <c r="B1135" s="51" t="s">
        <v>2386</v>
      </c>
      <c r="C1135" s="51"/>
      <c r="D1135" s="51" t="s">
        <v>2387</v>
      </c>
      <c r="E1135" s="51" t="s">
        <v>329</v>
      </c>
      <c r="F1135" s="51" t="s">
        <v>1501</v>
      </c>
      <c r="G1135" s="51" t="s">
        <v>31</v>
      </c>
      <c r="H1135" s="52">
        <v>2022</v>
      </c>
      <c r="I1135" s="38">
        <v>67.3</v>
      </c>
      <c r="J1135" s="38">
        <v>66.5</v>
      </c>
      <c r="K1135" s="38">
        <v>66.5</v>
      </c>
      <c r="L1135" s="38">
        <v>66.5</v>
      </c>
      <c r="M1135" s="38">
        <v>66.5</v>
      </c>
      <c r="N1135" s="37">
        <v>66.5</v>
      </c>
      <c r="O1135" s="37">
        <v>66.5</v>
      </c>
      <c r="P1135" s="37">
        <v>66.5</v>
      </c>
      <c r="Q1135" s="37">
        <v>66.5</v>
      </c>
      <c r="R1135" s="37">
        <v>66.5</v>
      </c>
      <c r="S1135" s="37">
        <v>66.5</v>
      </c>
      <c r="T1135" s="207"/>
    </row>
    <row r="1136" spans="1:20" s="5" customFormat="1" ht="13.2">
      <c r="A1136" s="5">
        <f t="shared" si="35"/>
        <v>1136</v>
      </c>
      <c r="B1136" s="51" t="s">
        <v>2388</v>
      </c>
      <c r="C1136" s="51"/>
      <c r="D1136" s="51" t="s">
        <v>2389</v>
      </c>
      <c r="E1136" s="51" t="s">
        <v>329</v>
      </c>
      <c r="F1136" s="51" t="s">
        <v>1501</v>
      </c>
      <c r="G1136" s="51" t="s">
        <v>31</v>
      </c>
      <c r="H1136" s="52">
        <v>2022</v>
      </c>
      <c r="I1136" s="38">
        <v>64.2</v>
      </c>
      <c r="J1136" s="38">
        <v>63.5</v>
      </c>
      <c r="K1136" s="38">
        <v>63.5</v>
      </c>
      <c r="L1136" s="38">
        <v>63.5</v>
      </c>
      <c r="M1136" s="38">
        <v>63.5</v>
      </c>
      <c r="N1136" s="37">
        <v>63.5</v>
      </c>
      <c r="O1136" s="37">
        <v>63.5</v>
      </c>
      <c r="P1136" s="37">
        <v>63.5</v>
      </c>
      <c r="Q1136" s="37">
        <v>63.5</v>
      </c>
      <c r="R1136" s="37">
        <v>63.5</v>
      </c>
      <c r="S1136" s="37">
        <v>63.5</v>
      </c>
      <c r="T1136" s="207"/>
    </row>
    <row r="1137" spans="1:20" s="5" customFormat="1" ht="13.2">
      <c r="A1137" s="5">
        <f t="shared" si="35"/>
        <v>1137</v>
      </c>
      <c r="B1137" s="51" t="s">
        <v>2390</v>
      </c>
      <c r="C1137" s="51"/>
      <c r="D1137" s="51" t="s">
        <v>2391</v>
      </c>
      <c r="E1137" s="51" t="s">
        <v>329</v>
      </c>
      <c r="F1137" s="51" t="s">
        <v>1501</v>
      </c>
      <c r="G1137" s="51" t="s">
        <v>31</v>
      </c>
      <c r="H1137" s="52">
        <v>2022</v>
      </c>
      <c r="I1137" s="38">
        <v>64.2</v>
      </c>
      <c r="J1137" s="38">
        <v>63.5</v>
      </c>
      <c r="K1137" s="38">
        <v>63.5</v>
      </c>
      <c r="L1137" s="38">
        <v>63.5</v>
      </c>
      <c r="M1137" s="38">
        <v>63.5</v>
      </c>
      <c r="N1137" s="37">
        <v>63.5</v>
      </c>
      <c r="O1137" s="37">
        <v>63.5</v>
      </c>
      <c r="P1137" s="37">
        <v>63.5</v>
      </c>
      <c r="Q1137" s="37">
        <v>63.5</v>
      </c>
      <c r="R1137" s="37">
        <v>63.5</v>
      </c>
      <c r="S1137" s="37">
        <v>63.5</v>
      </c>
      <c r="T1137" s="207"/>
    </row>
    <row r="1138" spans="1:20" s="5" customFormat="1" ht="13.2">
      <c r="A1138" s="5">
        <f t="shared" si="35"/>
        <v>1138</v>
      </c>
      <c r="B1138" s="51" t="s">
        <v>2826</v>
      </c>
      <c r="C1138" s="51"/>
      <c r="D1138" s="51" t="s">
        <v>3960</v>
      </c>
      <c r="E1138" s="51" t="s">
        <v>2827</v>
      </c>
      <c r="F1138" s="51" t="s">
        <v>1501</v>
      </c>
      <c r="G1138" s="51" t="s">
        <v>31</v>
      </c>
      <c r="H1138" s="52">
        <v>2024</v>
      </c>
      <c r="I1138" s="38">
        <v>9.9499999999999993</v>
      </c>
      <c r="J1138" s="38">
        <v>9.9</v>
      </c>
      <c r="K1138" s="38">
        <v>9.9</v>
      </c>
      <c r="L1138" s="38">
        <v>9.9</v>
      </c>
      <c r="M1138" s="38">
        <v>9.9</v>
      </c>
      <c r="N1138" s="37">
        <v>9.9</v>
      </c>
      <c r="O1138" s="37">
        <v>9.9</v>
      </c>
      <c r="P1138" s="37">
        <v>9.9</v>
      </c>
      <c r="Q1138" s="37">
        <v>9.9</v>
      </c>
      <c r="R1138" s="37">
        <v>9.9</v>
      </c>
      <c r="S1138" s="37">
        <v>9.9</v>
      </c>
      <c r="T1138" s="207"/>
    </row>
    <row r="1139" spans="1:20" s="5" customFormat="1" ht="13.2">
      <c r="A1139" s="5">
        <f t="shared" si="35"/>
        <v>1139</v>
      </c>
      <c r="B1139" s="51" t="s">
        <v>1883</v>
      </c>
      <c r="C1139" s="51"/>
      <c r="D1139" s="51" t="s">
        <v>2672</v>
      </c>
      <c r="E1139" s="51" t="s">
        <v>1015</v>
      </c>
      <c r="F1139" s="51" t="s">
        <v>1501</v>
      </c>
      <c r="G1139" s="51" t="s">
        <v>33</v>
      </c>
      <c r="H1139" s="52">
        <v>2022</v>
      </c>
      <c r="I1139" s="38">
        <v>51.5</v>
      </c>
      <c r="J1139" s="38">
        <v>50</v>
      </c>
      <c r="K1139" s="38">
        <v>50</v>
      </c>
      <c r="L1139" s="38">
        <v>50</v>
      </c>
      <c r="M1139" s="38">
        <v>50</v>
      </c>
      <c r="N1139" s="37">
        <v>50</v>
      </c>
      <c r="O1139" s="37">
        <v>50</v>
      </c>
      <c r="P1139" s="37">
        <v>50</v>
      </c>
      <c r="Q1139" s="37">
        <v>50</v>
      </c>
      <c r="R1139" s="37">
        <v>50</v>
      </c>
      <c r="S1139" s="37">
        <v>50</v>
      </c>
      <c r="T1139" s="207"/>
    </row>
    <row r="1140" spans="1:20" s="5" customFormat="1" ht="13.2">
      <c r="A1140" s="5">
        <f t="shared" si="35"/>
        <v>1140</v>
      </c>
      <c r="B1140" s="51" t="s">
        <v>1704</v>
      </c>
      <c r="C1140" s="51"/>
      <c r="D1140" s="51" t="s">
        <v>2044</v>
      </c>
      <c r="E1140" s="51" t="s">
        <v>88</v>
      </c>
      <c r="F1140" s="51" t="s">
        <v>1501</v>
      </c>
      <c r="G1140" s="51" t="s">
        <v>33</v>
      </c>
      <c r="H1140" s="52">
        <v>2021</v>
      </c>
      <c r="I1140" s="38">
        <v>40.299999999999997</v>
      </c>
      <c r="J1140" s="38">
        <v>40.299999999999997</v>
      </c>
      <c r="K1140" s="38">
        <v>40.299999999999997</v>
      </c>
      <c r="L1140" s="38">
        <v>40.299999999999997</v>
      </c>
      <c r="M1140" s="38">
        <v>40.299999999999997</v>
      </c>
      <c r="N1140" s="37">
        <v>40.299999999999997</v>
      </c>
      <c r="O1140" s="37">
        <v>40.299999999999997</v>
      </c>
      <c r="P1140" s="37">
        <v>40.299999999999997</v>
      </c>
      <c r="Q1140" s="37">
        <v>40.299999999999997</v>
      </c>
      <c r="R1140" s="37">
        <v>40.299999999999997</v>
      </c>
      <c r="S1140" s="37">
        <v>40.299999999999997</v>
      </c>
      <c r="T1140" s="207"/>
    </row>
    <row r="1141" spans="1:20" s="5" customFormat="1" ht="13.2">
      <c r="A1141" s="5">
        <f t="shared" si="35"/>
        <v>1141</v>
      </c>
      <c r="B1141" s="51" t="s">
        <v>2436</v>
      </c>
      <c r="C1141" s="51"/>
      <c r="D1141" s="51" t="s">
        <v>2463</v>
      </c>
      <c r="E1141" s="51" t="s">
        <v>1597</v>
      </c>
      <c r="F1141" s="51" t="s">
        <v>1501</v>
      </c>
      <c r="G1141" s="51" t="s">
        <v>33</v>
      </c>
      <c r="H1141" s="52">
        <v>2022</v>
      </c>
      <c r="I1141" s="38">
        <v>9.9499999999999993</v>
      </c>
      <c r="J1141" s="38">
        <v>9.9</v>
      </c>
      <c r="K1141" s="38">
        <v>9.9</v>
      </c>
      <c r="L1141" s="38">
        <v>9.9</v>
      </c>
      <c r="M1141" s="38">
        <v>9.9</v>
      </c>
      <c r="N1141" s="37">
        <v>9.9</v>
      </c>
      <c r="O1141" s="37">
        <v>9.9</v>
      </c>
      <c r="P1141" s="37">
        <v>9.9</v>
      </c>
      <c r="Q1141" s="37">
        <v>9.9</v>
      </c>
      <c r="R1141" s="37">
        <v>9.9</v>
      </c>
      <c r="S1141" s="37">
        <v>9.9</v>
      </c>
      <c r="T1141" s="207"/>
    </row>
    <row r="1142" spans="1:20" s="5" customFormat="1" ht="13.2">
      <c r="A1142" s="5">
        <f t="shared" si="35"/>
        <v>1142</v>
      </c>
      <c r="B1142" s="51" t="s">
        <v>1766</v>
      </c>
      <c r="C1142" s="51"/>
      <c r="D1142" s="51" t="s">
        <v>3961</v>
      </c>
      <c r="E1142" s="51" t="s">
        <v>1597</v>
      </c>
      <c r="F1142" s="51" t="s">
        <v>1501</v>
      </c>
      <c r="G1142" s="51" t="s">
        <v>33</v>
      </c>
      <c r="H1142" s="52">
        <v>2020</v>
      </c>
      <c r="I1142" s="38">
        <v>9.9</v>
      </c>
      <c r="J1142" s="38">
        <v>9.9</v>
      </c>
      <c r="K1142" s="38">
        <v>9.9</v>
      </c>
      <c r="L1142" s="38">
        <v>9.9</v>
      </c>
      <c r="M1142" s="38">
        <v>9.9</v>
      </c>
      <c r="N1142" s="37">
        <v>9.9</v>
      </c>
      <c r="O1142" s="37">
        <v>9.9</v>
      </c>
      <c r="P1142" s="37">
        <v>9.9</v>
      </c>
      <c r="Q1142" s="37">
        <v>9.9</v>
      </c>
      <c r="R1142" s="37">
        <v>9.9</v>
      </c>
      <c r="S1142" s="37">
        <v>9.9</v>
      </c>
      <c r="T1142" s="207"/>
    </row>
    <row r="1143" spans="1:20" s="5" customFormat="1" ht="13.2">
      <c r="A1143" s="5">
        <f t="shared" si="35"/>
        <v>1143</v>
      </c>
      <c r="B1143" s="51" t="s">
        <v>2101</v>
      </c>
      <c r="C1143" s="51"/>
      <c r="D1143" s="51" t="s">
        <v>2291</v>
      </c>
      <c r="E1143" s="51" t="s">
        <v>1597</v>
      </c>
      <c r="F1143" s="51" t="s">
        <v>1501</v>
      </c>
      <c r="G1143" s="51" t="s">
        <v>33</v>
      </c>
      <c r="H1143" s="52">
        <v>2022</v>
      </c>
      <c r="I1143" s="38">
        <v>101.5</v>
      </c>
      <c r="J1143" s="38">
        <v>100</v>
      </c>
      <c r="K1143" s="38">
        <v>100</v>
      </c>
      <c r="L1143" s="38">
        <v>100</v>
      </c>
      <c r="M1143" s="38">
        <v>100</v>
      </c>
      <c r="N1143" s="37">
        <v>100</v>
      </c>
      <c r="O1143" s="37">
        <v>100</v>
      </c>
      <c r="P1143" s="37">
        <v>100</v>
      </c>
      <c r="Q1143" s="37">
        <v>100</v>
      </c>
      <c r="R1143" s="37">
        <v>100</v>
      </c>
      <c r="S1143" s="37">
        <v>100</v>
      </c>
      <c r="T1143" s="207"/>
    </row>
    <row r="1144" spans="1:20" s="5" customFormat="1" ht="13.2">
      <c r="A1144" s="5">
        <f t="shared" si="35"/>
        <v>1144</v>
      </c>
      <c r="B1144" s="51" t="s">
        <v>2045</v>
      </c>
      <c r="C1144" s="51"/>
      <c r="D1144" s="51" t="s">
        <v>2046</v>
      </c>
      <c r="E1144" s="51" t="s">
        <v>1536</v>
      </c>
      <c r="F1144" s="51" t="s">
        <v>1501</v>
      </c>
      <c r="G1144" s="51" t="s">
        <v>69</v>
      </c>
      <c r="H1144" s="52">
        <v>2021</v>
      </c>
      <c r="I1144" s="38">
        <v>102.4</v>
      </c>
      <c r="J1144" s="38">
        <v>100</v>
      </c>
      <c r="K1144" s="38">
        <v>100</v>
      </c>
      <c r="L1144" s="38">
        <v>100</v>
      </c>
      <c r="M1144" s="38">
        <v>100</v>
      </c>
      <c r="N1144" s="37">
        <v>100</v>
      </c>
      <c r="O1144" s="37">
        <v>100</v>
      </c>
      <c r="P1144" s="37">
        <v>100</v>
      </c>
      <c r="Q1144" s="37">
        <v>100</v>
      </c>
      <c r="R1144" s="37">
        <v>100</v>
      </c>
      <c r="S1144" s="37">
        <v>100</v>
      </c>
      <c r="T1144" s="207"/>
    </row>
    <row r="1145" spans="1:20" s="5" customFormat="1" ht="13.2">
      <c r="A1145" s="5">
        <f t="shared" si="35"/>
        <v>1145</v>
      </c>
      <c r="B1145" s="51" t="s">
        <v>3962</v>
      </c>
      <c r="C1145" s="51"/>
      <c r="D1145" s="51" t="s">
        <v>3963</v>
      </c>
      <c r="E1145" s="51" t="s">
        <v>1058</v>
      </c>
      <c r="F1145" s="51" t="s">
        <v>1501</v>
      </c>
      <c r="G1145" s="51" t="s">
        <v>33</v>
      </c>
      <c r="H1145" s="52">
        <v>2024</v>
      </c>
      <c r="I1145" s="38">
        <v>9.9499999999999993</v>
      </c>
      <c r="J1145" s="38">
        <v>9.9</v>
      </c>
      <c r="K1145" s="38">
        <v>9.9</v>
      </c>
      <c r="L1145" s="38">
        <v>9.9</v>
      </c>
      <c r="M1145" s="38">
        <v>9.9</v>
      </c>
      <c r="N1145" s="37">
        <v>9.9</v>
      </c>
      <c r="O1145" s="37">
        <v>9.9</v>
      </c>
      <c r="P1145" s="37">
        <v>9.9</v>
      </c>
      <c r="Q1145" s="37">
        <v>9.9</v>
      </c>
      <c r="R1145" s="37">
        <v>9.9</v>
      </c>
      <c r="S1145" s="37">
        <v>9.9</v>
      </c>
      <c r="T1145" s="207"/>
    </row>
    <row r="1146" spans="1:20" s="5" customFormat="1" ht="13.2">
      <c r="A1146" s="5">
        <f t="shared" si="35"/>
        <v>1146</v>
      </c>
      <c r="B1146" s="51" t="s">
        <v>3964</v>
      </c>
      <c r="C1146" s="51"/>
      <c r="D1146" s="51" t="s">
        <v>3965</v>
      </c>
      <c r="E1146" s="51" t="s">
        <v>114</v>
      </c>
      <c r="F1146" s="51" t="s">
        <v>1501</v>
      </c>
      <c r="G1146" s="51" t="s">
        <v>32</v>
      </c>
      <c r="H1146" s="52">
        <v>2019</v>
      </c>
      <c r="I1146" s="38">
        <v>9.9</v>
      </c>
      <c r="J1146" s="38">
        <v>9.9</v>
      </c>
      <c r="K1146" s="38">
        <v>9.9</v>
      </c>
      <c r="L1146" s="38">
        <v>9.9</v>
      </c>
      <c r="M1146" s="38">
        <v>9.9</v>
      </c>
      <c r="N1146" s="37">
        <v>9.9</v>
      </c>
      <c r="O1146" s="37">
        <v>9.9</v>
      </c>
      <c r="P1146" s="37">
        <v>9.9</v>
      </c>
      <c r="Q1146" s="37">
        <v>9.9</v>
      </c>
      <c r="R1146" s="37">
        <v>9.9</v>
      </c>
      <c r="S1146" s="37">
        <v>9.9</v>
      </c>
      <c r="T1146" s="207"/>
    </row>
    <row r="1147" spans="1:20" s="5" customFormat="1" ht="13.2">
      <c r="A1147" s="5">
        <f t="shared" si="35"/>
        <v>1147</v>
      </c>
      <c r="B1147" s="51" t="s">
        <v>2702</v>
      </c>
      <c r="C1147" s="51"/>
      <c r="D1147" s="51" t="s">
        <v>2703</v>
      </c>
      <c r="E1147" s="51" t="s">
        <v>1597</v>
      </c>
      <c r="F1147" s="51" t="s">
        <v>1501</v>
      </c>
      <c r="G1147" s="51" t="s">
        <v>33</v>
      </c>
      <c r="H1147" s="52">
        <v>2023</v>
      </c>
      <c r="I1147" s="38">
        <v>9.9499999999999993</v>
      </c>
      <c r="J1147" s="38">
        <v>9.9</v>
      </c>
      <c r="K1147" s="38">
        <v>9.9</v>
      </c>
      <c r="L1147" s="38">
        <v>9.9</v>
      </c>
      <c r="M1147" s="38">
        <v>9.9</v>
      </c>
      <c r="N1147" s="37">
        <v>9.9</v>
      </c>
      <c r="O1147" s="37">
        <v>9.9</v>
      </c>
      <c r="P1147" s="37">
        <v>9.9</v>
      </c>
      <c r="Q1147" s="37">
        <v>9.9</v>
      </c>
      <c r="R1147" s="37">
        <v>9.9</v>
      </c>
      <c r="S1147" s="37">
        <v>9.9</v>
      </c>
      <c r="T1147" s="207"/>
    </row>
    <row r="1148" spans="1:20" s="5" customFormat="1" ht="13.2">
      <c r="A1148" s="5">
        <f t="shared" si="35"/>
        <v>1148</v>
      </c>
      <c r="B1148" s="51" t="s">
        <v>3966</v>
      </c>
      <c r="C1148" s="51"/>
      <c r="D1148" s="51" t="s">
        <v>3967</v>
      </c>
      <c r="E1148" s="51" t="s">
        <v>860</v>
      </c>
      <c r="F1148" s="51" t="s">
        <v>1501</v>
      </c>
      <c r="G1148" s="51" t="s">
        <v>33</v>
      </c>
      <c r="H1148" s="52">
        <v>2024</v>
      </c>
      <c r="I1148" s="38">
        <v>9.9499999999999993</v>
      </c>
      <c r="J1148" s="38">
        <v>9.9</v>
      </c>
      <c r="K1148" s="38">
        <v>9.9</v>
      </c>
      <c r="L1148" s="38">
        <v>9.9</v>
      </c>
      <c r="M1148" s="38">
        <v>9.9</v>
      </c>
      <c r="N1148" s="37">
        <v>9.9</v>
      </c>
      <c r="O1148" s="37">
        <v>9.9</v>
      </c>
      <c r="P1148" s="37">
        <v>9.9</v>
      </c>
      <c r="Q1148" s="37">
        <v>9.9</v>
      </c>
      <c r="R1148" s="37">
        <v>9.9</v>
      </c>
      <c r="S1148" s="37">
        <v>9.9</v>
      </c>
      <c r="T1148" s="207"/>
    </row>
    <row r="1149" spans="1:20" s="5" customFormat="1" ht="13.2">
      <c r="A1149" s="5">
        <f t="shared" si="35"/>
        <v>1149</v>
      </c>
      <c r="B1149" s="51" t="s">
        <v>1817</v>
      </c>
      <c r="C1149" s="51"/>
      <c r="D1149" s="51" t="s">
        <v>2704</v>
      </c>
      <c r="E1149" s="51" t="s">
        <v>87</v>
      </c>
      <c r="F1149" s="51" t="s">
        <v>1501</v>
      </c>
      <c r="G1149" s="51" t="s">
        <v>33</v>
      </c>
      <c r="H1149" s="52">
        <v>2023</v>
      </c>
      <c r="I1149" s="38">
        <v>51.1</v>
      </c>
      <c r="J1149" s="38">
        <v>50</v>
      </c>
      <c r="K1149" s="38">
        <v>50</v>
      </c>
      <c r="L1149" s="38">
        <v>50</v>
      </c>
      <c r="M1149" s="38">
        <v>50</v>
      </c>
      <c r="N1149" s="37">
        <v>50</v>
      </c>
      <c r="O1149" s="37">
        <v>50</v>
      </c>
      <c r="P1149" s="37">
        <v>50</v>
      </c>
      <c r="Q1149" s="37">
        <v>50</v>
      </c>
      <c r="R1149" s="37">
        <v>50</v>
      </c>
      <c r="S1149" s="37">
        <v>50</v>
      </c>
      <c r="T1149" s="207"/>
    </row>
    <row r="1150" spans="1:20" s="5" customFormat="1" ht="13.2">
      <c r="A1150" s="5">
        <f t="shared" si="35"/>
        <v>1150</v>
      </c>
      <c r="B1150" s="51" t="s">
        <v>1837</v>
      </c>
      <c r="C1150" s="51"/>
      <c r="D1150" s="51" t="s">
        <v>1838</v>
      </c>
      <c r="E1150" s="51" t="s">
        <v>1597</v>
      </c>
      <c r="F1150" s="51" t="s">
        <v>1501</v>
      </c>
      <c r="G1150" s="51" t="s">
        <v>33</v>
      </c>
      <c r="H1150" s="52">
        <v>2020</v>
      </c>
      <c r="I1150" s="38">
        <v>2</v>
      </c>
      <c r="J1150" s="38">
        <v>2</v>
      </c>
      <c r="K1150" s="38">
        <v>2</v>
      </c>
      <c r="L1150" s="38">
        <v>2</v>
      </c>
      <c r="M1150" s="38">
        <v>2</v>
      </c>
      <c r="N1150" s="37">
        <v>2</v>
      </c>
      <c r="O1150" s="37">
        <v>2</v>
      </c>
      <c r="P1150" s="37">
        <v>2</v>
      </c>
      <c r="Q1150" s="37">
        <v>2</v>
      </c>
      <c r="R1150" s="37">
        <v>2</v>
      </c>
      <c r="S1150" s="37">
        <v>2</v>
      </c>
      <c r="T1150" s="207"/>
    </row>
    <row r="1151" spans="1:20" s="5" customFormat="1" ht="13.2">
      <c r="A1151" s="5">
        <f t="shared" si="35"/>
        <v>1151</v>
      </c>
      <c r="B1151" s="51" t="s">
        <v>2673</v>
      </c>
      <c r="C1151" s="51"/>
      <c r="D1151" s="51" t="s">
        <v>2674</v>
      </c>
      <c r="E1151" s="51" t="s">
        <v>1558</v>
      </c>
      <c r="F1151" s="51" t="s">
        <v>1501</v>
      </c>
      <c r="G1151" s="51" t="s">
        <v>32</v>
      </c>
      <c r="H1151" s="52">
        <v>2023</v>
      </c>
      <c r="I1151" s="38">
        <v>9.9499999999999993</v>
      </c>
      <c r="J1151" s="38">
        <v>9.9</v>
      </c>
      <c r="K1151" s="38">
        <v>9.9</v>
      </c>
      <c r="L1151" s="38">
        <v>9.9</v>
      </c>
      <c r="M1151" s="38">
        <v>9.9</v>
      </c>
      <c r="N1151" s="37">
        <v>9.9</v>
      </c>
      <c r="O1151" s="37">
        <v>9.9</v>
      </c>
      <c r="P1151" s="37">
        <v>9.9</v>
      </c>
      <c r="Q1151" s="37">
        <v>9.9</v>
      </c>
      <c r="R1151" s="37">
        <v>9.9</v>
      </c>
      <c r="S1151" s="37">
        <v>9.9</v>
      </c>
      <c r="T1151" s="207"/>
    </row>
    <row r="1152" spans="1:20" s="5" customFormat="1" ht="13.2">
      <c r="A1152" s="5">
        <f t="shared" si="35"/>
        <v>1152</v>
      </c>
      <c r="B1152" s="51" t="s">
        <v>3968</v>
      </c>
      <c r="C1152" s="51"/>
      <c r="D1152" s="51" t="s">
        <v>3969</v>
      </c>
      <c r="E1152" s="51" t="s">
        <v>1415</v>
      </c>
      <c r="F1152" s="51" t="s">
        <v>1501</v>
      </c>
      <c r="G1152" s="51" t="s">
        <v>33</v>
      </c>
      <c r="H1152" s="52">
        <v>2023</v>
      </c>
      <c r="I1152" s="38">
        <v>61.5</v>
      </c>
      <c r="J1152" s="38">
        <v>60</v>
      </c>
      <c r="K1152" s="38">
        <v>60</v>
      </c>
      <c r="L1152" s="38">
        <v>60</v>
      </c>
      <c r="M1152" s="38">
        <v>60</v>
      </c>
      <c r="N1152" s="37">
        <v>60</v>
      </c>
      <c r="O1152" s="37">
        <v>60</v>
      </c>
      <c r="P1152" s="37">
        <v>60</v>
      </c>
      <c r="Q1152" s="37">
        <v>60</v>
      </c>
      <c r="R1152" s="37">
        <v>60</v>
      </c>
      <c r="S1152" s="37">
        <v>60</v>
      </c>
      <c r="T1152" s="207"/>
    </row>
    <row r="1153" spans="1:20" s="5" customFormat="1" ht="13.2">
      <c r="A1153" s="5">
        <f t="shared" si="35"/>
        <v>1153</v>
      </c>
      <c r="B1153" s="51" t="s">
        <v>1502</v>
      </c>
      <c r="C1153" s="51"/>
      <c r="D1153" s="51" t="s">
        <v>1503</v>
      </c>
      <c r="E1153" s="51" t="s">
        <v>1033</v>
      </c>
      <c r="F1153" s="51" t="s">
        <v>1501</v>
      </c>
      <c r="G1153" s="51" t="s">
        <v>33</v>
      </c>
      <c r="H1153" s="52">
        <v>2017</v>
      </c>
      <c r="I1153" s="38">
        <v>9.9</v>
      </c>
      <c r="J1153" s="38">
        <v>9.9</v>
      </c>
      <c r="K1153" s="38">
        <v>9.9</v>
      </c>
      <c r="L1153" s="38">
        <v>9.9</v>
      </c>
      <c r="M1153" s="38">
        <v>9.9</v>
      </c>
      <c r="N1153" s="37">
        <v>9.9</v>
      </c>
      <c r="O1153" s="37">
        <v>9.9</v>
      </c>
      <c r="P1153" s="37">
        <v>9.9</v>
      </c>
      <c r="Q1153" s="37">
        <v>9.9</v>
      </c>
      <c r="R1153" s="37">
        <v>9.9</v>
      </c>
      <c r="S1153" s="37">
        <v>9.9</v>
      </c>
      <c r="T1153" s="207"/>
    </row>
    <row r="1154" spans="1:20" s="5" customFormat="1" ht="13.2">
      <c r="A1154" s="5">
        <f t="shared" si="35"/>
        <v>1154</v>
      </c>
      <c r="B1154" s="51" t="s">
        <v>1767</v>
      </c>
      <c r="C1154" s="51"/>
      <c r="D1154" s="51" t="s">
        <v>3970</v>
      </c>
      <c r="E1154" s="51" t="s">
        <v>113</v>
      </c>
      <c r="F1154" s="51" t="s">
        <v>1501</v>
      </c>
      <c r="G1154" s="51" t="s">
        <v>32</v>
      </c>
      <c r="H1154" s="52">
        <v>2020</v>
      </c>
      <c r="I1154" s="38">
        <v>2.2999999999999998</v>
      </c>
      <c r="J1154" s="38">
        <v>2.2999999999999998</v>
      </c>
      <c r="K1154" s="38">
        <v>2.2999999999999998</v>
      </c>
      <c r="L1154" s="38">
        <v>2.2999999999999998</v>
      </c>
      <c r="M1154" s="38">
        <v>2.2999999999999998</v>
      </c>
      <c r="N1154" s="37">
        <v>2.2999999999999998</v>
      </c>
      <c r="O1154" s="37">
        <v>2.2999999999999998</v>
      </c>
      <c r="P1154" s="37">
        <v>2.2999999999999998</v>
      </c>
      <c r="Q1154" s="37">
        <v>2.2999999999999998</v>
      </c>
      <c r="R1154" s="37">
        <v>2.2999999999999998</v>
      </c>
      <c r="S1154" s="37">
        <v>2.2999999999999998</v>
      </c>
      <c r="T1154" s="207"/>
    </row>
    <row r="1155" spans="1:20" s="5" customFormat="1" ht="13.2">
      <c r="A1155" s="5">
        <f t="shared" si="35"/>
        <v>1155</v>
      </c>
      <c r="B1155" s="51" t="s">
        <v>3971</v>
      </c>
      <c r="C1155" s="51"/>
      <c r="D1155" s="51" t="s">
        <v>3972</v>
      </c>
      <c r="E1155" s="51" t="s">
        <v>42</v>
      </c>
      <c r="F1155" s="51" t="s">
        <v>1501</v>
      </c>
      <c r="G1155" s="51" t="s">
        <v>33</v>
      </c>
      <c r="H1155" s="52">
        <v>2024</v>
      </c>
      <c r="I1155" s="38">
        <v>10</v>
      </c>
      <c r="J1155" s="38">
        <v>10</v>
      </c>
      <c r="K1155" s="38">
        <v>10</v>
      </c>
      <c r="L1155" s="38">
        <v>10</v>
      </c>
      <c r="M1155" s="38">
        <v>10</v>
      </c>
      <c r="N1155" s="37">
        <v>10</v>
      </c>
      <c r="O1155" s="37">
        <v>10</v>
      </c>
      <c r="P1155" s="37">
        <v>10</v>
      </c>
      <c r="Q1155" s="37">
        <v>10</v>
      </c>
      <c r="R1155" s="37">
        <v>10</v>
      </c>
      <c r="S1155" s="37">
        <v>10</v>
      </c>
      <c r="T1155" s="207"/>
    </row>
    <row r="1156" spans="1:20" s="5" customFormat="1" ht="13.2">
      <c r="A1156" s="5">
        <f t="shared" si="35"/>
        <v>1156</v>
      </c>
      <c r="B1156" s="51" t="s">
        <v>2843</v>
      </c>
      <c r="C1156" s="51"/>
      <c r="D1156" s="51" t="s">
        <v>3973</v>
      </c>
      <c r="E1156" s="51" t="s">
        <v>2844</v>
      </c>
      <c r="F1156" s="51" t="s">
        <v>1501</v>
      </c>
      <c r="G1156" s="51" t="s">
        <v>32</v>
      </c>
      <c r="H1156" s="52">
        <v>2023</v>
      </c>
      <c r="I1156" s="38">
        <v>9.9499999999999993</v>
      </c>
      <c r="J1156" s="38">
        <v>9.9</v>
      </c>
      <c r="K1156" s="38">
        <v>9.9</v>
      </c>
      <c r="L1156" s="38">
        <v>9.9</v>
      </c>
      <c r="M1156" s="38">
        <v>9.9</v>
      </c>
      <c r="N1156" s="37">
        <v>9.9</v>
      </c>
      <c r="O1156" s="37">
        <v>9.9</v>
      </c>
      <c r="P1156" s="37">
        <v>9.9</v>
      </c>
      <c r="Q1156" s="37">
        <v>9.9</v>
      </c>
      <c r="R1156" s="37">
        <v>9.9</v>
      </c>
      <c r="S1156" s="37">
        <v>9.9</v>
      </c>
      <c r="T1156" s="207"/>
    </row>
    <row r="1157" spans="1:20" s="5" customFormat="1" ht="13.2">
      <c r="A1157" s="5">
        <f t="shared" si="35"/>
        <v>1157</v>
      </c>
      <c r="B1157" s="51" t="s">
        <v>1524</v>
      </c>
      <c r="C1157" s="51"/>
      <c r="D1157" s="51" t="s">
        <v>1525</v>
      </c>
      <c r="E1157" s="51" t="s">
        <v>315</v>
      </c>
      <c r="F1157" s="51" t="s">
        <v>1501</v>
      </c>
      <c r="G1157" s="51" t="s">
        <v>32</v>
      </c>
      <c r="H1157" s="52">
        <v>2017</v>
      </c>
      <c r="I1157" s="38">
        <v>1.5</v>
      </c>
      <c r="J1157" s="38">
        <v>1.5</v>
      </c>
      <c r="K1157" s="38">
        <v>1.5</v>
      </c>
      <c r="L1157" s="38">
        <v>1.5</v>
      </c>
      <c r="M1157" s="38">
        <v>1.5</v>
      </c>
      <c r="N1157" s="37">
        <v>1.5</v>
      </c>
      <c r="O1157" s="37">
        <v>1.5</v>
      </c>
      <c r="P1157" s="37">
        <v>1.5</v>
      </c>
      <c r="Q1157" s="37">
        <v>1.5</v>
      </c>
      <c r="R1157" s="37">
        <v>1.5</v>
      </c>
      <c r="S1157" s="37">
        <v>1.5</v>
      </c>
      <c r="T1157" s="207"/>
    </row>
    <row r="1158" spans="1:20" s="5" customFormat="1" ht="13.2">
      <c r="A1158" s="5">
        <f t="shared" ref="A1158:A1221" si="37">A1157+1</f>
        <v>1158</v>
      </c>
      <c r="B1158" s="51" t="s">
        <v>1818</v>
      </c>
      <c r="C1158" s="51"/>
      <c r="D1158" s="51" t="s">
        <v>2047</v>
      </c>
      <c r="E1158" s="51" t="s">
        <v>44</v>
      </c>
      <c r="F1158" s="51" t="s">
        <v>1501</v>
      </c>
      <c r="G1158" s="51" t="s">
        <v>31</v>
      </c>
      <c r="H1158" s="52">
        <v>2021</v>
      </c>
      <c r="I1158" s="38">
        <v>51.7</v>
      </c>
      <c r="J1158" s="38">
        <v>51.7</v>
      </c>
      <c r="K1158" s="38">
        <v>51.7</v>
      </c>
      <c r="L1158" s="38">
        <v>51.7</v>
      </c>
      <c r="M1158" s="38">
        <v>51.7</v>
      </c>
      <c r="N1158" s="37">
        <v>51.7</v>
      </c>
      <c r="O1158" s="37">
        <v>51.7</v>
      </c>
      <c r="P1158" s="37">
        <v>51.7</v>
      </c>
      <c r="Q1158" s="37">
        <v>51.7</v>
      </c>
      <c r="R1158" s="37">
        <v>51.7</v>
      </c>
      <c r="S1158" s="37">
        <v>51.7</v>
      </c>
      <c r="T1158" s="207"/>
    </row>
    <row r="1159" spans="1:20" s="5" customFormat="1" ht="13.2">
      <c r="A1159" s="5">
        <f t="shared" si="37"/>
        <v>1159</v>
      </c>
      <c r="B1159" s="51" t="s">
        <v>2675</v>
      </c>
      <c r="C1159" s="51"/>
      <c r="D1159" s="51" t="s">
        <v>2676</v>
      </c>
      <c r="E1159" s="51" t="s">
        <v>694</v>
      </c>
      <c r="F1159" s="51" t="s">
        <v>1501</v>
      </c>
      <c r="G1159" s="51" t="s">
        <v>33</v>
      </c>
      <c r="H1159" s="52">
        <v>2022</v>
      </c>
      <c r="I1159" s="38">
        <v>9.9499999999999993</v>
      </c>
      <c r="J1159" s="38">
        <v>9.9</v>
      </c>
      <c r="K1159" s="38">
        <v>9.9</v>
      </c>
      <c r="L1159" s="38">
        <v>9.9</v>
      </c>
      <c r="M1159" s="38">
        <v>9.9</v>
      </c>
      <c r="N1159" s="37">
        <v>9.9</v>
      </c>
      <c r="O1159" s="37">
        <v>9.9</v>
      </c>
      <c r="P1159" s="37">
        <v>9.9</v>
      </c>
      <c r="Q1159" s="37">
        <v>9.9</v>
      </c>
      <c r="R1159" s="37">
        <v>9.9</v>
      </c>
      <c r="S1159" s="37">
        <v>9.9</v>
      </c>
      <c r="T1159" s="207"/>
    </row>
    <row r="1160" spans="1:20" s="5" customFormat="1" ht="13.2">
      <c r="A1160" s="5">
        <f t="shared" si="37"/>
        <v>1160</v>
      </c>
      <c r="B1160" s="51" t="s">
        <v>3974</v>
      </c>
      <c r="C1160" s="51"/>
      <c r="D1160" s="51" t="s">
        <v>3975</v>
      </c>
      <c r="E1160" s="51" t="s">
        <v>2827</v>
      </c>
      <c r="F1160" s="51" t="s">
        <v>1501</v>
      </c>
      <c r="G1160" s="51" t="s">
        <v>31</v>
      </c>
      <c r="H1160" s="52">
        <v>2024</v>
      </c>
      <c r="I1160" s="38">
        <v>10</v>
      </c>
      <c r="J1160" s="38">
        <v>10</v>
      </c>
      <c r="K1160" s="38">
        <v>10</v>
      </c>
      <c r="L1160" s="38">
        <v>10</v>
      </c>
      <c r="M1160" s="38">
        <v>10</v>
      </c>
      <c r="N1160" s="37">
        <v>10</v>
      </c>
      <c r="O1160" s="37">
        <v>10</v>
      </c>
      <c r="P1160" s="37">
        <v>10</v>
      </c>
      <c r="Q1160" s="37">
        <v>10</v>
      </c>
      <c r="R1160" s="37">
        <v>10</v>
      </c>
      <c r="S1160" s="37">
        <v>10</v>
      </c>
      <c r="T1160" s="207"/>
    </row>
    <row r="1161" spans="1:20" s="5" customFormat="1" ht="13.2">
      <c r="A1161" s="5">
        <f t="shared" si="37"/>
        <v>1161</v>
      </c>
      <c r="B1161" s="51" t="s">
        <v>2454</v>
      </c>
      <c r="C1161" s="51"/>
      <c r="D1161" s="51" t="s">
        <v>2677</v>
      </c>
      <c r="E1161" s="51" t="s">
        <v>48</v>
      </c>
      <c r="F1161" s="51" t="s">
        <v>1501</v>
      </c>
      <c r="G1161" s="51" t="s">
        <v>32</v>
      </c>
      <c r="H1161" s="52">
        <v>2023</v>
      </c>
      <c r="I1161" s="38">
        <v>100.79</v>
      </c>
      <c r="J1161" s="38">
        <v>100</v>
      </c>
      <c r="K1161" s="38">
        <v>100</v>
      </c>
      <c r="L1161" s="38">
        <v>100</v>
      </c>
      <c r="M1161" s="38">
        <v>100</v>
      </c>
      <c r="N1161" s="37">
        <v>100</v>
      </c>
      <c r="O1161" s="37">
        <v>100</v>
      </c>
      <c r="P1161" s="37">
        <v>100</v>
      </c>
      <c r="Q1161" s="37">
        <v>100</v>
      </c>
      <c r="R1161" s="37">
        <v>100</v>
      </c>
      <c r="S1161" s="37">
        <v>100</v>
      </c>
      <c r="T1161" s="207"/>
    </row>
    <row r="1162" spans="1:20" s="5" customFormat="1" ht="13.2">
      <c r="A1162" s="5">
        <f t="shared" si="37"/>
        <v>1162</v>
      </c>
      <c r="B1162" s="51" t="s">
        <v>2455</v>
      </c>
      <c r="C1162" s="51"/>
      <c r="D1162" s="51" t="s">
        <v>2678</v>
      </c>
      <c r="E1162" s="51" t="s">
        <v>48</v>
      </c>
      <c r="F1162" s="51" t="s">
        <v>1501</v>
      </c>
      <c r="G1162" s="51" t="s">
        <v>32</v>
      </c>
      <c r="H1162" s="52">
        <v>2023</v>
      </c>
      <c r="I1162" s="38">
        <v>100.79</v>
      </c>
      <c r="J1162" s="38">
        <v>100</v>
      </c>
      <c r="K1162" s="38">
        <v>100</v>
      </c>
      <c r="L1162" s="38">
        <v>100</v>
      </c>
      <c r="M1162" s="38">
        <v>100</v>
      </c>
      <c r="N1162" s="37">
        <v>100</v>
      </c>
      <c r="O1162" s="37">
        <v>100</v>
      </c>
      <c r="P1162" s="37">
        <v>100</v>
      </c>
      <c r="Q1162" s="37">
        <v>100</v>
      </c>
      <c r="R1162" s="37">
        <v>100</v>
      </c>
      <c r="S1162" s="37">
        <v>100</v>
      </c>
      <c r="T1162" s="207"/>
    </row>
    <row r="1163" spans="1:20" s="5" customFormat="1" ht="13.2">
      <c r="A1163" s="5">
        <f t="shared" si="37"/>
        <v>1163</v>
      </c>
      <c r="B1163" s="51" t="s">
        <v>3976</v>
      </c>
      <c r="C1163" s="51"/>
      <c r="D1163" s="51" t="s">
        <v>3977</v>
      </c>
      <c r="E1163" s="51" t="s">
        <v>722</v>
      </c>
      <c r="F1163" s="51" t="s">
        <v>1501</v>
      </c>
      <c r="G1163" s="51" t="s">
        <v>31</v>
      </c>
      <c r="H1163" s="52">
        <v>2024</v>
      </c>
      <c r="I1163" s="38">
        <v>9.9499999999999993</v>
      </c>
      <c r="J1163" s="38">
        <v>9.9</v>
      </c>
      <c r="K1163" s="38">
        <v>9.9</v>
      </c>
      <c r="L1163" s="38">
        <v>9.9</v>
      </c>
      <c r="M1163" s="38">
        <v>9.9</v>
      </c>
      <c r="N1163" s="37">
        <v>9.9</v>
      </c>
      <c r="O1163" s="37">
        <v>9.9</v>
      </c>
      <c r="P1163" s="37">
        <v>9.9</v>
      </c>
      <c r="Q1163" s="37">
        <v>9.9</v>
      </c>
      <c r="R1163" s="37">
        <v>9.9</v>
      </c>
      <c r="S1163" s="37">
        <v>9.9</v>
      </c>
      <c r="T1163" s="207"/>
    </row>
    <row r="1164" spans="1:20" s="5" customFormat="1" ht="13.2">
      <c r="A1164" s="5">
        <f t="shared" si="37"/>
        <v>1164</v>
      </c>
      <c r="B1164" s="51" t="s">
        <v>1526</v>
      </c>
      <c r="C1164" s="51"/>
      <c r="D1164" s="51" t="s">
        <v>1527</v>
      </c>
      <c r="E1164" s="51" t="s">
        <v>315</v>
      </c>
      <c r="F1164" s="51" t="s">
        <v>1501</v>
      </c>
      <c r="G1164" s="51" t="s">
        <v>32</v>
      </c>
      <c r="H1164" s="52">
        <v>2018</v>
      </c>
      <c r="I1164" s="38">
        <v>1.5</v>
      </c>
      <c r="J1164" s="38">
        <v>1.5</v>
      </c>
      <c r="K1164" s="38">
        <v>1.5</v>
      </c>
      <c r="L1164" s="38">
        <v>1.5</v>
      </c>
      <c r="M1164" s="38">
        <v>1.5</v>
      </c>
      <c r="N1164" s="37">
        <v>1.5</v>
      </c>
      <c r="O1164" s="37">
        <v>1.5</v>
      </c>
      <c r="P1164" s="37">
        <v>1.5</v>
      </c>
      <c r="Q1164" s="37">
        <v>1.5</v>
      </c>
      <c r="R1164" s="37">
        <v>1.5</v>
      </c>
      <c r="S1164" s="37">
        <v>1.5</v>
      </c>
      <c r="T1164" s="207"/>
    </row>
    <row r="1165" spans="1:20" s="5" customFormat="1" ht="13.2">
      <c r="A1165" s="5">
        <f t="shared" si="37"/>
        <v>1165</v>
      </c>
      <c r="B1165" s="51" t="s">
        <v>2441</v>
      </c>
      <c r="C1165" s="51"/>
      <c r="D1165" s="51" t="s">
        <v>3978</v>
      </c>
      <c r="E1165" s="51" t="s">
        <v>109</v>
      </c>
      <c r="F1165" s="51" t="s">
        <v>1501</v>
      </c>
      <c r="G1165" s="51" t="s">
        <v>32</v>
      </c>
      <c r="H1165" s="52">
        <v>2024</v>
      </c>
      <c r="I1165" s="38">
        <v>70.5</v>
      </c>
      <c r="J1165" s="38">
        <v>70</v>
      </c>
      <c r="K1165" s="38">
        <v>70</v>
      </c>
      <c r="L1165" s="38">
        <v>70</v>
      </c>
      <c r="M1165" s="38">
        <v>70</v>
      </c>
      <c r="N1165" s="37">
        <v>70</v>
      </c>
      <c r="O1165" s="37">
        <v>70</v>
      </c>
      <c r="P1165" s="37">
        <v>70</v>
      </c>
      <c r="Q1165" s="37">
        <v>70</v>
      </c>
      <c r="R1165" s="37">
        <v>70</v>
      </c>
      <c r="S1165" s="37">
        <v>70</v>
      </c>
      <c r="T1165" s="207"/>
    </row>
    <row r="1166" spans="1:20" s="5" customFormat="1" ht="13.2">
      <c r="A1166" s="5">
        <f t="shared" si="37"/>
        <v>1166</v>
      </c>
      <c r="B1166" s="51" t="s">
        <v>2679</v>
      </c>
      <c r="C1166" s="51"/>
      <c r="D1166" s="51" t="s">
        <v>2680</v>
      </c>
      <c r="E1166" s="51" t="s">
        <v>360</v>
      </c>
      <c r="F1166" s="51" t="s">
        <v>1501</v>
      </c>
      <c r="G1166" s="51" t="s">
        <v>31</v>
      </c>
      <c r="H1166" s="52">
        <v>2022</v>
      </c>
      <c r="I1166" s="38">
        <v>63.5</v>
      </c>
      <c r="J1166" s="38">
        <v>62.5</v>
      </c>
      <c r="K1166" s="38">
        <v>62.5</v>
      </c>
      <c r="L1166" s="38">
        <v>62.5</v>
      </c>
      <c r="M1166" s="38">
        <v>62.5</v>
      </c>
      <c r="N1166" s="37">
        <v>62.5</v>
      </c>
      <c r="O1166" s="37">
        <v>62.5</v>
      </c>
      <c r="P1166" s="37">
        <v>62.5</v>
      </c>
      <c r="Q1166" s="37">
        <v>62.5</v>
      </c>
      <c r="R1166" s="37">
        <v>62.5</v>
      </c>
      <c r="S1166" s="37">
        <v>62.5</v>
      </c>
      <c r="T1166" s="207"/>
    </row>
    <row r="1167" spans="1:20" s="5" customFormat="1" ht="13.2">
      <c r="A1167" s="5">
        <f t="shared" si="37"/>
        <v>1167</v>
      </c>
      <c r="B1167" s="51" t="s">
        <v>2681</v>
      </c>
      <c r="C1167" s="51"/>
      <c r="D1167" s="51" t="s">
        <v>2682</v>
      </c>
      <c r="E1167" s="51" t="s">
        <v>360</v>
      </c>
      <c r="F1167" s="51" t="s">
        <v>1501</v>
      </c>
      <c r="G1167" s="51" t="s">
        <v>31</v>
      </c>
      <c r="H1167" s="52">
        <v>2022</v>
      </c>
      <c r="I1167" s="38">
        <v>63.5</v>
      </c>
      <c r="J1167" s="38">
        <v>62.5</v>
      </c>
      <c r="K1167" s="38">
        <v>62.5</v>
      </c>
      <c r="L1167" s="38">
        <v>62.5</v>
      </c>
      <c r="M1167" s="38">
        <v>62.5</v>
      </c>
      <c r="N1167" s="37">
        <v>62.5</v>
      </c>
      <c r="O1167" s="37">
        <v>62.5</v>
      </c>
      <c r="P1167" s="37">
        <v>62.5</v>
      </c>
      <c r="Q1167" s="37">
        <v>62.5</v>
      </c>
      <c r="R1167" s="37">
        <v>62.5</v>
      </c>
      <c r="S1167" s="37">
        <v>62.5</v>
      </c>
      <c r="T1167" s="207"/>
    </row>
    <row r="1168" spans="1:20" s="5" customFormat="1" ht="13.2">
      <c r="A1168" s="5">
        <f t="shared" si="37"/>
        <v>1168</v>
      </c>
      <c r="B1168" s="51" t="s">
        <v>3979</v>
      </c>
      <c r="C1168" s="51"/>
      <c r="D1168" s="51" t="s">
        <v>3980</v>
      </c>
      <c r="E1168" s="51" t="s">
        <v>48</v>
      </c>
      <c r="F1168" s="51" t="s">
        <v>1501</v>
      </c>
      <c r="G1168" s="51" t="s">
        <v>32</v>
      </c>
      <c r="H1168" s="52">
        <v>2023</v>
      </c>
      <c r="I1168" s="38">
        <v>9.99</v>
      </c>
      <c r="J1168" s="38">
        <v>9.9</v>
      </c>
      <c r="K1168" s="38">
        <v>9.9</v>
      </c>
      <c r="L1168" s="38">
        <v>9.9</v>
      </c>
      <c r="M1168" s="38">
        <v>9.9</v>
      </c>
      <c r="N1168" s="37">
        <v>9.9</v>
      </c>
      <c r="O1168" s="37">
        <v>9.9</v>
      </c>
      <c r="P1168" s="37">
        <v>9.9</v>
      </c>
      <c r="Q1168" s="37">
        <v>9.9</v>
      </c>
      <c r="R1168" s="37">
        <v>9.9</v>
      </c>
      <c r="S1168" s="37">
        <v>9.9</v>
      </c>
      <c r="T1168" s="207"/>
    </row>
    <row r="1169" spans="1:20" s="5" customFormat="1" ht="13.2">
      <c r="A1169" s="5">
        <f t="shared" si="37"/>
        <v>1169</v>
      </c>
      <c r="B1169" s="51" t="s">
        <v>2683</v>
      </c>
      <c r="C1169" s="51"/>
      <c r="D1169" s="51" t="s">
        <v>2684</v>
      </c>
      <c r="E1169" s="51" t="s">
        <v>1536</v>
      </c>
      <c r="F1169" s="51" t="s">
        <v>1501</v>
      </c>
      <c r="G1169" s="51" t="s">
        <v>69</v>
      </c>
      <c r="H1169" s="52">
        <v>2022</v>
      </c>
      <c r="I1169" s="38">
        <v>51.75</v>
      </c>
      <c r="J1169" s="38">
        <v>50</v>
      </c>
      <c r="K1169" s="38">
        <v>50</v>
      </c>
      <c r="L1169" s="38">
        <v>50</v>
      </c>
      <c r="M1169" s="38">
        <v>50</v>
      </c>
      <c r="N1169" s="37">
        <v>50</v>
      </c>
      <c r="O1169" s="37">
        <v>50</v>
      </c>
      <c r="P1169" s="37">
        <v>50</v>
      </c>
      <c r="Q1169" s="37">
        <v>50</v>
      </c>
      <c r="R1169" s="37">
        <v>50</v>
      </c>
      <c r="S1169" s="37">
        <v>50</v>
      </c>
      <c r="T1169" s="207"/>
    </row>
    <row r="1170" spans="1:20" s="5" customFormat="1" ht="13.2">
      <c r="A1170" s="5">
        <f t="shared" si="37"/>
        <v>1170</v>
      </c>
      <c r="B1170" s="51" t="s">
        <v>1725</v>
      </c>
      <c r="C1170" s="51"/>
      <c r="D1170" s="51" t="s">
        <v>2048</v>
      </c>
      <c r="E1170" s="51" t="s">
        <v>114</v>
      </c>
      <c r="F1170" s="51" t="s">
        <v>1501</v>
      </c>
      <c r="G1170" s="51" t="s">
        <v>32</v>
      </c>
      <c r="H1170" s="52">
        <v>2021</v>
      </c>
      <c r="I1170" s="38">
        <v>100.5</v>
      </c>
      <c r="J1170" s="38">
        <v>100.5</v>
      </c>
      <c r="K1170" s="38">
        <v>100.5</v>
      </c>
      <c r="L1170" s="38">
        <v>100.5</v>
      </c>
      <c r="M1170" s="38">
        <v>100.5</v>
      </c>
      <c r="N1170" s="37">
        <v>100.5</v>
      </c>
      <c r="O1170" s="37">
        <v>100.5</v>
      </c>
      <c r="P1170" s="37">
        <v>100.5</v>
      </c>
      <c r="Q1170" s="37">
        <v>100.5</v>
      </c>
      <c r="R1170" s="37">
        <v>100.5</v>
      </c>
      <c r="S1170" s="37">
        <v>100.5</v>
      </c>
      <c r="T1170" s="207"/>
    </row>
    <row r="1171" spans="1:20" s="5" customFormat="1" ht="13.2">
      <c r="A1171" s="5">
        <f t="shared" si="37"/>
        <v>1171</v>
      </c>
      <c r="B1171" s="51" t="s">
        <v>3981</v>
      </c>
      <c r="C1171" s="51"/>
      <c r="D1171" s="51" t="s">
        <v>3982</v>
      </c>
      <c r="E1171" s="51" t="s">
        <v>48</v>
      </c>
      <c r="F1171" s="51" t="s">
        <v>1501</v>
      </c>
      <c r="G1171" s="51" t="s">
        <v>32</v>
      </c>
      <c r="H1171" s="52">
        <v>2023</v>
      </c>
      <c r="I1171" s="38">
        <v>9.99</v>
      </c>
      <c r="J1171" s="38">
        <v>9.9</v>
      </c>
      <c r="K1171" s="38">
        <v>9.9</v>
      </c>
      <c r="L1171" s="38">
        <v>9.9</v>
      </c>
      <c r="M1171" s="38">
        <v>9.9</v>
      </c>
      <c r="N1171" s="37">
        <v>9.9</v>
      </c>
      <c r="O1171" s="37">
        <v>9.9</v>
      </c>
      <c r="P1171" s="37">
        <v>9.9</v>
      </c>
      <c r="Q1171" s="37">
        <v>9.9</v>
      </c>
      <c r="R1171" s="37">
        <v>9.9</v>
      </c>
      <c r="S1171" s="37">
        <v>9.9</v>
      </c>
      <c r="T1171" s="207"/>
    </row>
    <row r="1172" spans="1:20" s="5" customFormat="1" ht="13.2">
      <c r="A1172" s="5">
        <f t="shared" si="37"/>
        <v>1172</v>
      </c>
      <c r="B1172" s="51" t="s">
        <v>1504</v>
      </c>
      <c r="C1172" s="51"/>
      <c r="D1172" s="51" t="s">
        <v>1505</v>
      </c>
      <c r="E1172" s="51" t="s">
        <v>1168</v>
      </c>
      <c r="F1172" s="51" t="s">
        <v>1501</v>
      </c>
      <c r="G1172" s="51" t="s">
        <v>33</v>
      </c>
      <c r="H1172" s="52">
        <v>2013</v>
      </c>
      <c r="I1172" s="38">
        <v>36</v>
      </c>
      <c r="J1172" s="38">
        <v>33.700000000000003</v>
      </c>
      <c r="K1172" s="38">
        <v>33.700000000000003</v>
      </c>
      <c r="L1172" s="38">
        <v>33.700000000000003</v>
      </c>
      <c r="M1172" s="38">
        <v>33.700000000000003</v>
      </c>
      <c r="N1172" s="37">
        <v>33.700000000000003</v>
      </c>
      <c r="O1172" s="37">
        <v>33.700000000000003</v>
      </c>
      <c r="P1172" s="37">
        <v>33.700000000000003</v>
      </c>
      <c r="Q1172" s="37">
        <v>33.700000000000003</v>
      </c>
      <c r="R1172" s="37">
        <v>33.700000000000003</v>
      </c>
      <c r="S1172" s="37">
        <v>33.700000000000003</v>
      </c>
      <c r="T1172" s="207"/>
    </row>
    <row r="1173" spans="1:20" s="5" customFormat="1" ht="13.2">
      <c r="A1173" s="5">
        <f t="shared" si="37"/>
        <v>1173</v>
      </c>
      <c r="B1173" s="51" t="s">
        <v>2705</v>
      </c>
      <c r="C1173" s="51"/>
      <c r="D1173" s="51" t="s">
        <v>2706</v>
      </c>
      <c r="E1173" s="51" t="s">
        <v>449</v>
      </c>
      <c r="F1173" s="51" t="s">
        <v>1501</v>
      </c>
      <c r="G1173" s="51" t="s">
        <v>33</v>
      </c>
      <c r="H1173" s="52">
        <v>2023</v>
      </c>
      <c r="I1173" s="38">
        <v>9.9499999999999993</v>
      </c>
      <c r="J1173" s="38">
        <v>9.9</v>
      </c>
      <c r="K1173" s="38">
        <v>9.9</v>
      </c>
      <c r="L1173" s="38">
        <v>9.9</v>
      </c>
      <c r="M1173" s="38">
        <v>9.9</v>
      </c>
      <c r="N1173" s="37">
        <v>9.9</v>
      </c>
      <c r="O1173" s="37">
        <v>9.9</v>
      </c>
      <c r="P1173" s="37">
        <v>9.9</v>
      </c>
      <c r="Q1173" s="37">
        <v>9.9</v>
      </c>
      <c r="R1173" s="37">
        <v>9.9</v>
      </c>
      <c r="S1173" s="37">
        <v>9.9</v>
      </c>
      <c r="T1173" s="207"/>
    </row>
    <row r="1174" spans="1:20" s="5" customFormat="1" ht="13.2">
      <c r="A1174" s="5">
        <f t="shared" si="37"/>
        <v>1174</v>
      </c>
      <c r="B1174" s="51" t="s">
        <v>3983</v>
      </c>
      <c r="C1174" s="51"/>
      <c r="D1174" s="51" t="s">
        <v>3984</v>
      </c>
      <c r="E1174" s="51" t="s">
        <v>814</v>
      </c>
      <c r="F1174" s="51" t="s">
        <v>1501</v>
      </c>
      <c r="G1174" s="51" t="s">
        <v>31</v>
      </c>
      <c r="H1174" s="52">
        <v>2024</v>
      </c>
      <c r="I1174" s="38">
        <v>10</v>
      </c>
      <c r="J1174" s="38">
        <v>10</v>
      </c>
      <c r="K1174" s="38">
        <v>10</v>
      </c>
      <c r="L1174" s="38">
        <v>10</v>
      </c>
      <c r="M1174" s="38">
        <v>10</v>
      </c>
      <c r="N1174" s="37">
        <v>10</v>
      </c>
      <c r="O1174" s="37">
        <v>10</v>
      </c>
      <c r="P1174" s="37">
        <v>10</v>
      </c>
      <c r="Q1174" s="37">
        <v>10</v>
      </c>
      <c r="R1174" s="37">
        <v>10</v>
      </c>
      <c r="S1174" s="37">
        <v>10</v>
      </c>
      <c r="T1174" s="207"/>
    </row>
    <row r="1175" spans="1:20" s="5" customFormat="1" ht="13.2">
      <c r="A1175" s="5">
        <f t="shared" si="37"/>
        <v>1175</v>
      </c>
      <c r="B1175" s="51" t="s">
        <v>1768</v>
      </c>
      <c r="C1175" s="51"/>
      <c r="D1175" s="51" t="s">
        <v>2685</v>
      </c>
      <c r="E1175" s="51" t="s">
        <v>244</v>
      </c>
      <c r="F1175" s="51" t="s">
        <v>1501</v>
      </c>
      <c r="G1175" s="51" t="s">
        <v>69</v>
      </c>
      <c r="H1175" s="52">
        <v>2019</v>
      </c>
      <c r="I1175" s="38">
        <v>9.9</v>
      </c>
      <c r="J1175" s="38">
        <v>9.9</v>
      </c>
      <c r="K1175" s="38">
        <v>9.9</v>
      </c>
      <c r="L1175" s="38">
        <v>9.9</v>
      </c>
      <c r="M1175" s="38">
        <v>9.9</v>
      </c>
      <c r="N1175" s="37">
        <v>9.9</v>
      </c>
      <c r="O1175" s="37">
        <v>9.9</v>
      </c>
      <c r="P1175" s="37">
        <v>9.9</v>
      </c>
      <c r="Q1175" s="37">
        <v>9.9</v>
      </c>
      <c r="R1175" s="37">
        <v>9.9</v>
      </c>
      <c r="S1175" s="37">
        <v>9.9</v>
      </c>
      <c r="T1175" s="207"/>
    </row>
    <row r="1176" spans="1:20" s="5" customFormat="1" ht="13.2">
      <c r="A1176" s="5">
        <f t="shared" si="37"/>
        <v>1176</v>
      </c>
      <c r="B1176" s="51" t="s">
        <v>3985</v>
      </c>
      <c r="C1176" s="51"/>
      <c r="D1176" s="51" t="s">
        <v>3986</v>
      </c>
      <c r="E1176" s="51" t="s">
        <v>694</v>
      </c>
      <c r="F1176" s="51" t="s">
        <v>1501</v>
      </c>
      <c r="G1176" s="51" t="s">
        <v>33</v>
      </c>
      <c r="H1176" s="52">
        <v>2021</v>
      </c>
      <c r="I1176" s="38">
        <v>9.9</v>
      </c>
      <c r="J1176" s="38">
        <v>9.9</v>
      </c>
      <c r="K1176" s="38">
        <v>9.9</v>
      </c>
      <c r="L1176" s="38">
        <v>9.9</v>
      </c>
      <c r="M1176" s="38">
        <v>9.9</v>
      </c>
      <c r="N1176" s="37">
        <v>9.9</v>
      </c>
      <c r="O1176" s="37">
        <v>9.9</v>
      </c>
      <c r="P1176" s="37">
        <v>9.9</v>
      </c>
      <c r="Q1176" s="37">
        <v>9.9</v>
      </c>
      <c r="R1176" s="37">
        <v>9.9</v>
      </c>
      <c r="S1176" s="37">
        <v>9.9</v>
      </c>
      <c r="T1176" s="207"/>
    </row>
    <row r="1177" spans="1:20" s="5" customFormat="1" ht="13.2">
      <c r="A1177" s="5">
        <f t="shared" si="37"/>
        <v>1177</v>
      </c>
      <c r="B1177" s="51" t="s">
        <v>2707</v>
      </c>
      <c r="C1177" s="51"/>
      <c r="D1177" s="51" t="s">
        <v>2708</v>
      </c>
      <c r="E1177" s="51" t="s">
        <v>1033</v>
      </c>
      <c r="F1177" s="51" t="s">
        <v>1501</v>
      </c>
      <c r="G1177" s="51" t="s">
        <v>33</v>
      </c>
      <c r="H1177" s="52">
        <v>2023</v>
      </c>
      <c r="I1177" s="38">
        <v>15.1</v>
      </c>
      <c r="J1177" s="38">
        <v>15.1</v>
      </c>
      <c r="K1177" s="38">
        <v>15.1</v>
      </c>
      <c r="L1177" s="38">
        <v>15.1</v>
      </c>
      <c r="M1177" s="38">
        <v>15.1</v>
      </c>
      <c r="N1177" s="37">
        <v>15.1</v>
      </c>
      <c r="O1177" s="37">
        <v>15.1</v>
      </c>
      <c r="P1177" s="37">
        <v>15.1</v>
      </c>
      <c r="Q1177" s="37">
        <v>15.1</v>
      </c>
      <c r="R1177" s="37">
        <v>15.1</v>
      </c>
      <c r="S1177" s="37">
        <v>15.1</v>
      </c>
      <c r="T1177" s="207"/>
    </row>
    <row r="1178" spans="1:20" s="5" customFormat="1" ht="13.2">
      <c r="A1178" s="5">
        <f t="shared" si="37"/>
        <v>1178</v>
      </c>
      <c r="B1178" s="51" t="s">
        <v>2709</v>
      </c>
      <c r="C1178" s="51"/>
      <c r="D1178" s="51" t="s">
        <v>2710</v>
      </c>
      <c r="E1178" s="51" t="s">
        <v>1033</v>
      </c>
      <c r="F1178" s="51" t="s">
        <v>1501</v>
      </c>
      <c r="G1178" s="51" t="s">
        <v>33</v>
      </c>
      <c r="H1178" s="52">
        <v>2023</v>
      </c>
      <c r="I1178" s="38">
        <v>15.1</v>
      </c>
      <c r="J1178" s="38">
        <v>15.1</v>
      </c>
      <c r="K1178" s="38">
        <v>15.1</v>
      </c>
      <c r="L1178" s="38">
        <v>15.1</v>
      </c>
      <c r="M1178" s="38">
        <v>15.1</v>
      </c>
      <c r="N1178" s="37">
        <v>15.1</v>
      </c>
      <c r="O1178" s="37">
        <v>15.1</v>
      </c>
      <c r="P1178" s="37">
        <v>15.1</v>
      </c>
      <c r="Q1178" s="37">
        <v>15.1</v>
      </c>
      <c r="R1178" s="37">
        <v>15.1</v>
      </c>
      <c r="S1178" s="37">
        <v>15.1</v>
      </c>
      <c r="T1178" s="207"/>
    </row>
    <row r="1179" spans="1:20" s="5" customFormat="1" ht="13.2">
      <c r="A1179" s="5">
        <f t="shared" si="37"/>
        <v>1179</v>
      </c>
      <c r="B1179" s="51" t="s">
        <v>1506</v>
      </c>
      <c r="C1179" s="51"/>
      <c r="D1179" s="51" t="s">
        <v>1507</v>
      </c>
      <c r="E1179" s="51" t="s">
        <v>1033</v>
      </c>
      <c r="F1179" s="51" t="s">
        <v>1501</v>
      </c>
      <c r="G1179" s="51" t="s">
        <v>33</v>
      </c>
      <c r="H1179" s="52">
        <v>2017</v>
      </c>
      <c r="I1179" s="38">
        <v>9.9</v>
      </c>
      <c r="J1179" s="38">
        <v>9.9</v>
      </c>
      <c r="K1179" s="38">
        <v>9.9</v>
      </c>
      <c r="L1179" s="38">
        <v>9.9</v>
      </c>
      <c r="M1179" s="38">
        <v>9.9</v>
      </c>
      <c r="N1179" s="37">
        <v>9.9</v>
      </c>
      <c r="O1179" s="37">
        <v>9.9</v>
      </c>
      <c r="P1179" s="37">
        <v>9.9</v>
      </c>
      <c r="Q1179" s="37">
        <v>9.9</v>
      </c>
      <c r="R1179" s="37">
        <v>9.9</v>
      </c>
      <c r="S1179" s="37">
        <v>9.9</v>
      </c>
      <c r="T1179" s="207"/>
    </row>
    <row r="1180" spans="1:20" s="5" customFormat="1" ht="13.2">
      <c r="A1180" s="5">
        <f t="shared" si="37"/>
        <v>1180</v>
      </c>
      <c r="B1180" s="51" t="s">
        <v>1819</v>
      </c>
      <c r="C1180" s="51"/>
      <c r="D1180" s="51" t="s">
        <v>2392</v>
      </c>
      <c r="E1180" s="51" t="s">
        <v>46</v>
      </c>
      <c r="F1180" s="51" t="s">
        <v>1501</v>
      </c>
      <c r="G1180" s="51" t="s">
        <v>33</v>
      </c>
      <c r="H1180" s="52">
        <v>2023</v>
      </c>
      <c r="I1180" s="38">
        <v>51.1</v>
      </c>
      <c r="J1180" s="38">
        <v>50</v>
      </c>
      <c r="K1180" s="38">
        <v>50</v>
      </c>
      <c r="L1180" s="38">
        <v>50</v>
      </c>
      <c r="M1180" s="38">
        <v>50</v>
      </c>
      <c r="N1180" s="37">
        <v>50</v>
      </c>
      <c r="O1180" s="37">
        <v>50</v>
      </c>
      <c r="P1180" s="37">
        <v>50</v>
      </c>
      <c r="Q1180" s="37">
        <v>50</v>
      </c>
      <c r="R1180" s="37">
        <v>50</v>
      </c>
      <c r="S1180" s="37">
        <v>50</v>
      </c>
      <c r="T1180" s="207"/>
    </row>
    <row r="1181" spans="1:20" s="5" customFormat="1" ht="13.2">
      <c r="A1181" s="5">
        <f t="shared" si="37"/>
        <v>1181</v>
      </c>
      <c r="B1181" s="51" t="s">
        <v>2686</v>
      </c>
      <c r="C1181" s="51"/>
      <c r="D1181" s="51" t="s">
        <v>2687</v>
      </c>
      <c r="E1181" s="51" t="s">
        <v>694</v>
      </c>
      <c r="F1181" s="51" t="s">
        <v>1501</v>
      </c>
      <c r="G1181" s="51" t="s">
        <v>33</v>
      </c>
      <c r="H1181" s="52">
        <v>2022</v>
      </c>
      <c r="I1181" s="38">
        <v>9.9499999999999993</v>
      </c>
      <c r="J1181" s="38">
        <v>9.9</v>
      </c>
      <c r="K1181" s="38">
        <v>9.9</v>
      </c>
      <c r="L1181" s="38">
        <v>9.9</v>
      </c>
      <c r="M1181" s="38">
        <v>9.9</v>
      </c>
      <c r="N1181" s="37">
        <v>9.9</v>
      </c>
      <c r="O1181" s="37">
        <v>9.9</v>
      </c>
      <c r="P1181" s="37">
        <v>9.9</v>
      </c>
      <c r="Q1181" s="37">
        <v>9.9</v>
      </c>
      <c r="R1181" s="37">
        <v>9.9</v>
      </c>
      <c r="S1181" s="37">
        <v>9.9</v>
      </c>
      <c r="T1181" s="207"/>
    </row>
    <row r="1182" spans="1:20" s="5" customFormat="1" ht="13.2">
      <c r="A1182" s="5">
        <f t="shared" si="37"/>
        <v>1182</v>
      </c>
      <c r="B1182" s="51" t="s">
        <v>1822</v>
      </c>
      <c r="C1182" s="51"/>
      <c r="D1182" s="51" t="s">
        <v>2292</v>
      </c>
      <c r="E1182" s="51" t="s">
        <v>170</v>
      </c>
      <c r="F1182" s="51" t="s">
        <v>1501</v>
      </c>
      <c r="G1182" s="51" t="s">
        <v>31</v>
      </c>
      <c r="H1182" s="52">
        <v>2022</v>
      </c>
      <c r="I1182" s="38">
        <v>51.75</v>
      </c>
      <c r="J1182" s="38">
        <v>50</v>
      </c>
      <c r="K1182" s="38">
        <v>50</v>
      </c>
      <c r="L1182" s="38">
        <v>50</v>
      </c>
      <c r="M1182" s="38">
        <v>50</v>
      </c>
      <c r="N1182" s="37">
        <v>50</v>
      </c>
      <c r="O1182" s="37">
        <v>50</v>
      </c>
      <c r="P1182" s="37">
        <v>50</v>
      </c>
      <c r="Q1182" s="37">
        <v>50</v>
      </c>
      <c r="R1182" s="37">
        <v>50</v>
      </c>
      <c r="S1182" s="37">
        <v>50</v>
      </c>
      <c r="T1182" s="207"/>
    </row>
    <row r="1183" spans="1:20" s="5" customFormat="1" ht="13.2">
      <c r="A1183" s="5">
        <f t="shared" si="37"/>
        <v>1183</v>
      </c>
      <c r="B1183" s="51" t="s">
        <v>2711</v>
      </c>
      <c r="C1183" s="51"/>
      <c r="D1183" s="51" t="s">
        <v>2712</v>
      </c>
      <c r="E1183" s="51" t="s">
        <v>114</v>
      </c>
      <c r="F1183" s="51" t="s">
        <v>1501</v>
      </c>
      <c r="G1183" s="51" t="s">
        <v>32</v>
      </c>
      <c r="H1183" s="52">
        <v>2023</v>
      </c>
      <c r="I1183" s="38">
        <v>51.5</v>
      </c>
      <c r="J1183" s="38">
        <v>50</v>
      </c>
      <c r="K1183" s="38">
        <v>50</v>
      </c>
      <c r="L1183" s="38">
        <v>50</v>
      </c>
      <c r="M1183" s="38">
        <v>50</v>
      </c>
      <c r="N1183" s="37">
        <v>50</v>
      </c>
      <c r="O1183" s="37">
        <v>50</v>
      </c>
      <c r="P1183" s="37">
        <v>50</v>
      </c>
      <c r="Q1183" s="37">
        <v>50</v>
      </c>
      <c r="R1183" s="37">
        <v>50</v>
      </c>
      <c r="S1183" s="37">
        <v>50</v>
      </c>
      <c r="T1183" s="207"/>
    </row>
    <row r="1184" spans="1:20" s="5" customFormat="1" ht="13.2">
      <c r="A1184" s="5">
        <f t="shared" si="37"/>
        <v>1184</v>
      </c>
      <c r="B1184" s="51" t="s">
        <v>2713</v>
      </c>
      <c r="C1184" s="51"/>
      <c r="D1184" s="51" t="s">
        <v>2714</v>
      </c>
      <c r="E1184" s="51" t="s">
        <v>114</v>
      </c>
      <c r="F1184" s="51" t="s">
        <v>1501</v>
      </c>
      <c r="G1184" s="51" t="s">
        <v>32</v>
      </c>
      <c r="H1184" s="52">
        <v>2023</v>
      </c>
      <c r="I1184" s="38">
        <v>51.5</v>
      </c>
      <c r="J1184" s="38">
        <v>50</v>
      </c>
      <c r="K1184" s="38">
        <v>50</v>
      </c>
      <c r="L1184" s="38">
        <v>50</v>
      </c>
      <c r="M1184" s="38">
        <v>50</v>
      </c>
      <c r="N1184" s="37">
        <v>50</v>
      </c>
      <c r="O1184" s="37">
        <v>50</v>
      </c>
      <c r="P1184" s="37">
        <v>50</v>
      </c>
      <c r="Q1184" s="37">
        <v>50</v>
      </c>
      <c r="R1184" s="37">
        <v>50</v>
      </c>
      <c r="S1184" s="37">
        <v>50</v>
      </c>
      <c r="T1184" s="207"/>
    </row>
    <row r="1185" spans="1:20" s="5" customFormat="1" ht="13.2">
      <c r="A1185" s="5">
        <f t="shared" si="37"/>
        <v>1185</v>
      </c>
      <c r="B1185" s="51" t="s">
        <v>3987</v>
      </c>
      <c r="C1185" s="51" t="s">
        <v>4512</v>
      </c>
      <c r="D1185" s="51" t="s">
        <v>3988</v>
      </c>
      <c r="E1185" s="51" t="s">
        <v>1597</v>
      </c>
      <c r="F1185" s="51" t="s">
        <v>1501</v>
      </c>
      <c r="G1185" s="51" t="s">
        <v>33</v>
      </c>
      <c r="H1185" s="52">
        <v>2023</v>
      </c>
      <c r="I1185" s="38">
        <v>150.4</v>
      </c>
      <c r="J1185" s="38">
        <v>150</v>
      </c>
      <c r="K1185" s="38">
        <v>150</v>
      </c>
      <c r="L1185" s="38">
        <v>150</v>
      </c>
      <c r="M1185" s="38">
        <v>150</v>
      </c>
      <c r="N1185" s="37">
        <v>150</v>
      </c>
      <c r="O1185" s="37">
        <v>150</v>
      </c>
      <c r="P1185" s="37">
        <v>150</v>
      </c>
      <c r="Q1185" s="37">
        <v>150</v>
      </c>
      <c r="R1185" s="37">
        <v>150</v>
      </c>
      <c r="S1185" s="37">
        <v>150</v>
      </c>
      <c r="T1185" s="207"/>
    </row>
    <row r="1186" spans="1:20" s="5" customFormat="1" ht="13.2">
      <c r="A1186" s="5">
        <f t="shared" si="37"/>
        <v>1186</v>
      </c>
      <c r="B1186" s="51" t="s">
        <v>3989</v>
      </c>
      <c r="C1186" s="51" t="s">
        <v>4512</v>
      </c>
      <c r="D1186" s="51" t="s">
        <v>3990</v>
      </c>
      <c r="E1186" s="51" t="s">
        <v>1597</v>
      </c>
      <c r="F1186" s="51" t="s">
        <v>1501</v>
      </c>
      <c r="G1186" s="51" t="s">
        <v>33</v>
      </c>
      <c r="H1186" s="52">
        <v>2023</v>
      </c>
      <c r="I1186" s="38">
        <v>150.4</v>
      </c>
      <c r="J1186" s="38">
        <v>150</v>
      </c>
      <c r="K1186" s="38">
        <v>150</v>
      </c>
      <c r="L1186" s="38">
        <v>150</v>
      </c>
      <c r="M1186" s="38">
        <v>150</v>
      </c>
      <c r="N1186" s="37">
        <v>150</v>
      </c>
      <c r="O1186" s="37">
        <v>150</v>
      </c>
      <c r="P1186" s="37">
        <v>150</v>
      </c>
      <c r="Q1186" s="37">
        <v>150</v>
      </c>
      <c r="R1186" s="37">
        <v>150</v>
      </c>
      <c r="S1186" s="37">
        <v>150</v>
      </c>
      <c r="T1186" s="207"/>
    </row>
    <row r="1187" spans="1:20" s="5" customFormat="1" ht="13.2">
      <c r="A1187" s="5">
        <f t="shared" si="37"/>
        <v>1187</v>
      </c>
      <c r="B1187" s="51" t="s">
        <v>2444</v>
      </c>
      <c r="C1187" s="51"/>
      <c r="D1187" s="51" t="s">
        <v>2715</v>
      </c>
      <c r="E1187" s="51" t="s">
        <v>1456</v>
      </c>
      <c r="F1187" s="51" t="s">
        <v>1501</v>
      </c>
      <c r="G1187" s="51" t="s">
        <v>31</v>
      </c>
      <c r="H1187" s="52">
        <v>2023</v>
      </c>
      <c r="I1187" s="38">
        <v>51.6</v>
      </c>
      <c r="J1187" s="38">
        <v>50</v>
      </c>
      <c r="K1187" s="38">
        <v>50</v>
      </c>
      <c r="L1187" s="38">
        <v>50</v>
      </c>
      <c r="M1187" s="38">
        <v>50</v>
      </c>
      <c r="N1187" s="37">
        <v>50</v>
      </c>
      <c r="O1187" s="37">
        <v>50</v>
      </c>
      <c r="P1187" s="37">
        <v>50</v>
      </c>
      <c r="Q1187" s="37">
        <v>50</v>
      </c>
      <c r="R1187" s="37">
        <v>50</v>
      </c>
      <c r="S1187" s="37">
        <v>50</v>
      </c>
      <c r="T1187" s="207"/>
    </row>
    <row r="1188" spans="1:20" s="5" customFormat="1" ht="13.2">
      <c r="A1188" s="5">
        <f t="shared" si="37"/>
        <v>1188</v>
      </c>
      <c r="B1188" s="51" t="s">
        <v>2445</v>
      </c>
      <c r="C1188" s="51"/>
      <c r="D1188" s="51" t="s">
        <v>2464</v>
      </c>
      <c r="E1188" s="51" t="s">
        <v>1597</v>
      </c>
      <c r="F1188" s="51" t="s">
        <v>1501</v>
      </c>
      <c r="G1188" s="51" t="s">
        <v>33</v>
      </c>
      <c r="H1188" s="52">
        <v>2022</v>
      </c>
      <c r="I1188" s="38">
        <v>9.9499999999999993</v>
      </c>
      <c r="J1188" s="38">
        <v>9.9</v>
      </c>
      <c r="K1188" s="38">
        <v>9.9</v>
      </c>
      <c r="L1188" s="38">
        <v>9.9</v>
      </c>
      <c r="M1188" s="38">
        <v>9.9</v>
      </c>
      <c r="N1188" s="37">
        <v>9.9</v>
      </c>
      <c r="O1188" s="37">
        <v>9.9</v>
      </c>
      <c r="P1188" s="37">
        <v>9.9</v>
      </c>
      <c r="Q1188" s="37">
        <v>9.9</v>
      </c>
      <c r="R1188" s="37">
        <v>9.9</v>
      </c>
      <c r="S1188" s="37">
        <v>9.9</v>
      </c>
      <c r="T1188" s="207"/>
    </row>
    <row r="1189" spans="1:20" s="5" customFormat="1" ht="13.2">
      <c r="A1189" s="5">
        <f t="shared" si="37"/>
        <v>1189</v>
      </c>
      <c r="B1189" s="51" t="s">
        <v>2688</v>
      </c>
      <c r="C1189" s="51"/>
      <c r="D1189" s="51" t="s">
        <v>2689</v>
      </c>
      <c r="E1189" s="51" t="s">
        <v>1597</v>
      </c>
      <c r="F1189" s="51" t="s">
        <v>1501</v>
      </c>
      <c r="G1189" s="51" t="s">
        <v>33</v>
      </c>
      <c r="H1189" s="52">
        <v>2022</v>
      </c>
      <c r="I1189" s="38">
        <v>9.9499999999999993</v>
      </c>
      <c r="J1189" s="38">
        <v>9.9</v>
      </c>
      <c r="K1189" s="38">
        <v>9.9</v>
      </c>
      <c r="L1189" s="38">
        <v>9.9</v>
      </c>
      <c r="M1189" s="38">
        <v>9.9</v>
      </c>
      <c r="N1189" s="37">
        <v>9.9</v>
      </c>
      <c r="O1189" s="37">
        <v>9.9</v>
      </c>
      <c r="P1189" s="37">
        <v>9.9</v>
      </c>
      <c r="Q1189" s="37">
        <v>9.9</v>
      </c>
      <c r="R1189" s="37">
        <v>9.9</v>
      </c>
      <c r="S1189" s="37">
        <v>9.9</v>
      </c>
      <c r="T1189" s="207"/>
    </row>
    <row r="1190" spans="1:20" s="5" customFormat="1" ht="13.2">
      <c r="A1190" s="5">
        <f t="shared" si="37"/>
        <v>1190</v>
      </c>
      <c r="B1190" s="51" t="s">
        <v>2446</v>
      </c>
      <c r="C1190" s="51"/>
      <c r="D1190" s="51" t="s">
        <v>2690</v>
      </c>
      <c r="E1190" s="51" t="s">
        <v>103</v>
      </c>
      <c r="F1190" s="51" t="s">
        <v>1501</v>
      </c>
      <c r="G1190" s="51" t="s">
        <v>33</v>
      </c>
      <c r="H1190" s="52">
        <v>2023</v>
      </c>
      <c r="I1190" s="38">
        <v>9.9499999999999993</v>
      </c>
      <c r="J1190" s="38">
        <v>9.9</v>
      </c>
      <c r="K1190" s="38">
        <v>9.9</v>
      </c>
      <c r="L1190" s="38">
        <v>9.9</v>
      </c>
      <c r="M1190" s="38">
        <v>9.9</v>
      </c>
      <c r="N1190" s="37">
        <v>9.9</v>
      </c>
      <c r="O1190" s="37">
        <v>9.9</v>
      </c>
      <c r="P1190" s="37">
        <v>9.9</v>
      </c>
      <c r="Q1190" s="37">
        <v>9.9</v>
      </c>
      <c r="R1190" s="37">
        <v>9.9</v>
      </c>
      <c r="S1190" s="37">
        <v>9.9</v>
      </c>
      <c r="T1190" s="207"/>
    </row>
    <row r="1191" spans="1:20" s="5" customFormat="1" ht="13.2">
      <c r="A1191" s="5">
        <f t="shared" si="37"/>
        <v>1191</v>
      </c>
      <c r="B1191" s="51" t="s">
        <v>2691</v>
      </c>
      <c r="C1191" s="51"/>
      <c r="D1191" s="51" t="s">
        <v>2692</v>
      </c>
      <c r="E1191" s="51" t="s">
        <v>315</v>
      </c>
      <c r="F1191" s="51" t="s">
        <v>1501</v>
      </c>
      <c r="G1191" s="51" t="s">
        <v>32</v>
      </c>
      <c r="H1191" s="52">
        <v>2023</v>
      </c>
      <c r="I1191" s="38">
        <v>51.8</v>
      </c>
      <c r="J1191" s="38">
        <v>50</v>
      </c>
      <c r="K1191" s="38">
        <v>50</v>
      </c>
      <c r="L1191" s="38">
        <v>50</v>
      </c>
      <c r="M1191" s="38">
        <v>50</v>
      </c>
      <c r="N1191" s="37">
        <v>50</v>
      </c>
      <c r="O1191" s="37">
        <v>50</v>
      </c>
      <c r="P1191" s="37">
        <v>50</v>
      </c>
      <c r="Q1191" s="37">
        <v>50</v>
      </c>
      <c r="R1191" s="37">
        <v>50</v>
      </c>
      <c r="S1191" s="37">
        <v>50</v>
      </c>
      <c r="T1191" s="207"/>
    </row>
    <row r="1192" spans="1:20" s="5" customFormat="1" ht="13.2">
      <c r="A1192" s="5">
        <f t="shared" si="37"/>
        <v>1192</v>
      </c>
      <c r="B1192" s="51" t="s">
        <v>2693</v>
      </c>
      <c r="C1192" s="51"/>
      <c r="D1192" s="51" t="s">
        <v>2694</v>
      </c>
      <c r="E1192" s="51" t="s">
        <v>315</v>
      </c>
      <c r="F1192" s="51" t="s">
        <v>1501</v>
      </c>
      <c r="G1192" s="51" t="s">
        <v>32</v>
      </c>
      <c r="H1192" s="52">
        <v>2023</v>
      </c>
      <c r="I1192" s="38">
        <v>51.8</v>
      </c>
      <c r="J1192" s="38">
        <v>50</v>
      </c>
      <c r="K1192" s="38">
        <v>50</v>
      </c>
      <c r="L1192" s="38">
        <v>50</v>
      </c>
      <c r="M1192" s="38">
        <v>50</v>
      </c>
      <c r="N1192" s="37">
        <v>50</v>
      </c>
      <c r="O1192" s="37">
        <v>50</v>
      </c>
      <c r="P1192" s="37">
        <v>50</v>
      </c>
      <c r="Q1192" s="37">
        <v>50</v>
      </c>
      <c r="R1192" s="37">
        <v>50</v>
      </c>
      <c r="S1192" s="37">
        <v>50</v>
      </c>
      <c r="T1192" s="207"/>
    </row>
    <row r="1193" spans="1:20" s="5" customFormat="1" ht="13.2">
      <c r="A1193" s="5">
        <f t="shared" si="37"/>
        <v>1193</v>
      </c>
      <c r="B1193" s="51" t="s">
        <v>3991</v>
      </c>
      <c r="C1193" s="51"/>
      <c r="D1193" s="51" t="s">
        <v>3992</v>
      </c>
      <c r="E1193" s="51" t="s">
        <v>48</v>
      </c>
      <c r="F1193" s="51" t="s">
        <v>1501</v>
      </c>
      <c r="G1193" s="51" t="s">
        <v>32</v>
      </c>
      <c r="H1193" s="52">
        <v>2023</v>
      </c>
      <c r="I1193" s="38">
        <v>9.99</v>
      </c>
      <c r="J1193" s="38">
        <v>9.9</v>
      </c>
      <c r="K1193" s="38">
        <v>9.9</v>
      </c>
      <c r="L1193" s="38">
        <v>9.9</v>
      </c>
      <c r="M1193" s="38">
        <v>9.9</v>
      </c>
      <c r="N1193" s="37">
        <v>9.9</v>
      </c>
      <c r="O1193" s="37">
        <v>9.9</v>
      </c>
      <c r="P1193" s="37">
        <v>9.9</v>
      </c>
      <c r="Q1193" s="37">
        <v>9.9</v>
      </c>
      <c r="R1193" s="37">
        <v>9.9</v>
      </c>
      <c r="S1193" s="37">
        <v>9.9</v>
      </c>
      <c r="T1193" s="207"/>
    </row>
    <row r="1194" spans="1:20" s="5" customFormat="1" ht="13.2">
      <c r="A1194" s="5">
        <f t="shared" si="37"/>
        <v>1194</v>
      </c>
      <c r="B1194" s="51" t="s">
        <v>3993</v>
      </c>
      <c r="C1194" s="51"/>
      <c r="D1194" s="51" t="s">
        <v>3994</v>
      </c>
      <c r="E1194" s="51" t="s">
        <v>144</v>
      </c>
      <c r="F1194" s="51" t="s">
        <v>1501</v>
      </c>
      <c r="G1194" s="51" t="s">
        <v>69</v>
      </c>
      <c r="H1194" s="52">
        <v>2023</v>
      </c>
      <c r="I1194" s="38">
        <v>9.99</v>
      </c>
      <c r="J1194" s="38">
        <v>9.9</v>
      </c>
      <c r="K1194" s="38">
        <v>9.9</v>
      </c>
      <c r="L1194" s="38">
        <v>9.9</v>
      </c>
      <c r="M1194" s="38">
        <v>9.9</v>
      </c>
      <c r="N1194" s="37">
        <v>9.9</v>
      </c>
      <c r="O1194" s="37">
        <v>9.9</v>
      </c>
      <c r="P1194" s="37">
        <v>9.9</v>
      </c>
      <c r="Q1194" s="37">
        <v>9.9</v>
      </c>
      <c r="R1194" s="37">
        <v>9.9</v>
      </c>
      <c r="S1194" s="37">
        <v>9.9</v>
      </c>
      <c r="T1194" s="207"/>
    </row>
    <row r="1195" spans="1:20" s="5" customFormat="1" ht="13.2">
      <c r="A1195" s="5">
        <f t="shared" si="37"/>
        <v>1195</v>
      </c>
      <c r="B1195" s="51" t="s">
        <v>2856</v>
      </c>
      <c r="C1195" s="51"/>
      <c r="D1195" s="51" t="s">
        <v>3995</v>
      </c>
      <c r="E1195" s="51" t="s">
        <v>34</v>
      </c>
      <c r="F1195" s="51" t="s">
        <v>1501</v>
      </c>
      <c r="G1195" s="51" t="s">
        <v>69</v>
      </c>
      <c r="H1195" s="52">
        <v>2023</v>
      </c>
      <c r="I1195" s="38">
        <v>9.99</v>
      </c>
      <c r="J1195" s="38">
        <v>9.9</v>
      </c>
      <c r="K1195" s="38">
        <v>9.9</v>
      </c>
      <c r="L1195" s="38">
        <v>9.9</v>
      </c>
      <c r="M1195" s="38">
        <v>9.9</v>
      </c>
      <c r="N1195" s="37">
        <v>9.9</v>
      </c>
      <c r="O1195" s="37">
        <v>9.9</v>
      </c>
      <c r="P1195" s="37">
        <v>9.9</v>
      </c>
      <c r="Q1195" s="37">
        <v>9.9</v>
      </c>
      <c r="R1195" s="37">
        <v>9.9</v>
      </c>
      <c r="S1195" s="37">
        <v>9.9</v>
      </c>
      <c r="T1195" s="207"/>
    </row>
    <row r="1196" spans="1:20" s="5" customFormat="1" ht="13.2">
      <c r="A1196" s="5">
        <f t="shared" si="37"/>
        <v>1196</v>
      </c>
      <c r="B1196" s="51" t="s">
        <v>3996</v>
      </c>
      <c r="C1196" s="51"/>
      <c r="D1196" s="51" t="s">
        <v>3997</v>
      </c>
      <c r="E1196" s="51" t="s">
        <v>48</v>
      </c>
      <c r="F1196" s="51" t="s">
        <v>1501</v>
      </c>
      <c r="G1196" s="51" t="s">
        <v>32</v>
      </c>
      <c r="H1196" s="52">
        <v>2023</v>
      </c>
      <c r="I1196" s="38">
        <v>9.99</v>
      </c>
      <c r="J1196" s="38">
        <v>9.9</v>
      </c>
      <c r="K1196" s="38">
        <v>9.9</v>
      </c>
      <c r="L1196" s="38">
        <v>9.9</v>
      </c>
      <c r="M1196" s="38">
        <v>9.9</v>
      </c>
      <c r="N1196" s="37">
        <v>9.9</v>
      </c>
      <c r="O1196" s="37">
        <v>9.9</v>
      </c>
      <c r="P1196" s="37">
        <v>9.9</v>
      </c>
      <c r="Q1196" s="37">
        <v>9.9</v>
      </c>
      <c r="R1196" s="37">
        <v>9.9</v>
      </c>
      <c r="S1196" s="37">
        <v>9.9</v>
      </c>
      <c r="T1196" s="207"/>
    </row>
    <row r="1197" spans="1:20" s="5" customFormat="1" ht="13.2">
      <c r="A1197" s="5">
        <f t="shared" si="37"/>
        <v>1197</v>
      </c>
      <c r="B1197" s="51" t="s">
        <v>3998</v>
      </c>
      <c r="C1197" s="51"/>
      <c r="D1197" s="51" t="s">
        <v>3999</v>
      </c>
      <c r="E1197" s="51" t="s">
        <v>39</v>
      </c>
      <c r="F1197" s="51" t="s">
        <v>1501</v>
      </c>
      <c r="G1197" s="51" t="s">
        <v>32</v>
      </c>
      <c r="H1197" s="52">
        <v>2023</v>
      </c>
      <c r="I1197" s="38">
        <v>9.99</v>
      </c>
      <c r="J1197" s="38">
        <v>9.9</v>
      </c>
      <c r="K1197" s="38">
        <v>9.9</v>
      </c>
      <c r="L1197" s="38">
        <v>9.9</v>
      </c>
      <c r="M1197" s="38">
        <v>9.9</v>
      </c>
      <c r="N1197" s="37">
        <v>9.9</v>
      </c>
      <c r="O1197" s="37">
        <v>9.9</v>
      </c>
      <c r="P1197" s="37">
        <v>9.9</v>
      </c>
      <c r="Q1197" s="37">
        <v>9.9</v>
      </c>
      <c r="R1197" s="37">
        <v>9.9</v>
      </c>
      <c r="S1197" s="37">
        <v>9.9</v>
      </c>
      <c r="T1197" s="207"/>
    </row>
    <row r="1198" spans="1:20" s="5" customFormat="1" ht="13.2">
      <c r="A1198" s="5">
        <f t="shared" si="37"/>
        <v>1198</v>
      </c>
      <c r="B1198" s="51" t="s">
        <v>4000</v>
      </c>
      <c r="C1198" s="51"/>
      <c r="D1198" s="51" t="s">
        <v>4001</v>
      </c>
      <c r="E1198" s="51" t="s">
        <v>34</v>
      </c>
      <c r="F1198" s="51" t="s">
        <v>1501</v>
      </c>
      <c r="G1198" s="51" t="s">
        <v>69</v>
      </c>
      <c r="H1198" s="52">
        <v>2023</v>
      </c>
      <c r="I1198" s="38">
        <v>9.99</v>
      </c>
      <c r="J1198" s="38">
        <v>9.9</v>
      </c>
      <c r="K1198" s="38">
        <v>9.9</v>
      </c>
      <c r="L1198" s="38">
        <v>9.9</v>
      </c>
      <c r="M1198" s="38">
        <v>9.9</v>
      </c>
      <c r="N1198" s="37">
        <v>9.9</v>
      </c>
      <c r="O1198" s="37">
        <v>9.9</v>
      </c>
      <c r="P1198" s="37">
        <v>9.9</v>
      </c>
      <c r="Q1198" s="37">
        <v>9.9</v>
      </c>
      <c r="R1198" s="37">
        <v>9.9</v>
      </c>
      <c r="S1198" s="37">
        <v>9.9</v>
      </c>
      <c r="T1198" s="207"/>
    </row>
    <row r="1199" spans="1:20" s="5" customFormat="1" ht="13.2">
      <c r="A1199" s="5">
        <f t="shared" si="37"/>
        <v>1199</v>
      </c>
      <c r="B1199" s="51" t="s">
        <v>1887</v>
      </c>
      <c r="C1199" s="51"/>
      <c r="D1199" s="51" t="s">
        <v>4002</v>
      </c>
      <c r="E1199" s="51" t="s">
        <v>1015</v>
      </c>
      <c r="F1199" s="51" t="s">
        <v>1501</v>
      </c>
      <c r="G1199" s="51" t="s">
        <v>33</v>
      </c>
      <c r="H1199" s="52">
        <v>2021</v>
      </c>
      <c r="I1199" s="38">
        <v>10</v>
      </c>
      <c r="J1199" s="38">
        <v>10</v>
      </c>
      <c r="K1199" s="38">
        <v>10</v>
      </c>
      <c r="L1199" s="38">
        <v>10</v>
      </c>
      <c r="M1199" s="38">
        <v>10</v>
      </c>
      <c r="N1199" s="37">
        <v>10</v>
      </c>
      <c r="O1199" s="37">
        <v>10</v>
      </c>
      <c r="P1199" s="37">
        <v>10</v>
      </c>
      <c r="Q1199" s="37">
        <v>10</v>
      </c>
      <c r="R1199" s="37">
        <v>10</v>
      </c>
      <c r="S1199" s="37">
        <v>10</v>
      </c>
      <c r="T1199" s="207"/>
    </row>
    <row r="1200" spans="1:20" s="5" customFormat="1" ht="13.2">
      <c r="A1200" s="5">
        <f t="shared" si="37"/>
        <v>1200</v>
      </c>
      <c r="B1200" s="51" t="s">
        <v>1823</v>
      </c>
      <c r="C1200" s="51"/>
      <c r="D1200" s="51" t="s">
        <v>2716</v>
      </c>
      <c r="E1200" s="51" t="s">
        <v>46</v>
      </c>
      <c r="F1200" s="51" t="s">
        <v>1501</v>
      </c>
      <c r="G1200" s="51" t="s">
        <v>33</v>
      </c>
      <c r="H1200" s="52">
        <v>2023</v>
      </c>
      <c r="I1200" s="38">
        <v>25.1</v>
      </c>
      <c r="J1200" s="38">
        <v>25.1</v>
      </c>
      <c r="K1200" s="38">
        <v>25.1</v>
      </c>
      <c r="L1200" s="38">
        <v>25.1</v>
      </c>
      <c r="M1200" s="38">
        <v>25.1</v>
      </c>
      <c r="N1200" s="37">
        <v>25.1</v>
      </c>
      <c r="O1200" s="37">
        <v>25.1</v>
      </c>
      <c r="P1200" s="37">
        <v>25.1</v>
      </c>
      <c r="Q1200" s="37">
        <v>25.1</v>
      </c>
      <c r="R1200" s="37">
        <v>25.1</v>
      </c>
      <c r="S1200" s="37">
        <v>25.1</v>
      </c>
      <c r="T1200" s="207"/>
    </row>
    <row r="1201" spans="1:20" s="5" customFormat="1" ht="13.2">
      <c r="A1201" s="5">
        <f t="shared" si="37"/>
        <v>1201</v>
      </c>
      <c r="B1201" s="51" t="s">
        <v>2861</v>
      </c>
      <c r="C1201" s="51"/>
      <c r="D1201" s="51" t="s">
        <v>4003</v>
      </c>
      <c r="E1201" s="51" t="s">
        <v>41</v>
      </c>
      <c r="F1201" s="51" t="s">
        <v>1501</v>
      </c>
      <c r="G1201" s="51" t="s">
        <v>33</v>
      </c>
      <c r="H1201" s="52">
        <v>2024</v>
      </c>
      <c r="I1201" s="38">
        <v>102.5</v>
      </c>
      <c r="J1201" s="38">
        <v>100</v>
      </c>
      <c r="K1201" s="38">
        <v>100</v>
      </c>
      <c r="L1201" s="38">
        <v>100</v>
      </c>
      <c r="M1201" s="38">
        <v>100</v>
      </c>
      <c r="N1201" s="37">
        <v>100</v>
      </c>
      <c r="O1201" s="37">
        <v>100</v>
      </c>
      <c r="P1201" s="37">
        <v>100</v>
      </c>
      <c r="Q1201" s="37">
        <v>100</v>
      </c>
      <c r="R1201" s="37">
        <v>100</v>
      </c>
      <c r="S1201" s="37">
        <v>100</v>
      </c>
      <c r="T1201" s="207"/>
    </row>
    <row r="1202" spans="1:20" s="5" customFormat="1" ht="13.2">
      <c r="A1202" s="5">
        <f t="shared" si="37"/>
        <v>1202</v>
      </c>
      <c r="B1202" s="51" t="s">
        <v>4004</v>
      </c>
      <c r="C1202" s="51"/>
      <c r="D1202" s="51" t="s">
        <v>4005</v>
      </c>
      <c r="E1202" s="51" t="s">
        <v>1700</v>
      </c>
      <c r="F1202" s="51" t="s">
        <v>1501</v>
      </c>
      <c r="G1202" s="51" t="s">
        <v>31</v>
      </c>
      <c r="H1202" s="52">
        <v>2023</v>
      </c>
      <c r="I1202" s="38">
        <v>54.08</v>
      </c>
      <c r="J1202" s="38">
        <v>53.3</v>
      </c>
      <c r="K1202" s="38">
        <v>53.3</v>
      </c>
      <c r="L1202" s="38">
        <v>53.3</v>
      </c>
      <c r="M1202" s="38">
        <v>53.3</v>
      </c>
      <c r="N1202" s="37">
        <v>53.3</v>
      </c>
      <c r="O1202" s="37">
        <v>53.3</v>
      </c>
      <c r="P1202" s="37">
        <v>53.3</v>
      </c>
      <c r="Q1202" s="37">
        <v>53.3</v>
      </c>
      <c r="R1202" s="37">
        <v>53.3</v>
      </c>
      <c r="S1202" s="37">
        <v>53.3</v>
      </c>
      <c r="T1202" s="207"/>
    </row>
    <row r="1203" spans="1:20" s="5" customFormat="1" ht="13.2">
      <c r="A1203" s="5">
        <f t="shared" si="37"/>
        <v>1203</v>
      </c>
      <c r="B1203" s="51" t="s">
        <v>4006</v>
      </c>
      <c r="C1203" s="51"/>
      <c r="D1203" s="51" t="s">
        <v>4007</v>
      </c>
      <c r="E1203" s="51" t="s">
        <v>1700</v>
      </c>
      <c r="F1203" s="51" t="s">
        <v>1501</v>
      </c>
      <c r="G1203" s="51" t="s">
        <v>31</v>
      </c>
      <c r="H1203" s="52">
        <v>2023</v>
      </c>
      <c r="I1203" s="38">
        <v>47.32</v>
      </c>
      <c r="J1203" s="38">
        <v>46.7</v>
      </c>
      <c r="K1203" s="38">
        <v>46.7</v>
      </c>
      <c r="L1203" s="38">
        <v>46.7</v>
      </c>
      <c r="M1203" s="38">
        <v>46.7</v>
      </c>
      <c r="N1203" s="37">
        <v>46.7</v>
      </c>
      <c r="O1203" s="37">
        <v>46.7</v>
      </c>
      <c r="P1203" s="37">
        <v>46.7</v>
      </c>
      <c r="Q1203" s="37">
        <v>46.7</v>
      </c>
      <c r="R1203" s="37">
        <v>46.7</v>
      </c>
      <c r="S1203" s="37">
        <v>46.7</v>
      </c>
      <c r="T1203" s="207"/>
    </row>
    <row r="1204" spans="1:20" s="5" customFormat="1" ht="13.2">
      <c r="A1204" s="5">
        <f t="shared" si="37"/>
        <v>1204</v>
      </c>
      <c r="B1204" s="51" t="s">
        <v>1888</v>
      </c>
      <c r="C1204" s="51"/>
      <c r="D1204" s="51" t="s">
        <v>4008</v>
      </c>
      <c r="E1204" s="51" t="s">
        <v>1033</v>
      </c>
      <c r="F1204" s="51" t="s">
        <v>1501</v>
      </c>
      <c r="G1204" s="51" t="s">
        <v>33</v>
      </c>
      <c r="H1204" s="52">
        <v>2021</v>
      </c>
      <c r="I1204" s="38">
        <v>9.9499999999999993</v>
      </c>
      <c r="J1204" s="38">
        <v>9.9</v>
      </c>
      <c r="K1204" s="38">
        <v>9.9</v>
      </c>
      <c r="L1204" s="38">
        <v>9.9</v>
      </c>
      <c r="M1204" s="38">
        <v>9.9</v>
      </c>
      <c r="N1204" s="37">
        <v>9.9</v>
      </c>
      <c r="O1204" s="37">
        <v>9.9</v>
      </c>
      <c r="P1204" s="37">
        <v>9.9</v>
      </c>
      <c r="Q1204" s="37">
        <v>9.9</v>
      </c>
      <c r="R1204" s="37">
        <v>9.9</v>
      </c>
      <c r="S1204" s="37">
        <v>9.9</v>
      </c>
      <c r="T1204" s="207"/>
    </row>
    <row r="1205" spans="1:20" s="5" customFormat="1" ht="13.2">
      <c r="A1205" s="5">
        <f t="shared" si="37"/>
        <v>1205</v>
      </c>
      <c r="B1205" s="51" t="s">
        <v>2102</v>
      </c>
      <c r="C1205" s="51"/>
      <c r="D1205" s="51" t="s">
        <v>2393</v>
      </c>
      <c r="E1205" s="51" t="s">
        <v>694</v>
      </c>
      <c r="F1205" s="51" t="s">
        <v>1501</v>
      </c>
      <c r="G1205" s="51" t="s">
        <v>33</v>
      </c>
      <c r="H1205" s="52">
        <v>2022</v>
      </c>
      <c r="I1205" s="38">
        <v>101.5</v>
      </c>
      <c r="J1205" s="38">
        <v>100</v>
      </c>
      <c r="K1205" s="38">
        <v>100</v>
      </c>
      <c r="L1205" s="38">
        <v>100</v>
      </c>
      <c r="M1205" s="38">
        <v>100</v>
      </c>
      <c r="N1205" s="37">
        <v>100</v>
      </c>
      <c r="O1205" s="37">
        <v>100</v>
      </c>
      <c r="P1205" s="37">
        <v>100</v>
      </c>
      <c r="Q1205" s="37">
        <v>100</v>
      </c>
      <c r="R1205" s="37">
        <v>100</v>
      </c>
      <c r="S1205" s="37">
        <v>100</v>
      </c>
      <c r="T1205" s="207"/>
    </row>
    <row r="1206" spans="1:20" s="5" customFormat="1" ht="13.2">
      <c r="A1206" s="5">
        <f t="shared" si="37"/>
        <v>1206</v>
      </c>
      <c r="B1206" s="51" t="s">
        <v>4009</v>
      </c>
      <c r="C1206" s="51"/>
      <c r="D1206" s="51" t="s">
        <v>4010</v>
      </c>
      <c r="E1206" s="51" t="s">
        <v>105</v>
      </c>
      <c r="F1206" s="51" t="s">
        <v>1501</v>
      </c>
      <c r="G1206" s="51" t="s">
        <v>33</v>
      </c>
      <c r="H1206" s="52">
        <v>2023</v>
      </c>
      <c r="I1206" s="38">
        <v>150.34</v>
      </c>
      <c r="J1206" s="38">
        <v>150</v>
      </c>
      <c r="K1206" s="38">
        <v>150</v>
      </c>
      <c r="L1206" s="38">
        <v>150</v>
      </c>
      <c r="M1206" s="38">
        <v>150</v>
      </c>
      <c r="N1206" s="37">
        <v>150</v>
      </c>
      <c r="O1206" s="37">
        <v>150</v>
      </c>
      <c r="P1206" s="37">
        <v>150</v>
      </c>
      <c r="Q1206" s="37">
        <v>150</v>
      </c>
      <c r="R1206" s="37">
        <v>150</v>
      </c>
      <c r="S1206" s="37">
        <v>150</v>
      </c>
      <c r="T1206" s="207"/>
    </row>
    <row r="1207" spans="1:20" s="5" customFormat="1" ht="13.2">
      <c r="A1207" s="5">
        <f t="shared" si="37"/>
        <v>1207</v>
      </c>
      <c r="B1207" s="51" t="s">
        <v>1890</v>
      </c>
      <c r="C1207" s="51"/>
      <c r="D1207" s="51" t="s">
        <v>1889</v>
      </c>
      <c r="E1207" s="51" t="s">
        <v>1597</v>
      </c>
      <c r="F1207" s="51" t="s">
        <v>1501</v>
      </c>
      <c r="G1207" s="51" t="s">
        <v>33</v>
      </c>
      <c r="H1207" s="52">
        <v>2021</v>
      </c>
      <c r="I1207" s="38">
        <v>9.9499999999999993</v>
      </c>
      <c r="J1207" s="38">
        <v>9.9</v>
      </c>
      <c r="K1207" s="38">
        <v>9.9</v>
      </c>
      <c r="L1207" s="38">
        <v>9.9</v>
      </c>
      <c r="M1207" s="38">
        <v>9.9</v>
      </c>
      <c r="N1207" s="37">
        <v>9.9</v>
      </c>
      <c r="O1207" s="37">
        <v>9.9</v>
      </c>
      <c r="P1207" s="37">
        <v>9.9</v>
      </c>
      <c r="Q1207" s="37">
        <v>9.9</v>
      </c>
      <c r="R1207" s="37">
        <v>9.9</v>
      </c>
      <c r="S1207" s="37">
        <v>9.9</v>
      </c>
      <c r="T1207" s="207"/>
    </row>
    <row r="1208" spans="1:20" s="5" customFormat="1" ht="13.2">
      <c r="A1208" s="5">
        <f t="shared" si="37"/>
        <v>1208</v>
      </c>
      <c r="B1208" s="51" t="s">
        <v>2717</v>
      </c>
      <c r="C1208" s="51"/>
      <c r="D1208" s="51" t="s">
        <v>2718</v>
      </c>
      <c r="E1208" s="51" t="s">
        <v>476</v>
      </c>
      <c r="F1208" s="51" t="s">
        <v>1501</v>
      </c>
      <c r="G1208" s="51" t="s">
        <v>31</v>
      </c>
      <c r="H1208" s="52">
        <v>2023</v>
      </c>
      <c r="I1208" s="38">
        <v>196.2</v>
      </c>
      <c r="J1208" s="38">
        <v>190</v>
      </c>
      <c r="K1208" s="38">
        <v>190</v>
      </c>
      <c r="L1208" s="38">
        <v>190</v>
      </c>
      <c r="M1208" s="38">
        <v>190</v>
      </c>
      <c r="N1208" s="37">
        <v>190</v>
      </c>
      <c r="O1208" s="37">
        <v>190</v>
      </c>
      <c r="P1208" s="37">
        <v>190</v>
      </c>
      <c r="Q1208" s="37">
        <v>190</v>
      </c>
      <c r="R1208" s="37">
        <v>190</v>
      </c>
      <c r="S1208" s="37">
        <v>190</v>
      </c>
      <c r="T1208" s="207"/>
    </row>
    <row r="1209" spans="1:20" s="5" customFormat="1" ht="13.2">
      <c r="A1209" s="5">
        <f t="shared" si="37"/>
        <v>1209</v>
      </c>
      <c r="B1209" s="51" t="s">
        <v>4011</v>
      </c>
      <c r="C1209" s="51"/>
      <c r="D1209" s="51" t="s">
        <v>4012</v>
      </c>
      <c r="E1209" s="51" t="s">
        <v>48</v>
      </c>
      <c r="F1209" s="51" t="s">
        <v>1501</v>
      </c>
      <c r="G1209" s="51" t="s">
        <v>32</v>
      </c>
      <c r="H1209" s="52">
        <v>2024</v>
      </c>
      <c r="I1209" s="38">
        <v>9.9</v>
      </c>
      <c r="J1209" s="38">
        <v>9.9</v>
      </c>
      <c r="K1209" s="38">
        <v>9.9</v>
      </c>
      <c r="L1209" s="38">
        <v>9.9</v>
      </c>
      <c r="M1209" s="38">
        <v>9.9</v>
      </c>
      <c r="N1209" s="37">
        <v>9.9</v>
      </c>
      <c r="O1209" s="37">
        <v>9.9</v>
      </c>
      <c r="P1209" s="37">
        <v>9.9</v>
      </c>
      <c r="Q1209" s="37">
        <v>9.9</v>
      </c>
      <c r="R1209" s="37">
        <v>9.9</v>
      </c>
      <c r="S1209" s="37">
        <v>9.9</v>
      </c>
      <c r="T1209" s="207"/>
    </row>
    <row r="1210" spans="1:20" s="5" customFormat="1" ht="13.2">
      <c r="A1210" s="5">
        <f t="shared" si="37"/>
        <v>1210</v>
      </c>
      <c r="B1210" s="51" t="s">
        <v>1910</v>
      </c>
      <c r="C1210" s="51"/>
      <c r="D1210" s="51" t="s">
        <v>2719</v>
      </c>
      <c r="E1210" s="51" t="s">
        <v>1779</v>
      </c>
      <c r="F1210" s="51" t="s">
        <v>1501</v>
      </c>
      <c r="G1210" s="51" t="s">
        <v>33</v>
      </c>
      <c r="H1210" s="52">
        <v>2023</v>
      </c>
      <c r="I1210" s="38">
        <v>121.8</v>
      </c>
      <c r="J1210" s="38">
        <v>121.8</v>
      </c>
      <c r="K1210" s="38">
        <v>121.8</v>
      </c>
      <c r="L1210" s="38">
        <v>121.8</v>
      </c>
      <c r="M1210" s="38">
        <v>121.8</v>
      </c>
      <c r="N1210" s="37">
        <v>121.8</v>
      </c>
      <c r="O1210" s="37">
        <v>121.8</v>
      </c>
      <c r="P1210" s="37">
        <v>121.8</v>
      </c>
      <c r="Q1210" s="37">
        <v>121.8</v>
      </c>
      <c r="R1210" s="37">
        <v>121.8</v>
      </c>
      <c r="S1210" s="37">
        <v>121.8</v>
      </c>
      <c r="T1210" s="207"/>
    </row>
    <row r="1211" spans="1:20" s="5" customFormat="1" ht="13.2">
      <c r="A1211" s="5">
        <f t="shared" si="37"/>
        <v>1211</v>
      </c>
      <c r="B1211" s="51" t="s">
        <v>4013</v>
      </c>
      <c r="C1211" s="51"/>
      <c r="D1211" s="51" t="s">
        <v>4014</v>
      </c>
      <c r="E1211" s="51" t="s">
        <v>1536</v>
      </c>
      <c r="F1211" s="51" t="s">
        <v>1501</v>
      </c>
      <c r="G1211" s="51" t="s">
        <v>69</v>
      </c>
      <c r="H1211" s="52">
        <v>2019</v>
      </c>
      <c r="I1211" s="38">
        <v>9.9</v>
      </c>
      <c r="J1211" s="38">
        <v>9.9</v>
      </c>
      <c r="K1211" s="38">
        <v>9.9</v>
      </c>
      <c r="L1211" s="38">
        <v>9.9</v>
      </c>
      <c r="M1211" s="38">
        <v>9.9</v>
      </c>
      <c r="N1211" s="37">
        <v>9.9</v>
      </c>
      <c r="O1211" s="37">
        <v>9.9</v>
      </c>
      <c r="P1211" s="37">
        <v>9.9</v>
      </c>
      <c r="Q1211" s="37">
        <v>9.9</v>
      </c>
      <c r="R1211" s="37">
        <v>9.9</v>
      </c>
      <c r="S1211" s="37">
        <v>9.9</v>
      </c>
      <c r="T1211" s="207"/>
    </row>
    <row r="1212" spans="1:20" s="5" customFormat="1" ht="13.2">
      <c r="A1212" s="5">
        <f t="shared" si="37"/>
        <v>1212</v>
      </c>
      <c r="B1212" s="51" t="s">
        <v>4015</v>
      </c>
      <c r="C1212" s="51"/>
      <c r="D1212" s="51" t="s">
        <v>4016</v>
      </c>
      <c r="E1212" s="51" t="s">
        <v>34</v>
      </c>
      <c r="F1212" s="51" t="s">
        <v>1501</v>
      </c>
      <c r="G1212" s="51" t="s">
        <v>69</v>
      </c>
      <c r="H1212" s="52">
        <v>2023</v>
      </c>
      <c r="I1212" s="38">
        <v>9.99</v>
      </c>
      <c r="J1212" s="38">
        <v>9.9</v>
      </c>
      <c r="K1212" s="38">
        <v>9.9</v>
      </c>
      <c r="L1212" s="38">
        <v>9.9</v>
      </c>
      <c r="M1212" s="38">
        <v>9.9</v>
      </c>
      <c r="N1212" s="37">
        <v>9.9</v>
      </c>
      <c r="O1212" s="37">
        <v>9.9</v>
      </c>
      <c r="P1212" s="37">
        <v>9.9</v>
      </c>
      <c r="Q1212" s="37">
        <v>9.9</v>
      </c>
      <c r="R1212" s="37">
        <v>9.9</v>
      </c>
      <c r="S1212" s="37">
        <v>9.9</v>
      </c>
      <c r="T1212" s="207"/>
    </row>
    <row r="1213" spans="1:20" s="5" customFormat="1" ht="13.2">
      <c r="A1213" s="5">
        <f t="shared" si="37"/>
        <v>1213</v>
      </c>
      <c r="B1213" s="51" t="s">
        <v>1891</v>
      </c>
      <c r="C1213" s="51"/>
      <c r="D1213" s="51" t="s">
        <v>1892</v>
      </c>
      <c r="E1213" s="51" t="s">
        <v>42</v>
      </c>
      <c r="F1213" s="51" t="s">
        <v>1501</v>
      </c>
      <c r="G1213" s="51" t="s">
        <v>33</v>
      </c>
      <c r="H1213" s="52">
        <v>2021</v>
      </c>
      <c r="I1213" s="38">
        <v>10</v>
      </c>
      <c r="J1213" s="38">
        <v>10</v>
      </c>
      <c r="K1213" s="38">
        <v>10</v>
      </c>
      <c r="L1213" s="38">
        <v>10</v>
      </c>
      <c r="M1213" s="38">
        <v>10</v>
      </c>
      <c r="N1213" s="37">
        <v>10</v>
      </c>
      <c r="O1213" s="37">
        <v>10</v>
      </c>
      <c r="P1213" s="37">
        <v>10</v>
      </c>
      <c r="Q1213" s="37">
        <v>10</v>
      </c>
      <c r="R1213" s="37">
        <v>10</v>
      </c>
      <c r="S1213" s="37">
        <v>10</v>
      </c>
      <c r="T1213" s="207"/>
    </row>
    <row r="1214" spans="1:20" s="5" customFormat="1" ht="13.2">
      <c r="A1214" s="5">
        <f t="shared" si="37"/>
        <v>1214</v>
      </c>
      <c r="B1214" s="51" t="s">
        <v>2103</v>
      </c>
      <c r="C1214" s="51"/>
      <c r="D1214" s="51" t="s">
        <v>2720</v>
      </c>
      <c r="E1214" s="51" t="s">
        <v>555</v>
      </c>
      <c r="F1214" s="51" t="s">
        <v>1501</v>
      </c>
      <c r="G1214" s="51" t="s">
        <v>32</v>
      </c>
      <c r="H1214" s="52">
        <v>2023</v>
      </c>
      <c r="I1214" s="38">
        <v>150.4</v>
      </c>
      <c r="J1214" s="38">
        <v>150</v>
      </c>
      <c r="K1214" s="38">
        <v>150</v>
      </c>
      <c r="L1214" s="38">
        <v>150</v>
      </c>
      <c r="M1214" s="38">
        <v>150</v>
      </c>
      <c r="N1214" s="37">
        <v>150</v>
      </c>
      <c r="O1214" s="37">
        <v>150</v>
      </c>
      <c r="P1214" s="37">
        <v>150</v>
      </c>
      <c r="Q1214" s="37">
        <v>150</v>
      </c>
      <c r="R1214" s="37">
        <v>150</v>
      </c>
      <c r="S1214" s="37">
        <v>150</v>
      </c>
      <c r="T1214" s="207"/>
    </row>
    <row r="1215" spans="1:20" s="5" customFormat="1" ht="13.2">
      <c r="A1215" s="5">
        <f t="shared" si="37"/>
        <v>1215</v>
      </c>
      <c r="B1215" s="51" t="s">
        <v>1771</v>
      </c>
      <c r="C1215" s="51"/>
      <c r="D1215" s="51" t="s">
        <v>2695</v>
      </c>
      <c r="E1215" s="51" t="s">
        <v>1597</v>
      </c>
      <c r="F1215" s="51" t="s">
        <v>1501</v>
      </c>
      <c r="G1215" s="51" t="s">
        <v>33</v>
      </c>
      <c r="H1215" s="52">
        <v>2019</v>
      </c>
      <c r="I1215" s="38">
        <v>9.9</v>
      </c>
      <c r="J1215" s="38">
        <v>9.9</v>
      </c>
      <c r="K1215" s="38">
        <v>9.9</v>
      </c>
      <c r="L1215" s="38">
        <v>9.9</v>
      </c>
      <c r="M1215" s="38">
        <v>9.9</v>
      </c>
      <c r="N1215" s="37">
        <v>9.9</v>
      </c>
      <c r="O1215" s="37">
        <v>9.9</v>
      </c>
      <c r="P1215" s="37">
        <v>9.9</v>
      </c>
      <c r="Q1215" s="37">
        <v>9.9</v>
      </c>
      <c r="R1215" s="37">
        <v>9.9</v>
      </c>
      <c r="S1215" s="37">
        <v>9.9</v>
      </c>
      <c r="T1215" s="207"/>
    </row>
    <row r="1216" spans="1:20" s="5" customFormat="1" ht="13.2">
      <c r="A1216" s="5">
        <f t="shared" si="37"/>
        <v>1216</v>
      </c>
      <c r="B1216" s="51" t="s">
        <v>1521</v>
      </c>
      <c r="C1216" s="51"/>
      <c r="D1216" s="51" t="s">
        <v>1719</v>
      </c>
      <c r="E1216" s="51" t="s">
        <v>315</v>
      </c>
      <c r="F1216" s="51" t="s">
        <v>1501</v>
      </c>
      <c r="G1216" s="51" t="s">
        <v>32</v>
      </c>
      <c r="H1216" s="52">
        <v>2015</v>
      </c>
      <c r="I1216" s="38">
        <v>2</v>
      </c>
      <c r="J1216" s="38">
        <v>2</v>
      </c>
      <c r="K1216" s="38">
        <v>2</v>
      </c>
      <c r="L1216" s="38">
        <v>2</v>
      </c>
      <c r="M1216" s="38">
        <v>2</v>
      </c>
      <c r="N1216" s="37">
        <v>2</v>
      </c>
      <c r="O1216" s="37">
        <v>2</v>
      </c>
      <c r="P1216" s="37">
        <v>2</v>
      </c>
      <c r="Q1216" s="37">
        <v>2</v>
      </c>
      <c r="R1216" s="37">
        <v>2</v>
      </c>
      <c r="S1216" s="37">
        <v>2</v>
      </c>
      <c r="T1216" s="207"/>
    </row>
    <row r="1217" spans="1:24" s="2" customFormat="1" ht="13.2">
      <c r="A1217" s="5">
        <f t="shared" si="37"/>
        <v>1217</v>
      </c>
      <c r="B1217" s="49" t="s">
        <v>1509</v>
      </c>
      <c r="C1217" s="49"/>
      <c r="D1217" s="49"/>
      <c r="E1217" s="49"/>
      <c r="F1217" s="49"/>
      <c r="G1217" s="49"/>
      <c r="H1217" s="50"/>
      <c r="I1217" s="35">
        <f t="shared" ref="I1217:S1217" si="38">SUM(I1101:I1216)</f>
        <v>4271.2199999999975</v>
      </c>
      <c r="J1217" s="35">
        <f t="shared" si="38"/>
        <v>4217.2000000000025</v>
      </c>
      <c r="K1217" s="35">
        <f t="shared" si="38"/>
        <v>4217.2000000000025</v>
      </c>
      <c r="L1217" s="35">
        <f t="shared" si="38"/>
        <v>4217.2000000000025</v>
      </c>
      <c r="M1217" s="35">
        <f t="shared" si="38"/>
        <v>4217.2000000000025</v>
      </c>
      <c r="N1217" s="36">
        <f t="shared" si="38"/>
        <v>4217.2000000000025</v>
      </c>
      <c r="O1217" s="36">
        <f t="shared" si="38"/>
        <v>4217.2000000000025</v>
      </c>
      <c r="P1217" s="36">
        <f t="shared" si="38"/>
        <v>4217.2000000000025</v>
      </c>
      <c r="Q1217" s="36">
        <f t="shared" si="38"/>
        <v>4217.2000000000025</v>
      </c>
      <c r="R1217" s="36">
        <f t="shared" si="38"/>
        <v>4217.2000000000025</v>
      </c>
      <c r="S1217" s="36">
        <f t="shared" si="38"/>
        <v>4217.2000000000025</v>
      </c>
      <c r="T1217" s="208"/>
      <c r="X1217" s="5"/>
    </row>
    <row r="1218" spans="1:24" s="5" customFormat="1" ht="13.2">
      <c r="A1218" s="5">
        <f t="shared" si="37"/>
        <v>1218</v>
      </c>
      <c r="B1218" s="51" t="s">
        <v>1510</v>
      </c>
      <c r="C1218" s="51"/>
      <c r="D1218" s="51" t="s">
        <v>1511</v>
      </c>
      <c r="E1218" s="51" t="s">
        <v>1361</v>
      </c>
      <c r="F1218" s="51"/>
      <c r="G1218" s="51"/>
      <c r="H1218" s="52"/>
      <c r="I1218" s="38">
        <v>100</v>
      </c>
      <c r="J1218" s="38">
        <v>0</v>
      </c>
      <c r="K1218" s="38">
        <v>0</v>
      </c>
      <c r="L1218" s="38">
        <v>0</v>
      </c>
      <c r="M1218" s="38">
        <v>0</v>
      </c>
      <c r="N1218" s="37">
        <v>0</v>
      </c>
      <c r="O1218" s="37">
        <v>0</v>
      </c>
      <c r="P1218" s="37">
        <v>0</v>
      </c>
      <c r="Q1218" s="37">
        <v>0</v>
      </c>
      <c r="R1218" s="37">
        <v>0</v>
      </c>
      <c r="S1218" s="37">
        <v>0</v>
      </c>
      <c r="T1218" s="207"/>
    </row>
    <row r="1219" spans="1:24" s="2" customFormat="1" ht="13.2">
      <c r="A1219" s="5">
        <f t="shared" si="37"/>
        <v>1219</v>
      </c>
      <c r="B1219" s="49"/>
      <c r="C1219" s="49"/>
      <c r="D1219" s="49"/>
      <c r="E1219" s="49"/>
      <c r="F1219" s="49"/>
      <c r="G1219" s="49"/>
      <c r="H1219" s="50"/>
      <c r="I1219" s="35"/>
      <c r="J1219" s="35"/>
      <c r="K1219" s="35"/>
      <c r="L1219" s="35"/>
      <c r="M1219" s="35"/>
      <c r="N1219" s="36"/>
      <c r="O1219" s="36"/>
      <c r="P1219" s="36"/>
      <c r="Q1219" s="36"/>
      <c r="R1219" s="36"/>
      <c r="S1219" s="36"/>
      <c r="T1219" s="208"/>
      <c r="X1219" s="5"/>
    </row>
    <row r="1220" spans="1:24" s="2" customFormat="1" ht="13.2">
      <c r="A1220" s="5">
        <f t="shared" si="37"/>
        <v>1220</v>
      </c>
      <c r="B1220" s="49" t="s">
        <v>2049</v>
      </c>
      <c r="C1220" s="49"/>
      <c r="D1220" s="49"/>
      <c r="E1220" s="49"/>
      <c r="F1220" s="49"/>
      <c r="G1220" s="49"/>
      <c r="H1220" s="50"/>
      <c r="I1220" s="35"/>
      <c r="J1220" s="35"/>
      <c r="K1220" s="35"/>
      <c r="L1220" s="35"/>
      <c r="M1220" s="35"/>
      <c r="N1220" s="36"/>
      <c r="O1220" s="36"/>
      <c r="P1220" s="36"/>
      <c r="Q1220" s="36"/>
      <c r="R1220" s="36"/>
      <c r="S1220" s="36"/>
      <c r="T1220" s="208"/>
      <c r="X1220" s="5"/>
    </row>
    <row r="1221" spans="1:24" s="5" customFormat="1" ht="13.2">
      <c r="A1221" s="5">
        <f t="shared" si="37"/>
        <v>1221</v>
      </c>
      <c r="B1221" s="51" t="s">
        <v>2428</v>
      </c>
      <c r="C1221" s="51" t="s">
        <v>4473</v>
      </c>
      <c r="D1221" s="51" t="s">
        <v>4017</v>
      </c>
      <c r="E1221" s="51" t="s">
        <v>48</v>
      </c>
      <c r="F1221" s="51" t="s">
        <v>1501</v>
      </c>
      <c r="G1221" s="51" t="s">
        <v>32</v>
      </c>
      <c r="H1221" s="52">
        <v>2024</v>
      </c>
      <c r="I1221" s="38">
        <v>203.5</v>
      </c>
      <c r="J1221" s="38">
        <v>195</v>
      </c>
      <c r="K1221" s="38">
        <v>195</v>
      </c>
      <c r="L1221" s="38">
        <v>195</v>
      </c>
      <c r="M1221" s="38">
        <v>195</v>
      </c>
      <c r="N1221" s="37">
        <v>195</v>
      </c>
      <c r="O1221" s="37">
        <v>195</v>
      </c>
      <c r="P1221" s="37">
        <v>195</v>
      </c>
      <c r="Q1221" s="37">
        <v>195</v>
      </c>
      <c r="R1221" s="37">
        <v>195</v>
      </c>
      <c r="S1221" s="37">
        <v>195</v>
      </c>
      <c r="T1221" s="207"/>
    </row>
    <row r="1222" spans="1:24" s="5" customFormat="1" ht="13.2">
      <c r="A1222" s="5">
        <f t="shared" ref="A1222:A1285" si="39">A1221+1</f>
        <v>1222</v>
      </c>
      <c r="B1222" s="51" t="s">
        <v>4018</v>
      </c>
      <c r="C1222" s="51" t="s">
        <v>4474</v>
      </c>
      <c r="D1222" s="51" t="s">
        <v>4019</v>
      </c>
      <c r="E1222" s="51" t="s">
        <v>1128</v>
      </c>
      <c r="F1222" s="51" t="s">
        <v>1501</v>
      </c>
      <c r="G1222" s="51" t="s">
        <v>33</v>
      </c>
      <c r="H1222" s="52">
        <v>2024</v>
      </c>
      <c r="I1222" s="38">
        <v>102.97</v>
      </c>
      <c r="J1222" s="38">
        <v>100</v>
      </c>
      <c r="K1222" s="38">
        <v>100</v>
      </c>
      <c r="L1222" s="38">
        <v>100</v>
      </c>
      <c r="M1222" s="38">
        <v>100</v>
      </c>
      <c r="N1222" s="37">
        <v>100</v>
      </c>
      <c r="O1222" s="37">
        <v>100</v>
      </c>
      <c r="P1222" s="37">
        <v>100</v>
      </c>
      <c r="Q1222" s="37">
        <v>100</v>
      </c>
      <c r="R1222" s="37">
        <v>100</v>
      </c>
      <c r="S1222" s="37">
        <v>100</v>
      </c>
      <c r="T1222" s="207"/>
    </row>
    <row r="1223" spans="1:24" s="5" customFormat="1" ht="12.6" customHeight="1">
      <c r="A1223" s="5">
        <f t="shared" si="39"/>
        <v>1223</v>
      </c>
      <c r="B1223" s="51" t="s">
        <v>2086</v>
      </c>
      <c r="C1223" s="51" t="s">
        <v>4475</v>
      </c>
      <c r="D1223" s="51" t="s">
        <v>4020</v>
      </c>
      <c r="E1223" s="51" t="s">
        <v>212</v>
      </c>
      <c r="F1223" s="51" t="s">
        <v>1501</v>
      </c>
      <c r="G1223" s="51" t="s">
        <v>32</v>
      </c>
      <c r="H1223" s="52">
        <v>2024</v>
      </c>
      <c r="I1223" s="38">
        <v>80</v>
      </c>
      <c r="J1223" s="38">
        <v>80</v>
      </c>
      <c r="K1223" s="38">
        <v>80</v>
      </c>
      <c r="L1223" s="38">
        <v>80</v>
      </c>
      <c r="M1223" s="38">
        <v>80</v>
      </c>
      <c r="N1223" s="37">
        <v>80</v>
      </c>
      <c r="O1223" s="37">
        <v>80</v>
      </c>
      <c r="P1223" s="37">
        <v>80</v>
      </c>
      <c r="Q1223" s="37">
        <v>80</v>
      </c>
      <c r="R1223" s="37">
        <v>80</v>
      </c>
      <c r="S1223" s="37">
        <v>80</v>
      </c>
      <c r="T1223" s="207"/>
    </row>
    <row r="1224" spans="1:24" s="5" customFormat="1" ht="13.2">
      <c r="A1224" s="5">
        <f t="shared" si="39"/>
        <v>1224</v>
      </c>
      <c r="B1224" s="51" t="s">
        <v>4021</v>
      </c>
      <c r="C1224" s="51" t="s">
        <v>4476</v>
      </c>
      <c r="D1224" s="51" t="s">
        <v>4022</v>
      </c>
      <c r="E1224" s="51" t="s">
        <v>1795</v>
      </c>
      <c r="F1224" s="51" t="s">
        <v>1501</v>
      </c>
      <c r="G1224" s="51" t="s">
        <v>31</v>
      </c>
      <c r="H1224" s="52">
        <v>2024</v>
      </c>
      <c r="I1224" s="38">
        <v>51.8</v>
      </c>
      <c r="J1224" s="38">
        <v>51.8</v>
      </c>
      <c r="K1224" s="38">
        <v>51.8</v>
      </c>
      <c r="L1224" s="38">
        <v>51.8</v>
      </c>
      <c r="M1224" s="38">
        <v>51.8</v>
      </c>
      <c r="N1224" s="37">
        <v>51.8</v>
      </c>
      <c r="O1224" s="37">
        <v>51.8</v>
      </c>
      <c r="P1224" s="37">
        <v>51.8</v>
      </c>
      <c r="Q1224" s="37">
        <v>51.8</v>
      </c>
      <c r="R1224" s="37">
        <v>51.8</v>
      </c>
      <c r="S1224" s="37">
        <v>51.8</v>
      </c>
      <c r="T1224" s="207"/>
    </row>
    <row r="1225" spans="1:24" s="5" customFormat="1" ht="12.6" customHeight="1">
      <c r="A1225" s="5">
        <f t="shared" si="39"/>
        <v>1225</v>
      </c>
      <c r="B1225" s="51" t="s">
        <v>4023</v>
      </c>
      <c r="C1225" s="51" t="s">
        <v>4476</v>
      </c>
      <c r="D1225" s="51" t="s">
        <v>4024</v>
      </c>
      <c r="E1225" s="51" t="s">
        <v>1795</v>
      </c>
      <c r="F1225" s="51" t="s">
        <v>1501</v>
      </c>
      <c r="G1225" s="51" t="s">
        <v>31</v>
      </c>
      <c r="H1225" s="52">
        <v>2024</v>
      </c>
      <c r="I1225" s="38">
        <v>51.8</v>
      </c>
      <c r="J1225" s="38">
        <v>51.8</v>
      </c>
      <c r="K1225" s="38">
        <v>51.8</v>
      </c>
      <c r="L1225" s="38">
        <v>51.8</v>
      </c>
      <c r="M1225" s="38">
        <v>51.8</v>
      </c>
      <c r="N1225" s="37">
        <v>51.8</v>
      </c>
      <c r="O1225" s="37">
        <v>51.8</v>
      </c>
      <c r="P1225" s="37">
        <v>51.8</v>
      </c>
      <c r="Q1225" s="37">
        <v>51.8</v>
      </c>
      <c r="R1225" s="37">
        <v>51.8</v>
      </c>
      <c r="S1225" s="37">
        <v>51.8</v>
      </c>
      <c r="T1225" s="207"/>
    </row>
    <row r="1226" spans="1:24" s="5" customFormat="1" ht="13.2">
      <c r="A1226" s="5">
        <f t="shared" si="39"/>
        <v>1226</v>
      </c>
      <c r="B1226" s="51" t="s">
        <v>2430</v>
      </c>
      <c r="C1226" s="51" t="s">
        <v>4477</v>
      </c>
      <c r="D1226" s="51" t="s">
        <v>4025</v>
      </c>
      <c r="E1226" s="51" t="s">
        <v>369</v>
      </c>
      <c r="F1226" s="51" t="s">
        <v>1501</v>
      </c>
      <c r="G1226" s="51" t="s">
        <v>32</v>
      </c>
      <c r="H1226" s="52">
        <v>2024</v>
      </c>
      <c r="I1226" s="38">
        <v>201.02</v>
      </c>
      <c r="J1226" s="38">
        <v>200</v>
      </c>
      <c r="K1226" s="38">
        <v>200</v>
      </c>
      <c r="L1226" s="38">
        <v>200</v>
      </c>
      <c r="M1226" s="38">
        <v>200</v>
      </c>
      <c r="N1226" s="37">
        <v>200</v>
      </c>
      <c r="O1226" s="37">
        <v>200</v>
      </c>
      <c r="P1226" s="37">
        <v>200</v>
      </c>
      <c r="Q1226" s="37">
        <v>200</v>
      </c>
      <c r="R1226" s="37">
        <v>200</v>
      </c>
      <c r="S1226" s="37">
        <v>200</v>
      </c>
      <c r="T1226" s="207"/>
    </row>
    <row r="1227" spans="1:24" s="5" customFormat="1" ht="13.2">
      <c r="A1227" s="5">
        <f t="shared" si="39"/>
        <v>1227</v>
      </c>
      <c r="B1227" s="51" t="s">
        <v>4026</v>
      </c>
      <c r="C1227" s="51" t="s">
        <v>4478</v>
      </c>
      <c r="D1227" s="51" t="s">
        <v>4027</v>
      </c>
      <c r="E1227" s="51" t="s">
        <v>1456</v>
      </c>
      <c r="F1227" s="51" t="s">
        <v>1501</v>
      </c>
      <c r="G1227" s="51" t="s">
        <v>31</v>
      </c>
      <c r="H1227" s="52">
        <v>2024</v>
      </c>
      <c r="I1227" s="38">
        <v>48.4</v>
      </c>
      <c r="J1227" s="38">
        <v>47.6</v>
      </c>
      <c r="K1227" s="38">
        <v>47.6</v>
      </c>
      <c r="L1227" s="38">
        <v>47.6</v>
      </c>
      <c r="M1227" s="38">
        <v>47.6</v>
      </c>
      <c r="N1227" s="37">
        <v>47.6</v>
      </c>
      <c r="O1227" s="37">
        <v>47.6</v>
      </c>
      <c r="P1227" s="37">
        <v>47.6</v>
      </c>
      <c r="Q1227" s="37">
        <v>47.6</v>
      </c>
      <c r="R1227" s="37">
        <v>47.6</v>
      </c>
      <c r="S1227" s="37">
        <v>47.6</v>
      </c>
      <c r="T1227" s="207"/>
    </row>
    <row r="1228" spans="1:24" s="5" customFormat="1" ht="13.2">
      <c r="A1228" s="5">
        <f t="shared" si="39"/>
        <v>1228</v>
      </c>
      <c r="B1228" s="51" t="s">
        <v>4028</v>
      </c>
      <c r="C1228" s="51" t="s">
        <v>4478</v>
      </c>
      <c r="D1228" s="51" t="s">
        <v>4029</v>
      </c>
      <c r="E1228" s="51" t="s">
        <v>1456</v>
      </c>
      <c r="F1228" s="51" t="s">
        <v>1501</v>
      </c>
      <c r="G1228" s="51" t="s">
        <v>31</v>
      </c>
      <c r="H1228" s="52">
        <v>2024</v>
      </c>
      <c r="I1228" s="38">
        <v>52.2</v>
      </c>
      <c r="J1228" s="38">
        <v>51.4</v>
      </c>
      <c r="K1228" s="38">
        <v>51.4</v>
      </c>
      <c r="L1228" s="38">
        <v>51.4</v>
      </c>
      <c r="M1228" s="38">
        <v>51.4</v>
      </c>
      <c r="N1228" s="37">
        <v>51.4</v>
      </c>
      <c r="O1228" s="37">
        <v>51.4</v>
      </c>
      <c r="P1228" s="37">
        <v>51.4</v>
      </c>
      <c r="Q1228" s="37">
        <v>51.4</v>
      </c>
      <c r="R1228" s="37">
        <v>51.4</v>
      </c>
      <c r="S1228" s="37">
        <v>51.4</v>
      </c>
      <c r="T1228" s="207"/>
    </row>
    <row r="1229" spans="1:24" s="5" customFormat="1" ht="13.2">
      <c r="A1229" s="5">
        <f t="shared" si="39"/>
        <v>1229</v>
      </c>
      <c r="B1229" s="51" t="s">
        <v>4030</v>
      </c>
      <c r="C1229" s="51" t="s">
        <v>4479</v>
      </c>
      <c r="D1229" s="51" t="s">
        <v>4031</v>
      </c>
      <c r="E1229" s="51" t="s">
        <v>260</v>
      </c>
      <c r="F1229" s="51" t="s">
        <v>1501</v>
      </c>
      <c r="G1229" s="51" t="s">
        <v>32</v>
      </c>
      <c r="H1229" s="52">
        <v>2024</v>
      </c>
      <c r="I1229" s="38">
        <v>77.8</v>
      </c>
      <c r="J1229" s="38">
        <v>76.3</v>
      </c>
      <c r="K1229" s="38">
        <v>76.3</v>
      </c>
      <c r="L1229" s="38">
        <v>76.3</v>
      </c>
      <c r="M1229" s="38">
        <v>76.3</v>
      </c>
      <c r="N1229" s="37">
        <v>76.3</v>
      </c>
      <c r="O1229" s="37">
        <v>76.3</v>
      </c>
      <c r="P1229" s="37">
        <v>76.3</v>
      </c>
      <c r="Q1229" s="37">
        <v>76.3</v>
      </c>
      <c r="R1229" s="37">
        <v>76.3</v>
      </c>
      <c r="S1229" s="37">
        <v>76.3</v>
      </c>
      <c r="T1229" s="207"/>
    </row>
    <row r="1230" spans="1:24" s="5" customFormat="1" ht="13.2">
      <c r="A1230" s="5">
        <f t="shared" si="39"/>
        <v>1230</v>
      </c>
      <c r="B1230" s="51" t="s">
        <v>4032</v>
      </c>
      <c r="C1230" s="51" t="s">
        <v>4479</v>
      </c>
      <c r="D1230" s="51" t="s">
        <v>4033</v>
      </c>
      <c r="E1230" s="51" t="s">
        <v>260</v>
      </c>
      <c r="F1230" s="51" t="s">
        <v>1501</v>
      </c>
      <c r="G1230" s="51" t="s">
        <v>32</v>
      </c>
      <c r="H1230" s="52">
        <v>2024</v>
      </c>
      <c r="I1230" s="38">
        <v>75.099999999999994</v>
      </c>
      <c r="J1230" s="38">
        <v>73.7</v>
      </c>
      <c r="K1230" s="38">
        <v>73.7</v>
      </c>
      <c r="L1230" s="38">
        <v>73.7</v>
      </c>
      <c r="M1230" s="38">
        <v>73.7</v>
      </c>
      <c r="N1230" s="37">
        <v>73.7</v>
      </c>
      <c r="O1230" s="37">
        <v>73.7</v>
      </c>
      <c r="P1230" s="37">
        <v>73.7</v>
      </c>
      <c r="Q1230" s="37">
        <v>73.7</v>
      </c>
      <c r="R1230" s="37">
        <v>73.7</v>
      </c>
      <c r="S1230" s="37">
        <v>73.7</v>
      </c>
      <c r="T1230" s="207"/>
    </row>
    <row r="1231" spans="1:24" s="5" customFormat="1" ht="13.2">
      <c r="A1231" s="5">
        <f t="shared" si="39"/>
        <v>1231</v>
      </c>
      <c r="B1231" s="51" t="s">
        <v>2828</v>
      </c>
      <c r="C1231" s="51" t="s">
        <v>4480</v>
      </c>
      <c r="D1231" s="51" t="s">
        <v>4034</v>
      </c>
      <c r="E1231" s="51" t="s">
        <v>852</v>
      </c>
      <c r="F1231" s="51" t="s">
        <v>1501</v>
      </c>
      <c r="G1231" s="51" t="s">
        <v>32</v>
      </c>
      <c r="H1231" s="52">
        <v>2024</v>
      </c>
      <c r="I1231" s="38">
        <v>203.5</v>
      </c>
      <c r="J1231" s="38">
        <v>195</v>
      </c>
      <c r="K1231" s="38">
        <v>195</v>
      </c>
      <c r="L1231" s="38">
        <v>195</v>
      </c>
      <c r="M1231" s="38">
        <v>195</v>
      </c>
      <c r="N1231" s="37">
        <v>195</v>
      </c>
      <c r="O1231" s="37">
        <v>195</v>
      </c>
      <c r="P1231" s="37">
        <v>195</v>
      </c>
      <c r="Q1231" s="37">
        <v>195</v>
      </c>
      <c r="R1231" s="37">
        <v>195</v>
      </c>
      <c r="S1231" s="37">
        <v>195</v>
      </c>
      <c r="T1231" s="207"/>
    </row>
    <row r="1232" spans="1:24" s="5" customFormat="1" ht="13.2">
      <c r="A1232" s="5">
        <f t="shared" si="39"/>
        <v>1232</v>
      </c>
      <c r="B1232" s="51" t="s">
        <v>4035</v>
      </c>
      <c r="C1232" s="51" t="s">
        <v>4481</v>
      </c>
      <c r="D1232" s="51" t="s">
        <v>4036</v>
      </c>
      <c r="E1232" s="51" t="s">
        <v>733</v>
      </c>
      <c r="F1232" s="51" t="s">
        <v>1501</v>
      </c>
      <c r="G1232" s="51" t="s">
        <v>31</v>
      </c>
      <c r="H1232" s="52">
        <v>2024</v>
      </c>
      <c r="I1232" s="38">
        <v>9.9</v>
      </c>
      <c r="J1232" s="38">
        <v>9.9</v>
      </c>
      <c r="K1232" s="38">
        <v>9.9</v>
      </c>
      <c r="L1232" s="38">
        <v>9.9</v>
      </c>
      <c r="M1232" s="38">
        <v>9.9</v>
      </c>
      <c r="N1232" s="37">
        <v>9.9</v>
      </c>
      <c r="O1232" s="37">
        <v>9.9</v>
      </c>
      <c r="P1232" s="37">
        <v>9.9</v>
      </c>
      <c r="Q1232" s="37">
        <v>9.9</v>
      </c>
      <c r="R1232" s="37">
        <v>9.9</v>
      </c>
      <c r="S1232" s="37">
        <v>9.9</v>
      </c>
      <c r="T1232" s="207"/>
    </row>
    <row r="1233" spans="1:24" s="5" customFormat="1" ht="13.2">
      <c r="A1233" s="5">
        <f t="shared" si="39"/>
        <v>1233</v>
      </c>
      <c r="B1233" s="51" t="s">
        <v>4037</v>
      </c>
      <c r="C1233" s="51" t="s">
        <v>4482</v>
      </c>
      <c r="D1233" s="51" t="s">
        <v>4038</v>
      </c>
      <c r="E1233" s="51" t="s">
        <v>1811</v>
      </c>
      <c r="F1233" s="51" t="s">
        <v>1501</v>
      </c>
      <c r="G1233" s="51" t="s">
        <v>31</v>
      </c>
      <c r="H1233" s="52">
        <v>2024</v>
      </c>
      <c r="I1233" s="38">
        <v>73.099999999999994</v>
      </c>
      <c r="J1233" s="38">
        <v>70</v>
      </c>
      <c r="K1233" s="38">
        <v>70</v>
      </c>
      <c r="L1233" s="38">
        <v>70</v>
      </c>
      <c r="M1233" s="38">
        <v>70</v>
      </c>
      <c r="N1233" s="37">
        <v>70</v>
      </c>
      <c r="O1233" s="37">
        <v>70</v>
      </c>
      <c r="P1233" s="37">
        <v>70</v>
      </c>
      <c r="Q1233" s="37">
        <v>70</v>
      </c>
      <c r="R1233" s="37">
        <v>70</v>
      </c>
      <c r="S1233" s="37">
        <v>70</v>
      </c>
      <c r="T1233" s="207"/>
    </row>
    <row r="1234" spans="1:24" s="5" customFormat="1" ht="13.2">
      <c r="A1234" s="5">
        <f t="shared" si="39"/>
        <v>1234</v>
      </c>
      <c r="B1234" s="51" t="s">
        <v>2833</v>
      </c>
      <c r="C1234" s="51" t="s">
        <v>2834</v>
      </c>
      <c r="D1234" s="51" t="s">
        <v>4039</v>
      </c>
      <c r="E1234" s="51" t="s">
        <v>513</v>
      </c>
      <c r="F1234" s="51" t="s">
        <v>1501</v>
      </c>
      <c r="G1234" s="51" t="s">
        <v>31</v>
      </c>
      <c r="H1234" s="52">
        <v>2024</v>
      </c>
      <c r="I1234" s="38">
        <v>228.54</v>
      </c>
      <c r="J1234" s="38">
        <v>220</v>
      </c>
      <c r="K1234" s="38">
        <v>220</v>
      </c>
      <c r="L1234" s="38">
        <v>220</v>
      </c>
      <c r="M1234" s="38">
        <v>220</v>
      </c>
      <c r="N1234" s="37">
        <v>220</v>
      </c>
      <c r="O1234" s="37">
        <v>220</v>
      </c>
      <c r="P1234" s="37">
        <v>220</v>
      </c>
      <c r="Q1234" s="37">
        <v>220</v>
      </c>
      <c r="R1234" s="37">
        <v>220</v>
      </c>
      <c r="S1234" s="37">
        <v>220</v>
      </c>
      <c r="T1234" s="207"/>
    </row>
    <row r="1235" spans="1:24" s="5" customFormat="1" ht="13.2">
      <c r="A1235" s="5">
        <f t="shared" si="39"/>
        <v>1235</v>
      </c>
      <c r="B1235" s="51" t="s">
        <v>2437</v>
      </c>
      <c r="C1235" s="51" t="s">
        <v>4483</v>
      </c>
      <c r="D1235" s="51" t="s">
        <v>4040</v>
      </c>
      <c r="E1235" s="51" t="s">
        <v>315</v>
      </c>
      <c r="F1235" s="51" t="s">
        <v>1501</v>
      </c>
      <c r="G1235" s="51" t="s">
        <v>32</v>
      </c>
      <c r="H1235" s="52">
        <v>2024</v>
      </c>
      <c r="I1235" s="38">
        <v>125.31</v>
      </c>
      <c r="J1235" s="38">
        <v>125</v>
      </c>
      <c r="K1235" s="38">
        <v>125</v>
      </c>
      <c r="L1235" s="38">
        <v>125</v>
      </c>
      <c r="M1235" s="38">
        <v>125</v>
      </c>
      <c r="N1235" s="37">
        <v>125</v>
      </c>
      <c r="O1235" s="37">
        <v>125</v>
      </c>
      <c r="P1235" s="37">
        <v>125</v>
      </c>
      <c r="Q1235" s="37">
        <v>125</v>
      </c>
      <c r="R1235" s="37">
        <v>125</v>
      </c>
      <c r="S1235" s="37">
        <v>125</v>
      </c>
      <c r="T1235" s="207"/>
    </row>
    <row r="1236" spans="1:24" s="5" customFormat="1" ht="13.2">
      <c r="A1236" s="5">
        <f t="shared" si="39"/>
        <v>1236</v>
      </c>
      <c r="B1236" s="51" t="s">
        <v>4041</v>
      </c>
      <c r="C1236" s="51" t="s">
        <v>4484</v>
      </c>
      <c r="D1236" s="51" t="s">
        <v>4042</v>
      </c>
      <c r="E1236" s="51" t="s">
        <v>42</v>
      </c>
      <c r="F1236" s="51" t="s">
        <v>1501</v>
      </c>
      <c r="G1236" s="51" t="s">
        <v>33</v>
      </c>
      <c r="H1236" s="52">
        <v>2024</v>
      </c>
      <c r="I1236" s="38">
        <v>10</v>
      </c>
      <c r="J1236" s="38">
        <v>10</v>
      </c>
      <c r="K1236" s="38">
        <v>10</v>
      </c>
      <c r="L1236" s="38">
        <v>10</v>
      </c>
      <c r="M1236" s="38">
        <v>10</v>
      </c>
      <c r="N1236" s="37">
        <v>10</v>
      </c>
      <c r="O1236" s="37">
        <v>10</v>
      </c>
      <c r="P1236" s="37">
        <v>10</v>
      </c>
      <c r="Q1236" s="37">
        <v>10</v>
      </c>
      <c r="R1236" s="37">
        <v>10</v>
      </c>
      <c r="S1236" s="37">
        <v>10</v>
      </c>
      <c r="T1236" s="207"/>
    </row>
    <row r="1237" spans="1:24" s="5" customFormat="1" ht="13.2">
      <c r="A1237" s="5">
        <f t="shared" si="39"/>
        <v>1237</v>
      </c>
      <c r="B1237" s="51" t="s">
        <v>4043</v>
      </c>
      <c r="C1237" s="51" t="s">
        <v>2847</v>
      </c>
      <c r="D1237" s="51" t="s">
        <v>4044</v>
      </c>
      <c r="E1237" s="51" t="s">
        <v>1536</v>
      </c>
      <c r="F1237" s="51" t="s">
        <v>1501</v>
      </c>
      <c r="G1237" s="51" t="s">
        <v>69</v>
      </c>
      <c r="H1237" s="52">
        <v>2024</v>
      </c>
      <c r="I1237" s="38">
        <v>76.930000000000007</v>
      </c>
      <c r="J1237" s="38">
        <v>76.3</v>
      </c>
      <c r="K1237" s="38">
        <v>76.3</v>
      </c>
      <c r="L1237" s="38">
        <v>76.3</v>
      </c>
      <c r="M1237" s="38">
        <v>76.3</v>
      </c>
      <c r="N1237" s="37">
        <v>76.3</v>
      </c>
      <c r="O1237" s="37">
        <v>76.3</v>
      </c>
      <c r="P1237" s="37">
        <v>76.3</v>
      </c>
      <c r="Q1237" s="37">
        <v>76.3</v>
      </c>
      <c r="R1237" s="37">
        <v>76.3</v>
      </c>
      <c r="S1237" s="37">
        <v>76.3</v>
      </c>
      <c r="T1237" s="207"/>
    </row>
    <row r="1238" spans="1:24" s="5" customFormat="1" ht="13.2">
      <c r="A1238" s="5">
        <f t="shared" si="39"/>
        <v>1238</v>
      </c>
      <c r="B1238" s="51" t="s">
        <v>4045</v>
      </c>
      <c r="C1238" s="51" t="s">
        <v>2847</v>
      </c>
      <c r="D1238" s="51" t="s">
        <v>4046</v>
      </c>
      <c r="E1238" s="51" t="s">
        <v>1536</v>
      </c>
      <c r="F1238" s="51" t="s">
        <v>1501</v>
      </c>
      <c r="G1238" s="51" t="s">
        <v>69</v>
      </c>
      <c r="H1238" s="52">
        <v>2024</v>
      </c>
      <c r="I1238" s="38">
        <v>74.27</v>
      </c>
      <c r="J1238" s="38">
        <v>73.7</v>
      </c>
      <c r="K1238" s="38">
        <v>73.7</v>
      </c>
      <c r="L1238" s="38">
        <v>73.7</v>
      </c>
      <c r="M1238" s="38">
        <v>73.7</v>
      </c>
      <c r="N1238" s="37">
        <v>73.7</v>
      </c>
      <c r="O1238" s="37">
        <v>73.7</v>
      </c>
      <c r="P1238" s="37">
        <v>73.7</v>
      </c>
      <c r="Q1238" s="37">
        <v>73.7</v>
      </c>
      <c r="R1238" s="37">
        <v>73.7</v>
      </c>
      <c r="S1238" s="37">
        <v>73.7</v>
      </c>
      <c r="T1238" s="207"/>
    </row>
    <row r="1239" spans="1:24" s="5" customFormat="1" ht="13.2">
      <c r="A1239" s="5">
        <f t="shared" si="39"/>
        <v>1239</v>
      </c>
      <c r="B1239" s="51" t="s">
        <v>4047</v>
      </c>
      <c r="C1239" s="51" t="s">
        <v>4485</v>
      </c>
      <c r="D1239" s="51" t="s">
        <v>4048</v>
      </c>
      <c r="E1239" s="51" t="s">
        <v>41</v>
      </c>
      <c r="F1239" s="51" t="s">
        <v>1501</v>
      </c>
      <c r="G1239" s="51" t="s">
        <v>33</v>
      </c>
      <c r="H1239" s="52">
        <v>2024</v>
      </c>
      <c r="I1239" s="38">
        <v>87.9</v>
      </c>
      <c r="J1239" s="38">
        <v>87.5</v>
      </c>
      <c r="K1239" s="38">
        <v>87.5</v>
      </c>
      <c r="L1239" s="38">
        <v>87.5</v>
      </c>
      <c r="M1239" s="38">
        <v>87.5</v>
      </c>
      <c r="N1239" s="37">
        <v>87.5</v>
      </c>
      <c r="O1239" s="37">
        <v>87.5</v>
      </c>
      <c r="P1239" s="37">
        <v>87.5</v>
      </c>
      <c r="Q1239" s="37">
        <v>87.5</v>
      </c>
      <c r="R1239" s="37">
        <v>87.5</v>
      </c>
      <c r="S1239" s="37">
        <v>87.5</v>
      </c>
      <c r="T1239" s="207"/>
    </row>
    <row r="1240" spans="1:24" s="5" customFormat="1" ht="13.2">
      <c r="A1240" s="5">
        <f t="shared" si="39"/>
        <v>1240</v>
      </c>
      <c r="B1240" s="51" t="s">
        <v>4049</v>
      </c>
      <c r="C1240" s="51" t="s">
        <v>4485</v>
      </c>
      <c r="D1240" s="51" t="s">
        <v>4050</v>
      </c>
      <c r="E1240" s="51" t="s">
        <v>41</v>
      </c>
      <c r="F1240" s="51" t="s">
        <v>1501</v>
      </c>
      <c r="G1240" s="51" t="s">
        <v>33</v>
      </c>
      <c r="H1240" s="52">
        <v>2024</v>
      </c>
      <c r="I1240" s="38">
        <v>87.9</v>
      </c>
      <c r="J1240" s="38">
        <v>87.5</v>
      </c>
      <c r="K1240" s="38">
        <v>87.5</v>
      </c>
      <c r="L1240" s="38">
        <v>87.5</v>
      </c>
      <c r="M1240" s="38">
        <v>87.5</v>
      </c>
      <c r="N1240" s="37">
        <v>87.5</v>
      </c>
      <c r="O1240" s="37">
        <v>87.5</v>
      </c>
      <c r="P1240" s="37">
        <v>87.5</v>
      </c>
      <c r="Q1240" s="37">
        <v>87.5</v>
      </c>
      <c r="R1240" s="37">
        <v>87.5</v>
      </c>
      <c r="S1240" s="37">
        <v>87.5</v>
      </c>
      <c r="T1240" s="207"/>
    </row>
    <row r="1241" spans="1:24" s="5" customFormat="1" ht="13.2">
      <c r="A1241" s="5">
        <f t="shared" si="39"/>
        <v>1241</v>
      </c>
      <c r="B1241" s="51" t="s">
        <v>4051</v>
      </c>
      <c r="C1241" s="51" t="s">
        <v>4486</v>
      </c>
      <c r="D1241" s="51" t="s">
        <v>4052</v>
      </c>
      <c r="E1241" s="51" t="s">
        <v>1795</v>
      </c>
      <c r="F1241" s="51" t="s">
        <v>1501</v>
      </c>
      <c r="G1241" s="51" t="s">
        <v>31</v>
      </c>
      <c r="H1241" s="52">
        <v>2024</v>
      </c>
      <c r="I1241" s="38">
        <v>72.19</v>
      </c>
      <c r="J1241" s="38">
        <v>70</v>
      </c>
      <c r="K1241" s="38">
        <v>70</v>
      </c>
      <c r="L1241" s="38">
        <v>70</v>
      </c>
      <c r="M1241" s="38">
        <v>70</v>
      </c>
      <c r="N1241" s="37">
        <v>70</v>
      </c>
      <c r="O1241" s="37">
        <v>70</v>
      </c>
      <c r="P1241" s="37">
        <v>70</v>
      </c>
      <c r="Q1241" s="37">
        <v>70</v>
      </c>
      <c r="R1241" s="37">
        <v>70</v>
      </c>
      <c r="S1241" s="37">
        <v>70</v>
      </c>
      <c r="T1241" s="207"/>
    </row>
    <row r="1242" spans="1:24" s="5" customFormat="1" ht="13.2">
      <c r="A1242" s="5">
        <f t="shared" si="39"/>
        <v>1242</v>
      </c>
      <c r="B1242" s="51" t="s">
        <v>4053</v>
      </c>
      <c r="C1242" s="51" t="s">
        <v>4487</v>
      </c>
      <c r="D1242" s="51" t="s">
        <v>4054</v>
      </c>
      <c r="E1242" s="51" t="s">
        <v>979</v>
      </c>
      <c r="F1242" s="51" t="s">
        <v>1501</v>
      </c>
      <c r="G1242" s="51" t="s">
        <v>32</v>
      </c>
      <c r="H1242" s="52">
        <v>2024</v>
      </c>
      <c r="I1242" s="38">
        <v>40.08</v>
      </c>
      <c r="J1242" s="38">
        <v>40</v>
      </c>
      <c r="K1242" s="38">
        <v>40</v>
      </c>
      <c r="L1242" s="38">
        <v>40</v>
      </c>
      <c r="M1242" s="38">
        <v>40</v>
      </c>
      <c r="N1242" s="37">
        <v>40</v>
      </c>
      <c r="O1242" s="37">
        <v>40</v>
      </c>
      <c r="P1242" s="37">
        <v>40</v>
      </c>
      <c r="Q1242" s="37">
        <v>40</v>
      </c>
      <c r="R1242" s="37">
        <v>40</v>
      </c>
      <c r="S1242" s="37">
        <v>40</v>
      </c>
      <c r="T1242" s="207"/>
    </row>
    <row r="1243" spans="1:24" s="2" customFormat="1" ht="13.2">
      <c r="A1243" s="5">
        <f t="shared" si="39"/>
        <v>1243</v>
      </c>
      <c r="B1243" s="49" t="s">
        <v>2050</v>
      </c>
      <c r="C1243" s="49"/>
      <c r="D1243" s="49"/>
      <c r="E1243" s="49"/>
      <c r="F1243" s="49"/>
      <c r="G1243" s="49"/>
      <c r="H1243" s="50"/>
      <c r="I1243" s="35">
        <f t="shared" ref="I1243:S1243" si="40">SUM(I1221:I1242)</f>
        <v>2034.2100000000003</v>
      </c>
      <c r="J1243" s="35">
        <f t="shared" si="40"/>
        <v>1992.5</v>
      </c>
      <c r="K1243" s="35">
        <f t="shared" si="40"/>
        <v>1992.5</v>
      </c>
      <c r="L1243" s="35">
        <f t="shared" si="40"/>
        <v>1992.5</v>
      </c>
      <c r="M1243" s="35">
        <f t="shared" si="40"/>
        <v>1992.5</v>
      </c>
      <c r="N1243" s="36">
        <f t="shared" si="40"/>
        <v>1992.5</v>
      </c>
      <c r="O1243" s="36">
        <f t="shared" si="40"/>
        <v>1992.5</v>
      </c>
      <c r="P1243" s="36">
        <f t="shared" si="40"/>
        <v>1992.5</v>
      </c>
      <c r="Q1243" s="36">
        <f t="shared" si="40"/>
        <v>1992.5</v>
      </c>
      <c r="R1243" s="36">
        <f t="shared" si="40"/>
        <v>1992.5</v>
      </c>
      <c r="S1243" s="36">
        <f t="shared" si="40"/>
        <v>1992.5</v>
      </c>
      <c r="T1243" s="208"/>
      <c r="X1243" s="5"/>
    </row>
    <row r="1244" spans="1:24" s="5" customFormat="1" ht="13.2">
      <c r="A1244" s="5">
        <f t="shared" si="39"/>
        <v>1244</v>
      </c>
      <c r="B1244" s="51" t="s">
        <v>1510</v>
      </c>
      <c r="C1244" s="51"/>
      <c r="D1244" s="51" t="s">
        <v>2051</v>
      </c>
      <c r="E1244" s="51" t="s">
        <v>1361</v>
      </c>
      <c r="F1244" s="51"/>
      <c r="G1244" s="51"/>
      <c r="H1244" s="52"/>
      <c r="I1244" s="38">
        <v>100</v>
      </c>
      <c r="J1244" s="38">
        <v>0</v>
      </c>
      <c r="K1244" s="38">
        <v>0</v>
      </c>
      <c r="L1244" s="38">
        <v>0</v>
      </c>
      <c r="M1244" s="38">
        <v>0</v>
      </c>
      <c r="N1244" s="37">
        <v>0</v>
      </c>
      <c r="O1244" s="37">
        <v>0</v>
      </c>
      <c r="P1244" s="37">
        <v>0</v>
      </c>
      <c r="Q1244" s="37">
        <v>0</v>
      </c>
      <c r="R1244" s="37">
        <v>0</v>
      </c>
      <c r="S1244" s="37">
        <v>0</v>
      </c>
      <c r="T1244" s="207"/>
    </row>
    <row r="1245" spans="1:24" s="2" customFormat="1" ht="13.2">
      <c r="A1245" s="5">
        <f t="shared" si="39"/>
        <v>1245</v>
      </c>
      <c r="B1245" s="49"/>
      <c r="C1245" s="49"/>
      <c r="D1245" s="49"/>
      <c r="E1245" s="49"/>
      <c r="F1245" s="49"/>
      <c r="G1245" s="49"/>
      <c r="H1245" s="50"/>
      <c r="I1245" s="35"/>
      <c r="J1245" s="35"/>
      <c r="K1245" s="35"/>
      <c r="L1245" s="35"/>
      <c r="M1245" s="35"/>
      <c r="N1245" s="36"/>
      <c r="O1245" s="36"/>
      <c r="P1245" s="36"/>
      <c r="Q1245" s="36"/>
      <c r="R1245" s="36"/>
      <c r="S1245" s="36"/>
      <c r="T1245" s="208"/>
      <c r="X1245" s="5"/>
    </row>
    <row r="1246" spans="1:24" s="5" customFormat="1" ht="13.2">
      <c r="A1246" s="5">
        <f t="shared" si="39"/>
        <v>1246</v>
      </c>
      <c r="B1246" s="51" t="s">
        <v>1512</v>
      </c>
      <c r="C1246" s="51"/>
      <c r="D1246" s="51" t="s">
        <v>1513</v>
      </c>
      <c r="E1246" s="51"/>
      <c r="F1246" s="51"/>
      <c r="G1246" s="51"/>
      <c r="H1246" s="52"/>
      <c r="I1246" s="38">
        <v>0</v>
      </c>
      <c r="J1246" s="38">
        <v>0</v>
      </c>
      <c r="K1246" s="38">
        <v>0</v>
      </c>
      <c r="L1246" s="38">
        <v>0</v>
      </c>
      <c r="M1246" s="38">
        <v>0</v>
      </c>
      <c r="N1246" s="37">
        <v>0</v>
      </c>
      <c r="O1246" s="37">
        <v>0</v>
      </c>
      <c r="P1246" s="37">
        <v>0</v>
      </c>
      <c r="Q1246" s="37">
        <v>0</v>
      </c>
      <c r="R1246" s="37">
        <v>0</v>
      </c>
      <c r="S1246" s="37">
        <v>0</v>
      </c>
      <c r="T1246" s="207"/>
    </row>
    <row r="1247" spans="1:24" s="2" customFormat="1" ht="13.2">
      <c r="A1247" s="5">
        <f t="shared" si="39"/>
        <v>1247</v>
      </c>
      <c r="B1247" s="49"/>
      <c r="C1247" s="49"/>
      <c r="D1247" s="49"/>
      <c r="E1247" s="49"/>
      <c r="F1247" s="49"/>
      <c r="G1247" s="49"/>
      <c r="H1247" s="50"/>
      <c r="I1247" s="35"/>
      <c r="J1247" s="35"/>
      <c r="K1247" s="35"/>
      <c r="L1247" s="35"/>
      <c r="M1247" s="35"/>
      <c r="N1247" s="36"/>
      <c r="O1247" s="36"/>
      <c r="P1247" s="36"/>
      <c r="Q1247" s="36"/>
      <c r="R1247" s="36"/>
      <c r="S1247" s="36"/>
      <c r="T1247" s="208"/>
      <c r="X1247" s="5"/>
    </row>
    <row r="1248" spans="1:24" s="5" customFormat="1" ht="13.2">
      <c r="A1248" s="5">
        <f t="shared" si="39"/>
        <v>1248</v>
      </c>
      <c r="B1248" s="51" t="s">
        <v>1516</v>
      </c>
      <c r="C1248" s="51"/>
      <c r="D1248" s="51" t="s">
        <v>1517</v>
      </c>
      <c r="E1248" s="51"/>
      <c r="F1248" s="51"/>
      <c r="G1248" s="51"/>
      <c r="H1248" s="52"/>
      <c r="I1248" s="38">
        <v>0</v>
      </c>
      <c r="J1248" s="38">
        <v>0</v>
      </c>
      <c r="K1248" s="38">
        <v>0</v>
      </c>
      <c r="L1248" s="38">
        <v>0</v>
      </c>
      <c r="M1248" s="38">
        <v>0</v>
      </c>
      <c r="N1248" s="37">
        <v>0</v>
      </c>
      <c r="O1248" s="37">
        <v>0</v>
      </c>
      <c r="P1248" s="37">
        <v>0</v>
      </c>
      <c r="Q1248" s="37">
        <v>0</v>
      </c>
      <c r="R1248" s="37">
        <v>0</v>
      </c>
      <c r="S1248" s="37">
        <v>0</v>
      </c>
      <c r="T1248" s="207"/>
    </row>
    <row r="1249" spans="1:24" s="2" customFormat="1" ht="13.2">
      <c r="A1249" s="5">
        <f t="shared" si="39"/>
        <v>1249</v>
      </c>
      <c r="B1249" s="49"/>
      <c r="C1249" s="49"/>
      <c r="D1249" s="49"/>
      <c r="E1249" s="49"/>
      <c r="F1249" s="49"/>
      <c r="G1249" s="49"/>
      <c r="H1249" s="50"/>
      <c r="I1249" s="35"/>
      <c r="J1249" s="35"/>
      <c r="K1249" s="35"/>
      <c r="L1249" s="35"/>
      <c r="M1249" s="35"/>
      <c r="N1249" s="36"/>
      <c r="O1249" s="36"/>
      <c r="P1249" s="36"/>
      <c r="Q1249" s="36"/>
      <c r="R1249" s="36"/>
      <c r="S1249" s="36"/>
      <c r="T1249" s="208"/>
      <c r="X1249" s="5"/>
    </row>
    <row r="1250" spans="1:24" s="2" customFormat="1" ht="13.2">
      <c r="A1250" s="5">
        <f t="shared" si="39"/>
        <v>1250</v>
      </c>
      <c r="B1250" s="49" t="s">
        <v>1518</v>
      </c>
      <c r="C1250" s="49"/>
      <c r="D1250" s="49"/>
      <c r="E1250" s="49"/>
      <c r="F1250" s="49"/>
      <c r="G1250" s="49"/>
      <c r="H1250" s="50"/>
      <c r="I1250" s="35"/>
      <c r="J1250" s="35"/>
      <c r="K1250" s="35"/>
      <c r="L1250" s="35"/>
      <c r="M1250" s="35"/>
      <c r="N1250" s="36"/>
      <c r="O1250" s="36"/>
      <c r="P1250" s="36"/>
      <c r="Q1250" s="36"/>
      <c r="R1250" s="36"/>
      <c r="S1250" s="36"/>
      <c r="T1250" s="208"/>
      <c r="X1250" s="5"/>
    </row>
    <row r="1251" spans="1:24" s="5" customFormat="1" ht="13.2">
      <c r="A1251" s="5">
        <f t="shared" si="39"/>
        <v>1251</v>
      </c>
      <c r="B1251" s="51" t="s">
        <v>1519</v>
      </c>
      <c r="C1251" s="51"/>
      <c r="D1251" s="51" t="s">
        <v>1520</v>
      </c>
      <c r="E1251" s="51" t="s">
        <v>944</v>
      </c>
      <c r="F1251" s="51" t="s">
        <v>43</v>
      </c>
      <c r="G1251" s="51" t="s">
        <v>31</v>
      </c>
      <c r="H1251" s="52"/>
      <c r="I1251" s="38">
        <v>600</v>
      </c>
      <c r="J1251" s="38">
        <v>600</v>
      </c>
      <c r="K1251" s="38">
        <v>600</v>
      </c>
      <c r="L1251" s="38">
        <v>600</v>
      </c>
      <c r="M1251" s="38">
        <v>600</v>
      </c>
      <c r="N1251" s="37">
        <v>600</v>
      </c>
      <c r="O1251" s="37">
        <v>600</v>
      </c>
      <c r="P1251" s="37">
        <v>600</v>
      </c>
      <c r="Q1251" s="37">
        <v>600</v>
      </c>
      <c r="R1251" s="37">
        <v>600</v>
      </c>
      <c r="S1251" s="37">
        <v>600</v>
      </c>
      <c r="T1251" s="207"/>
    </row>
    <row r="1252" spans="1:24" s="5" customFormat="1" ht="13.2">
      <c r="A1252" s="5">
        <f t="shared" si="39"/>
        <v>1252</v>
      </c>
      <c r="B1252" s="51" t="s">
        <v>1522</v>
      </c>
      <c r="C1252" s="51"/>
      <c r="D1252" s="51" t="s">
        <v>1523</v>
      </c>
      <c r="E1252" s="51" t="s">
        <v>173</v>
      </c>
      <c r="F1252" s="51" t="s">
        <v>43</v>
      </c>
      <c r="G1252" s="51" t="s">
        <v>33</v>
      </c>
      <c r="H1252" s="52"/>
      <c r="I1252" s="38">
        <v>220</v>
      </c>
      <c r="J1252" s="38">
        <v>220</v>
      </c>
      <c r="K1252" s="38">
        <v>220</v>
      </c>
      <c r="L1252" s="38">
        <v>220</v>
      </c>
      <c r="M1252" s="38">
        <v>220</v>
      </c>
      <c r="N1252" s="37">
        <v>220</v>
      </c>
      <c r="O1252" s="37">
        <v>220</v>
      </c>
      <c r="P1252" s="37">
        <v>220</v>
      </c>
      <c r="Q1252" s="37">
        <v>220</v>
      </c>
      <c r="R1252" s="37">
        <v>220</v>
      </c>
      <c r="S1252" s="37">
        <v>220</v>
      </c>
      <c r="T1252" s="207"/>
    </row>
    <row r="1253" spans="1:24" s="5" customFormat="1" ht="13.2">
      <c r="A1253" s="5">
        <f t="shared" si="39"/>
        <v>1253</v>
      </c>
      <c r="B1253" s="51" t="s">
        <v>1528</v>
      </c>
      <c r="C1253" s="51"/>
      <c r="D1253" s="51" t="s">
        <v>1529</v>
      </c>
      <c r="E1253" s="51" t="s">
        <v>555</v>
      </c>
      <c r="F1253" s="51" t="s">
        <v>43</v>
      </c>
      <c r="G1253" s="51" t="s">
        <v>32</v>
      </c>
      <c r="H1253" s="52"/>
      <c r="I1253" s="38">
        <v>100</v>
      </c>
      <c r="J1253" s="38">
        <v>100</v>
      </c>
      <c r="K1253" s="38">
        <v>100</v>
      </c>
      <c r="L1253" s="38">
        <v>100</v>
      </c>
      <c r="M1253" s="38">
        <v>100</v>
      </c>
      <c r="N1253" s="37">
        <v>100</v>
      </c>
      <c r="O1253" s="37">
        <v>100</v>
      </c>
      <c r="P1253" s="37">
        <v>100</v>
      </c>
      <c r="Q1253" s="37">
        <v>100</v>
      </c>
      <c r="R1253" s="37">
        <v>100</v>
      </c>
      <c r="S1253" s="37">
        <v>100</v>
      </c>
      <c r="T1253" s="207"/>
    </row>
    <row r="1254" spans="1:24" s="5" customFormat="1" ht="13.2">
      <c r="A1254" s="5">
        <f t="shared" si="39"/>
        <v>1254</v>
      </c>
      <c r="B1254" s="51" t="s">
        <v>1530</v>
      </c>
      <c r="C1254" s="51"/>
      <c r="D1254" s="51" t="s">
        <v>1531</v>
      </c>
      <c r="E1254" s="51" t="s">
        <v>48</v>
      </c>
      <c r="F1254" s="51" t="s">
        <v>43</v>
      </c>
      <c r="G1254" s="51" t="s">
        <v>32</v>
      </c>
      <c r="H1254" s="52"/>
      <c r="I1254" s="38">
        <v>300</v>
      </c>
      <c r="J1254" s="38">
        <v>300</v>
      </c>
      <c r="K1254" s="38">
        <v>300</v>
      </c>
      <c r="L1254" s="38">
        <v>300</v>
      </c>
      <c r="M1254" s="38">
        <v>300</v>
      </c>
      <c r="N1254" s="37">
        <v>300</v>
      </c>
      <c r="O1254" s="37">
        <v>300</v>
      </c>
      <c r="P1254" s="37">
        <v>300</v>
      </c>
      <c r="Q1254" s="37">
        <v>300</v>
      </c>
      <c r="R1254" s="37">
        <v>300</v>
      </c>
      <c r="S1254" s="37">
        <v>300</v>
      </c>
      <c r="T1254" s="207"/>
    </row>
    <row r="1255" spans="1:24" s="2" customFormat="1" ht="13.2">
      <c r="A1255" s="5">
        <f t="shared" si="39"/>
        <v>1255</v>
      </c>
      <c r="B1255" s="49" t="s">
        <v>1532</v>
      </c>
      <c r="C1255" s="49"/>
      <c r="D1255" s="49"/>
      <c r="E1255" s="49"/>
      <c r="F1255" s="49"/>
      <c r="G1255" s="49"/>
      <c r="H1255" s="50"/>
      <c r="I1255" s="35">
        <f t="shared" ref="I1255:S1255" si="41">SUM(I1251:I1254)</f>
        <v>1220</v>
      </c>
      <c r="J1255" s="35">
        <f t="shared" si="41"/>
        <v>1220</v>
      </c>
      <c r="K1255" s="35">
        <f t="shared" si="41"/>
        <v>1220</v>
      </c>
      <c r="L1255" s="35">
        <f t="shared" si="41"/>
        <v>1220</v>
      </c>
      <c r="M1255" s="35">
        <f t="shared" si="41"/>
        <v>1220</v>
      </c>
      <c r="N1255" s="36">
        <f t="shared" si="41"/>
        <v>1220</v>
      </c>
      <c r="O1255" s="36">
        <f t="shared" si="41"/>
        <v>1220</v>
      </c>
      <c r="P1255" s="36">
        <f t="shared" si="41"/>
        <v>1220</v>
      </c>
      <c r="Q1255" s="36">
        <f t="shared" si="41"/>
        <v>1220</v>
      </c>
      <c r="R1255" s="36">
        <f t="shared" si="41"/>
        <v>1220</v>
      </c>
      <c r="S1255" s="36">
        <f t="shared" si="41"/>
        <v>1220</v>
      </c>
      <c r="T1255" s="208"/>
      <c r="X1255" s="5"/>
    </row>
    <row r="1256" spans="1:24" s="5" customFormat="1" ht="13.2">
      <c r="A1256" s="5">
        <f t="shared" si="39"/>
        <v>1256</v>
      </c>
      <c r="B1256" s="51" t="s">
        <v>1533</v>
      </c>
      <c r="C1256" s="51"/>
      <c r="D1256" s="51" t="s">
        <v>1534</v>
      </c>
      <c r="E1256" s="51" t="s">
        <v>1361</v>
      </c>
      <c r="F1256" s="51"/>
      <c r="G1256" s="51"/>
      <c r="H1256" s="52"/>
      <c r="I1256" s="38">
        <v>100</v>
      </c>
      <c r="J1256" s="38">
        <v>59</v>
      </c>
      <c r="K1256" s="38">
        <v>59</v>
      </c>
      <c r="L1256" s="38">
        <v>59</v>
      </c>
      <c r="M1256" s="38">
        <v>59</v>
      </c>
      <c r="N1256" s="38">
        <v>59</v>
      </c>
      <c r="O1256" s="38">
        <v>59</v>
      </c>
      <c r="P1256" s="38">
        <v>59</v>
      </c>
      <c r="Q1256" s="38">
        <v>59</v>
      </c>
      <c r="R1256" s="38">
        <v>59</v>
      </c>
      <c r="S1256" s="38">
        <v>59</v>
      </c>
      <c r="T1256" s="207"/>
    </row>
    <row r="1257" spans="1:24" s="2" customFormat="1" ht="13.2">
      <c r="A1257" s="5">
        <f t="shared" si="39"/>
        <v>1257</v>
      </c>
      <c r="B1257" s="49"/>
      <c r="C1257" s="49"/>
      <c r="D1257" s="49"/>
      <c r="E1257" s="49"/>
      <c r="F1257" s="49"/>
      <c r="G1257" s="49"/>
      <c r="H1257" s="50"/>
      <c r="I1257" s="35"/>
      <c r="J1257" s="35"/>
      <c r="K1257" s="35"/>
      <c r="L1257" s="35"/>
      <c r="M1257" s="35"/>
      <c r="N1257" s="36"/>
      <c r="O1257" s="36"/>
      <c r="P1257" s="36"/>
      <c r="Q1257" s="36"/>
      <c r="R1257" s="36"/>
      <c r="S1257" s="36"/>
      <c r="T1257" s="208"/>
      <c r="X1257" s="5"/>
    </row>
    <row r="1258" spans="1:24" s="2" customFormat="1" ht="13.2">
      <c r="A1258" s="5">
        <f t="shared" si="39"/>
        <v>1258</v>
      </c>
      <c r="B1258" s="49" t="s">
        <v>1535</v>
      </c>
      <c r="C1258" s="49"/>
      <c r="D1258" s="49"/>
      <c r="E1258" s="49"/>
      <c r="F1258" s="49"/>
      <c r="G1258" s="49"/>
      <c r="H1258" s="50"/>
      <c r="I1258" s="35"/>
      <c r="J1258" s="35"/>
      <c r="K1258" s="35"/>
      <c r="L1258" s="35"/>
      <c r="M1258" s="35"/>
      <c r="N1258" s="36"/>
      <c r="O1258" s="36"/>
      <c r="P1258" s="36"/>
      <c r="Q1258" s="36"/>
      <c r="R1258" s="36"/>
      <c r="S1258" s="36"/>
      <c r="T1258" s="208"/>
      <c r="X1258" s="5"/>
    </row>
    <row r="1259" spans="1:24" s="5" customFormat="1" ht="13.2">
      <c r="A1259" s="5">
        <f t="shared" si="39"/>
        <v>1259</v>
      </c>
      <c r="B1259" s="51" t="s">
        <v>1772</v>
      </c>
      <c r="C1259" s="51" t="s">
        <v>1773</v>
      </c>
      <c r="D1259" s="51"/>
      <c r="E1259" s="51" t="s">
        <v>628</v>
      </c>
      <c r="F1259" s="51" t="s">
        <v>1732</v>
      </c>
      <c r="G1259" s="51" t="s">
        <v>186</v>
      </c>
      <c r="H1259" s="52">
        <v>2024</v>
      </c>
      <c r="I1259" s="38">
        <v>14</v>
      </c>
      <c r="J1259" s="38">
        <v>14</v>
      </c>
      <c r="K1259" s="38">
        <v>14</v>
      </c>
      <c r="L1259" s="38">
        <v>14</v>
      </c>
      <c r="M1259" s="38">
        <v>14</v>
      </c>
      <c r="N1259" s="37">
        <v>14</v>
      </c>
      <c r="O1259" s="37">
        <v>14</v>
      </c>
      <c r="P1259" s="37">
        <v>14</v>
      </c>
      <c r="Q1259" s="37">
        <v>14</v>
      </c>
      <c r="R1259" s="37">
        <v>14</v>
      </c>
      <c r="S1259" s="37">
        <v>14</v>
      </c>
      <c r="T1259" s="207"/>
    </row>
    <row r="1260" spans="1:24" s="5" customFormat="1" ht="13.2">
      <c r="A1260" s="5">
        <f t="shared" si="39"/>
        <v>1260</v>
      </c>
      <c r="B1260" s="51" t="s">
        <v>2721</v>
      </c>
      <c r="C1260" s="51" t="s">
        <v>2722</v>
      </c>
      <c r="D1260" s="51"/>
      <c r="E1260" s="51" t="s">
        <v>1536</v>
      </c>
      <c r="F1260" s="51" t="s">
        <v>1731</v>
      </c>
      <c r="G1260" s="51" t="s">
        <v>69</v>
      </c>
      <c r="H1260" s="52">
        <v>2024</v>
      </c>
      <c r="I1260" s="38">
        <v>121</v>
      </c>
      <c r="J1260" s="38">
        <v>99.6</v>
      </c>
      <c r="K1260" s="38">
        <v>99.6</v>
      </c>
      <c r="L1260" s="38">
        <v>99.6</v>
      </c>
      <c r="M1260" s="38">
        <v>99.6</v>
      </c>
      <c r="N1260" s="37">
        <v>99.6</v>
      </c>
      <c r="O1260" s="37">
        <v>99.6</v>
      </c>
      <c r="P1260" s="37">
        <v>99.6</v>
      </c>
      <c r="Q1260" s="37">
        <v>99.6</v>
      </c>
      <c r="R1260" s="37">
        <v>99.6</v>
      </c>
      <c r="S1260" s="37">
        <v>99.6</v>
      </c>
      <c r="T1260" s="207"/>
    </row>
    <row r="1261" spans="1:24" s="5" customFormat="1" ht="13.2">
      <c r="A1261" s="5">
        <f t="shared" si="39"/>
        <v>1261</v>
      </c>
      <c r="B1261" s="51" t="s">
        <v>2723</v>
      </c>
      <c r="C1261" s="51" t="s">
        <v>2724</v>
      </c>
      <c r="D1261" s="51"/>
      <c r="E1261" s="51" t="s">
        <v>257</v>
      </c>
      <c r="F1261" s="51" t="s">
        <v>1731</v>
      </c>
      <c r="G1261" s="51" t="s">
        <v>186</v>
      </c>
      <c r="H1261" s="52">
        <v>2024</v>
      </c>
      <c r="I1261" s="38">
        <v>408</v>
      </c>
      <c r="J1261" s="38">
        <v>398.2</v>
      </c>
      <c r="K1261" s="38">
        <v>398.2</v>
      </c>
      <c r="L1261" s="38">
        <v>398.2</v>
      </c>
      <c r="M1261" s="38">
        <v>398.2</v>
      </c>
      <c r="N1261" s="37">
        <v>398.2</v>
      </c>
      <c r="O1261" s="37">
        <v>398.2</v>
      </c>
      <c r="P1261" s="37">
        <v>398.2</v>
      </c>
      <c r="Q1261" s="37">
        <v>398.2</v>
      </c>
      <c r="R1261" s="37">
        <v>398.2</v>
      </c>
      <c r="S1261" s="37">
        <v>398.2</v>
      </c>
      <c r="T1261" s="207"/>
    </row>
    <row r="1262" spans="1:24" s="5" customFormat="1" ht="13.2">
      <c r="A1262" s="5">
        <f t="shared" si="39"/>
        <v>1262</v>
      </c>
      <c r="B1262" s="51" t="s">
        <v>2725</v>
      </c>
      <c r="C1262" s="51" t="s">
        <v>2726</v>
      </c>
      <c r="D1262" s="51"/>
      <c r="E1262" s="51" t="s">
        <v>257</v>
      </c>
      <c r="F1262" s="51" t="s">
        <v>1731</v>
      </c>
      <c r="G1262" s="51" t="s">
        <v>186</v>
      </c>
      <c r="H1262" s="52">
        <v>2025</v>
      </c>
      <c r="I1262" s="38">
        <v>103.7</v>
      </c>
      <c r="J1262" s="38">
        <v>99.6</v>
      </c>
      <c r="K1262" s="38">
        <v>99.6</v>
      </c>
      <c r="L1262" s="38">
        <v>99.6</v>
      </c>
      <c r="M1262" s="38">
        <v>99.6</v>
      </c>
      <c r="N1262" s="37">
        <v>99.6</v>
      </c>
      <c r="O1262" s="37">
        <v>99.6</v>
      </c>
      <c r="P1262" s="37">
        <v>99.6</v>
      </c>
      <c r="Q1262" s="37">
        <v>99.6</v>
      </c>
      <c r="R1262" s="37">
        <v>99.6</v>
      </c>
      <c r="S1262" s="37">
        <v>99.6</v>
      </c>
      <c r="T1262" s="207"/>
    </row>
    <row r="1263" spans="1:24" s="5" customFormat="1" ht="13.2">
      <c r="A1263" s="5">
        <f t="shared" si="39"/>
        <v>1263</v>
      </c>
      <c r="B1263" s="51" t="s">
        <v>2727</v>
      </c>
      <c r="C1263" s="51" t="s">
        <v>2728</v>
      </c>
      <c r="D1263" s="51"/>
      <c r="E1263" s="51" t="s">
        <v>257</v>
      </c>
      <c r="F1263" s="51" t="s">
        <v>1731</v>
      </c>
      <c r="G1263" s="51" t="s">
        <v>186</v>
      </c>
      <c r="H1263" s="52">
        <v>2024</v>
      </c>
      <c r="I1263" s="38">
        <v>50</v>
      </c>
      <c r="J1263" s="38">
        <v>45.3</v>
      </c>
      <c r="K1263" s="38">
        <v>45.3</v>
      </c>
      <c r="L1263" s="38">
        <v>45.3</v>
      </c>
      <c r="M1263" s="38">
        <v>45.3</v>
      </c>
      <c r="N1263" s="37">
        <v>45.3</v>
      </c>
      <c r="O1263" s="37">
        <v>45.3</v>
      </c>
      <c r="P1263" s="37">
        <v>45.3</v>
      </c>
      <c r="Q1263" s="37">
        <v>45.3</v>
      </c>
      <c r="R1263" s="37">
        <v>45.3</v>
      </c>
      <c r="S1263" s="37">
        <v>45.3</v>
      </c>
      <c r="T1263" s="207"/>
    </row>
    <row r="1264" spans="1:24" s="5" customFormat="1" ht="13.2">
      <c r="A1264" s="5">
        <f t="shared" si="39"/>
        <v>1264</v>
      </c>
      <c r="B1264" s="51" t="s">
        <v>4055</v>
      </c>
      <c r="C1264" s="51" t="s">
        <v>4056</v>
      </c>
      <c r="D1264" s="51"/>
      <c r="E1264" s="51" t="s">
        <v>4057</v>
      </c>
      <c r="F1264" s="51" t="s">
        <v>1733</v>
      </c>
      <c r="G1264" s="51" t="s">
        <v>32</v>
      </c>
      <c r="H1264" s="52">
        <v>2025</v>
      </c>
      <c r="I1264" s="38">
        <v>188.4</v>
      </c>
      <c r="J1264" s="38">
        <v>188.4</v>
      </c>
      <c r="K1264" s="38">
        <v>188.4</v>
      </c>
      <c r="L1264" s="38">
        <v>188.4</v>
      </c>
      <c r="M1264" s="38">
        <v>188.4</v>
      </c>
      <c r="N1264" s="37">
        <v>188.4</v>
      </c>
      <c r="O1264" s="37">
        <v>188.4</v>
      </c>
      <c r="P1264" s="37">
        <v>188.4</v>
      </c>
      <c r="Q1264" s="37">
        <v>188.4</v>
      </c>
      <c r="R1264" s="37">
        <v>188.4</v>
      </c>
      <c r="S1264" s="37">
        <v>188.4</v>
      </c>
      <c r="T1264" s="207"/>
    </row>
    <row r="1265" spans="1:24" s="5" customFormat="1" ht="13.2">
      <c r="A1265" s="5">
        <f t="shared" si="39"/>
        <v>1265</v>
      </c>
      <c r="B1265" s="51" t="s">
        <v>4058</v>
      </c>
      <c r="C1265" s="51" t="s">
        <v>4059</v>
      </c>
      <c r="D1265" s="51"/>
      <c r="E1265" s="51" t="s">
        <v>4057</v>
      </c>
      <c r="F1265" s="51" t="s">
        <v>1733</v>
      </c>
      <c r="G1265" s="51" t="s">
        <v>32</v>
      </c>
      <c r="H1265" s="52">
        <v>2026</v>
      </c>
      <c r="I1265" s="38">
        <v>188.4</v>
      </c>
      <c r="J1265" s="38">
        <v>0</v>
      </c>
      <c r="K1265" s="38">
        <v>188.4</v>
      </c>
      <c r="L1265" s="38">
        <v>188.4</v>
      </c>
      <c r="M1265" s="38">
        <v>188.4</v>
      </c>
      <c r="N1265" s="37">
        <v>188.4</v>
      </c>
      <c r="O1265" s="37">
        <v>188.4</v>
      </c>
      <c r="P1265" s="37">
        <v>188.4</v>
      </c>
      <c r="Q1265" s="37">
        <v>188.4</v>
      </c>
      <c r="R1265" s="37">
        <v>188.4</v>
      </c>
      <c r="S1265" s="37">
        <v>188.4</v>
      </c>
      <c r="T1265" s="207"/>
    </row>
    <row r="1266" spans="1:24" s="2" customFormat="1" ht="13.2">
      <c r="A1266" s="5">
        <f t="shared" si="39"/>
        <v>1266</v>
      </c>
      <c r="B1266" s="49" t="s">
        <v>2052</v>
      </c>
      <c r="C1266" s="49"/>
      <c r="D1266" s="49"/>
      <c r="E1266" s="49"/>
      <c r="F1266" s="49"/>
      <c r="G1266" s="49"/>
      <c r="H1266" s="50"/>
      <c r="I1266" s="35">
        <f t="shared" ref="I1266" si="42">SUM(I1259:I1265)</f>
        <v>1073.5</v>
      </c>
      <c r="J1266" s="35">
        <f t="shared" ref="J1266:S1266" si="43">SUM(J1259:J1265)</f>
        <v>845.09999999999991</v>
      </c>
      <c r="K1266" s="35">
        <f t="shared" si="43"/>
        <v>1033.5</v>
      </c>
      <c r="L1266" s="35">
        <f t="shared" si="43"/>
        <v>1033.5</v>
      </c>
      <c r="M1266" s="35">
        <f t="shared" si="43"/>
        <v>1033.5</v>
      </c>
      <c r="N1266" s="36">
        <f t="shared" si="43"/>
        <v>1033.5</v>
      </c>
      <c r="O1266" s="36">
        <f t="shared" si="43"/>
        <v>1033.5</v>
      </c>
      <c r="P1266" s="36">
        <f t="shared" si="43"/>
        <v>1033.5</v>
      </c>
      <c r="Q1266" s="36">
        <f t="shared" si="43"/>
        <v>1033.5</v>
      </c>
      <c r="R1266" s="36">
        <f t="shared" si="43"/>
        <v>1033.5</v>
      </c>
      <c r="S1266" s="36">
        <f t="shared" si="43"/>
        <v>1033.5</v>
      </c>
      <c r="T1266" s="208"/>
      <c r="X1266" s="5"/>
    </row>
    <row r="1267" spans="1:24" s="2" customFormat="1" ht="13.2">
      <c r="A1267" s="5">
        <f t="shared" si="39"/>
        <v>1267</v>
      </c>
      <c r="B1267" s="49"/>
      <c r="C1267" s="49"/>
      <c r="D1267" s="49"/>
      <c r="E1267" s="49"/>
      <c r="F1267" s="49"/>
      <c r="G1267" s="49"/>
      <c r="H1267" s="50"/>
      <c r="I1267" s="35"/>
      <c r="J1267" s="35"/>
      <c r="K1267" s="35"/>
      <c r="L1267" s="35"/>
      <c r="M1267" s="35"/>
      <c r="N1267" s="36"/>
      <c r="O1267" s="36"/>
      <c r="P1267" s="36"/>
      <c r="Q1267" s="36"/>
      <c r="R1267" s="36"/>
      <c r="S1267" s="36"/>
      <c r="T1267" s="208"/>
      <c r="X1267" s="5"/>
    </row>
    <row r="1268" spans="1:24" s="2" customFormat="1" ht="13.2">
      <c r="A1268" s="5">
        <f t="shared" si="39"/>
        <v>1268</v>
      </c>
      <c r="B1268" s="49" t="s">
        <v>1539</v>
      </c>
      <c r="C1268" s="49"/>
      <c r="D1268" s="49"/>
      <c r="E1268" s="49"/>
      <c r="F1268" s="49"/>
      <c r="G1268" s="49"/>
      <c r="H1268" s="50"/>
      <c r="I1268" s="35"/>
      <c r="J1268" s="35"/>
      <c r="K1268" s="35"/>
      <c r="L1268" s="35"/>
      <c r="M1268" s="35"/>
      <c r="N1268" s="36"/>
      <c r="O1268" s="36"/>
      <c r="P1268" s="36"/>
      <c r="Q1268" s="36"/>
      <c r="R1268" s="36"/>
      <c r="S1268" s="36"/>
      <c r="T1268" s="208"/>
      <c r="X1268" s="5"/>
    </row>
    <row r="1269" spans="1:24" s="5" customFormat="1" ht="13.2">
      <c r="A1269" s="5">
        <f t="shared" si="39"/>
        <v>1269</v>
      </c>
      <c r="B1269" s="51" t="s">
        <v>4060</v>
      </c>
      <c r="C1269" s="51" t="s">
        <v>4061</v>
      </c>
      <c r="D1269" s="51"/>
      <c r="E1269" s="51" t="s">
        <v>1700</v>
      </c>
      <c r="F1269" s="51" t="s">
        <v>1634</v>
      </c>
      <c r="G1269" s="51" t="s">
        <v>31</v>
      </c>
      <c r="H1269" s="52">
        <v>2027</v>
      </c>
      <c r="I1269" s="38">
        <v>225</v>
      </c>
      <c r="J1269" s="38">
        <v>0</v>
      </c>
      <c r="K1269" s="38">
        <v>0</v>
      </c>
      <c r="L1269" s="38">
        <v>225</v>
      </c>
      <c r="M1269" s="38">
        <v>225</v>
      </c>
      <c r="N1269" s="37">
        <v>225</v>
      </c>
      <c r="O1269" s="37">
        <v>225</v>
      </c>
      <c r="P1269" s="37">
        <v>225</v>
      </c>
      <c r="Q1269" s="37">
        <v>225</v>
      </c>
      <c r="R1269" s="37">
        <v>225</v>
      </c>
      <c r="S1269" s="37">
        <v>225</v>
      </c>
      <c r="T1269" s="207"/>
    </row>
    <row r="1270" spans="1:24" s="5" customFormat="1" ht="13.2">
      <c r="A1270" s="5">
        <f t="shared" si="39"/>
        <v>1270</v>
      </c>
      <c r="B1270" s="51" t="s">
        <v>1546</v>
      </c>
      <c r="C1270" s="51" t="s">
        <v>1547</v>
      </c>
      <c r="D1270" s="51"/>
      <c r="E1270" s="51" t="s">
        <v>87</v>
      </c>
      <c r="F1270" s="51" t="s">
        <v>1634</v>
      </c>
      <c r="G1270" s="51" t="s">
        <v>33</v>
      </c>
      <c r="H1270" s="52">
        <v>2025</v>
      </c>
      <c r="I1270" s="38">
        <v>400</v>
      </c>
      <c r="J1270" s="38">
        <v>400</v>
      </c>
      <c r="K1270" s="38">
        <v>400</v>
      </c>
      <c r="L1270" s="38">
        <v>400</v>
      </c>
      <c r="M1270" s="38">
        <v>400</v>
      </c>
      <c r="N1270" s="37">
        <v>400</v>
      </c>
      <c r="O1270" s="37">
        <v>400</v>
      </c>
      <c r="P1270" s="37">
        <v>400</v>
      </c>
      <c r="Q1270" s="37">
        <v>400</v>
      </c>
      <c r="R1270" s="37">
        <v>400</v>
      </c>
      <c r="S1270" s="37">
        <v>400</v>
      </c>
      <c r="T1270" s="207"/>
    </row>
    <row r="1271" spans="1:24" s="5" customFormat="1" ht="13.2">
      <c r="A1271" s="5">
        <f t="shared" si="39"/>
        <v>1271</v>
      </c>
      <c r="B1271" s="51" t="s">
        <v>1774</v>
      </c>
      <c r="C1271" s="51" t="s">
        <v>1775</v>
      </c>
      <c r="D1271" s="51"/>
      <c r="E1271" s="51" t="s">
        <v>1776</v>
      </c>
      <c r="F1271" s="51" t="s">
        <v>1354</v>
      </c>
      <c r="G1271" s="51" t="s">
        <v>40</v>
      </c>
      <c r="H1271" s="52">
        <v>2025</v>
      </c>
      <c r="I1271" s="38">
        <v>165.4</v>
      </c>
      <c r="J1271" s="38">
        <v>165.4</v>
      </c>
      <c r="K1271" s="38">
        <v>165.4</v>
      </c>
      <c r="L1271" s="38">
        <v>165.4</v>
      </c>
      <c r="M1271" s="38">
        <v>165.4</v>
      </c>
      <c r="N1271" s="37">
        <v>165.4</v>
      </c>
      <c r="O1271" s="37">
        <v>165.4</v>
      </c>
      <c r="P1271" s="37">
        <v>165.4</v>
      </c>
      <c r="Q1271" s="37">
        <v>165.4</v>
      </c>
      <c r="R1271" s="37">
        <v>165.4</v>
      </c>
      <c r="S1271" s="37">
        <v>165.4</v>
      </c>
      <c r="T1271" s="207"/>
    </row>
    <row r="1272" spans="1:24" s="5" customFormat="1" ht="13.2">
      <c r="A1272" s="5">
        <f t="shared" si="39"/>
        <v>1272</v>
      </c>
      <c r="B1272" s="51" t="s">
        <v>4062</v>
      </c>
      <c r="C1272" s="51" t="s">
        <v>4063</v>
      </c>
      <c r="D1272" s="51"/>
      <c r="E1272" s="51" t="s">
        <v>1540</v>
      </c>
      <c r="F1272" s="51" t="s">
        <v>1354</v>
      </c>
      <c r="G1272" s="51" t="s">
        <v>40</v>
      </c>
      <c r="H1272" s="52">
        <v>2025</v>
      </c>
      <c r="I1272" s="38">
        <v>258.3</v>
      </c>
      <c r="J1272" s="38">
        <v>258.3</v>
      </c>
      <c r="K1272" s="38">
        <v>258.3</v>
      </c>
      <c r="L1272" s="38">
        <v>258.3</v>
      </c>
      <c r="M1272" s="38">
        <v>258.3</v>
      </c>
      <c r="N1272" s="37">
        <v>258.3</v>
      </c>
      <c r="O1272" s="37">
        <v>258.3</v>
      </c>
      <c r="P1272" s="37">
        <v>258.3</v>
      </c>
      <c r="Q1272" s="37">
        <v>258.3</v>
      </c>
      <c r="R1272" s="37">
        <v>258.3</v>
      </c>
      <c r="S1272" s="37">
        <v>258.3</v>
      </c>
      <c r="T1272" s="207"/>
    </row>
    <row r="1273" spans="1:24" s="5" customFormat="1" ht="13.2">
      <c r="A1273" s="5">
        <f t="shared" si="39"/>
        <v>1273</v>
      </c>
      <c r="B1273" s="51" t="s">
        <v>4064</v>
      </c>
      <c r="C1273" s="51" t="s">
        <v>4065</v>
      </c>
      <c r="D1273" s="51"/>
      <c r="E1273" s="51" t="s">
        <v>1544</v>
      </c>
      <c r="F1273" s="51" t="s">
        <v>1354</v>
      </c>
      <c r="G1273" s="51" t="s">
        <v>40</v>
      </c>
      <c r="H1273" s="52">
        <v>2025</v>
      </c>
      <c r="I1273" s="38">
        <v>166.4</v>
      </c>
      <c r="J1273" s="38">
        <v>166.4</v>
      </c>
      <c r="K1273" s="38">
        <v>166.4</v>
      </c>
      <c r="L1273" s="38">
        <v>166.4</v>
      </c>
      <c r="M1273" s="38">
        <v>166.4</v>
      </c>
      <c r="N1273" s="37">
        <v>166.4</v>
      </c>
      <c r="O1273" s="37">
        <v>166.4</v>
      </c>
      <c r="P1273" s="37">
        <v>166.4</v>
      </c>
      <c r="Q1273" s="37">
        <v>166.4</v>
      </c>
      <c r="R1273" s="37">
        <v>166.4</v>
      </c>
      <c r="S1273" s="37">
        <v>166.4</v>
      </c>
      <c r="T1273" s="207"/>
    </row>
    <row r="1274" spans="1:24" s="5" customFormat="1" ht="13.2">
      <c r="A1274" s="5">
        <f t="shared" si="39"/>
        <v>1274</v>
      </c>
      <c r="B1274" s="51" t="s">
        <v>4066</v>
      </c>
      <c r="C1274" s="51" t="s">
        <v>4067</v>
      </c>
      <c r="D1274" s="51"/>
      <c r="E1274" s="51" t="s">
        <v>4068</v>
      </c>
      <c r="F1274" s="51" t="s">
        <v>1634</v>
      </c>
      <c r="G1274" s="51" t="s">
        <v>31</v>
      </c>
      <c r="H1274" s="52">
        <v>2025</v>
      </c>
      <c r="I1274" s="38">
        <v>148.4</v>
      </c>
      <c r="J1274" s="38">
        <v>148.4</v>
      </c>
      <c r="K1274" s="38">
        <v>148.4</v>
      </c>
      <c r="L1274" s="38">
        <v>148.4</v>
      </c>
      <c r="M1274" s="38">
        <v>148.4</v>
      </c>
      <c r="N1274" s="37">
        <v>148.4</v>
      </c>
      <c r="O1274" s="37">
        <v>148.4</v>
      </c>
      <c r="P1274" s="37">
        <v>148.4</v>
      </c>
      <c r="Q1274" s="37">
        <v>148.4</v>
      </c>
      <c r="R1274" s="37">
        <v>148.4</v>
      </c>
      <c r="S1274" s="37">
        <v>148.4</v>
      </c>
      <c r="T1274" s="207"/>
    </row>
    <row r="1275" spans="1:24" s="5" customFormat="1" ht="13.2">
      <c r="A1275" s="5">
        <f t="shared" si="39"/>
        <v>1275</v>
      </c>
      <c r="B1275" s="51" t="s">
        <v>1556</v>
      </c>
      <c r="C1275" s="51" t="s">
        <v>1557</v>
      </c>
      <c r="D1275" s="51"/>
      <c r="E1275" s="51" t="s">
        <v>1558</v>
      </c>
      <c r="F1275" s="51" t="s">
        <v>1634</v>
      </c>
      <c r="G1275" s="51" t="s">
        <v>32</v>
      </c>
      <c r="H1275" s="52">
        <v>2025</v>
      </c>
      <c r="I1275" s="38">
        <v>197</v>
      </c>
      <c r="J1275" s="38">
        <v>197</v>
      </c>
      <c r="K1275" s="38">
        <v>197</v>
      </c>
      <c r="L1275" s="38">
        <v>197</v>
      </c>
      <c r="M1275" s="38">
        <v>197</v>
      </c>
      <c r="N1275" s="37">
        <v>197</v>
      </c>
      <c r="O1275" s="37">
        <v>197</v>
      </c>
      <c r="P1275" s="37">
        <v>197</v>
      </c>
      <c r="Q1275" s="37">
        <v>197</v>
      </c>
      <c r="R1275" s="37">
        <v>197</v>
      </c>
      <c r="S1275" s="37">
        <v>197</v>
      </c>
      <c r="T1275" s="207"/>
    </row>
    <row r="1276" spans="1:24" s="5" customFormat="1" ht="13.2">
      <c r="A1276" s="5">
        <f t="shared" si="39"/>
        <v>1276</v>
      </c>
      <c r="B1276" s="51" t="s">
        <v>1777</v>
      </c>
      <c r="C1276" s="51" t="s">
        <v>1778</v>
      </c>
      <c r="D1276" s="51"/>
      <c r="E1276" s="51" t="s">
        <v>1779</v>
      </c>
      <c r="F1276" s="51" t="s">
        <v>1634</v>
      </c>
      <c r="G1276" s="51" t="s">
        <v>33</v>
      </c>
      <c r="H1276" s="52">
        <v>2026</v>
      </c>
      <c r="I1276" s="38">
        <v>344.4</v>
      </c>
      <c r="J1276" s="38">
        <v>0</v>
      </c>
      <c r="K1276" s="38">
        <v>344.4</v>
      </c>
      <c r="L1276" s="38">
        <v>344.4</v>
      </c>
      <c r="M1276" s="38">
        <v>344.4</v>
      </c>
      <c r="N1276" s="37">
        <v>344.4</v>
      </c>
      <c r="O1276" s="37">
        <v>344.4</v>
      </c>
      <c r="P1276" s="37">
        <v>344.4</v>
      </c>
      <c r="Q1276" s="37">
        <v>344.4</v>
      </c>
      <c r="R1276" s="37">
        <v>344.4</v>
      </c>
      <c r="S1276" s="37">
        <v>344.4</v>
      </c>
      <c r="T1276" s="207"/>
    </row>
    <row r="1277" spans="1:24" s="5" customFormat="1" ht="13.2">
      <c r="A1277" s="5">
        <f t="shared" si="39"/>
        <v>1277</v>
      </c>
      <c r="B1277" s="51" t="s">
        <v>2394</v>
      </c>
      <c r="C1277" s="51" t="s">
        <v>2395</v>
      </c>
      <c r="D1277" s="51"/>
      <c r="E1277" s="51" t="s">
        <v>1318</v>
      </c>
      <c r="F1277" s="51" t="s">
        <v>55</v>
      </c>
      <c r="G1277" s="51" t="s">
        <v>69</v>
      </c>
      <c r="H1277" s="52">
        <v>2025</v>
      </c>
      <c r="I1277" s="38">
        <v>307.89999999999998</v>
      </c>
      <c r="J1277" s="38">
        <v>307.89999999999998</v>
      </c>
      <c r="K1277" s="38">
        <v>307.89999999999998</v>
      </c>
      <c r="L1277" s="38">
        <v>307.89999999999998</v>
      </c>
      <c r="M1277" s="38">
        <v>307.89999999999998</v>
      </c>
      <c r="N1277" s="37">
        <v>307.89999999999998</v>
      </c>
      <c r="O1277" s="37">
        <v>307.89999999999998</v>
      </c>
      <c r="P1277" s="37">
        <v>307.89999999999998</v>
      </c>
      <c r="Q1277" s="37">
        <v>307.89999999999998</v>
      </c>
      <c r="R1277" s="37">
        <v>307.89999999999998</v>
      </c>
      <c r="S1277" s="37">
        <v>307.89999999999998</v>
      </c>
      <c r="T1277" s="207"/>
    </row>
    <row r="1278" spans="1:24" s="5" customFormat="1" ht="13.2">
      <c r="A1278" s="5">
        <f t="shared" si="39"/>
        <v>1278</v>
      </c>
      <c r="B1278" s="51" t="s">
        <v>2729</v>
      </c>
      <c r="C1278" s="51" t="s">
        <v>1689</v>
      </c>
      <c r="D1278" s="51"/>
      <c r="E1278" s="51" t="s">
        <v>1318</v>
      </c>
      <c r="F1278" s="51" t="s">
        <v>55</v>
      </c>
      <c r="G1278" s="51" t="s">
        <v>69</v>
      </c>
      <c r="H1278" s="52">
        <v>2025</v>
      </c>
      <c r="I1278" s="38">
        <v>141.5</v>
      </c>
      <c r="J1278" s="38">
        <v>141.5</v>
      </c>
      <c r="K1278" s="38">
        <v>141.5</v>
      </c>
      <c r="L1278" s="38">
        <v>141.5</v>
      </c>
      <c r="M1278" s="38">
        <v>141.5</v>
      </c>
      <c r="N1278" s="37">
        <v>141.5</v>
      </c>
      <c r="O1278" s="37">
        <v>141.5</v>
      </c>
      <c r="P1278" s="37">
        <v>141.5</v>
      </c>
      <c r="Q1278" s="37">
        <v>141.5</v>
      </c>
      <c r="R1278" s="37">
        <v>141.5</v>
      </c>
      <c r="S1278" s="37">
        <v>141.5</v>
      </c>
      <c r="T1278" s="207"/>
    </row>
    <row r="1279" spans="1:24" s="5" customFormat="1" ht="13.2">
      <c r="A1279" s="5">
        <f t="shared" si="39"/>
        <v>1279</v>
      </c>
      <c r="B1279" s="51" t="s">
        <v>4069</v>
      </c>
      <c r="C1279" s="51" t="s">
        <v>4070</v>
      </c>
      <c r="D1279" s="51"/>
      <c r="E1279" s="51" t="s">
        <v>48</v>
      </c>
      <c r="F1279" s="51" t="s">
        <v>1634</v>
      </c>
      <c r="G1279" s="51" t="s">
        <v>32</v>
      </c>
      <c r="H1279" s="52">
        <v>2025</v>
      </c>
      <c r="I1279" s="38">
        <v>234.5</v>
      </c>
      <c r="J1279" s="38">
        <v>234.5</v>
      </c>
      <c r="K1279" s="38">
        <v>234.5</v>
      </c>
      <c r="L1279" s="38">
        <v>234.5</v>
      </c>
      <c r="M1279" s="38">
        <v>234.5</v>
      </c>
      <c r="N1279" s="37">
        <v>234.5</v>
      </c>
      <c r="O1279" s="37">
        <v>234.5</v>
      </c>
      <c r="P1279" s="37">
        <v>234.5</v>
      </c>
      <c r="Q1279" s="37">
        <v>234.5</v>
      </c>
      <c r="R1279" s="37">
        <v>234.5</v>
      </c>
      <c r="S1279" s="37">
        <v>234.5</v>
      </c>
      <c r="T1279" s="207"/>
    </row>
    <row r="1280" spans="1:24" s="5" customFormat="1" ht="13.2">
      <c r="A1280" s="5">
        <f t="shared" si="39"/>
        <v>1280</v>
      </c>
      <c r="B1280" s="51" t="s">
        <v>2396</v>
      </c>
      <c r="C1280" s="51" t="s">
        <v>2397</v>
      </c>
      <c r="D1280" s="51"/>
      <c r="E1280" s="51" t="s">
        <v>1545</v>
      </c>
      <c r="F1280" s="51" t="s">
        <v>1634</v>
      </c>
      <c r="G1280" s="51" t="s">
        <v>33</v>
      </c>
      <c r="H1280" s="52">
        <v>2024</v>
      </c>
      <c r="I1280" s="38">
        <v>202.5</v>
      </c>
      <c r="J1280" s="38">
        <v>202.5</v>
      </c>
      <c r="K1280" s="38">
        <v>202.5</v>
      </c>
      <c r="L1280" s="38">
        <v>202.5</v>
      </c>
      <c r="M1280" s="38">
        <v>202.5</v>
      </c>
      <c r="N1280" s="37">
        <v>202.5</v>
      </c>
      <c r="O1280" s="37">
        <v>202.5</v>
      </c>
      <c r="P1280" s="37">
        <v>202.5</v>
      </c>
      <c r="Q1280" s="37">
        <v>202.5</v>
      </c>
      <c r="R1280" s="37">
        <v>202.5</v>
      </c>
      <c r="S1280" s="37">
        <v>202.5</v>
      </c>
      <c r="T1280" s="207"/>
    </row>
    <row r="1281" spans="1:24" s="5" customFormat="1" ht="13.2">
      <c r="A1281" s="5">
        <f t="shared" si="39"/>
        <v>1281</v>
      </c>
      <c r="B1281" s="51" t="s">
        <v>2730</v>
      </c>
      <c r="C1281" s="51" t="s">
        <v>2731</v>
      </c>
      <c r="D1281" s="51"/>
      <c r="E1281" s="51" t="s">
        <v>260</v>
      </c>
      <c r="F1281" s="51" t="s">
        <v>1634</v>
      </c>
      <c r="G1281" s="51" t="s">
        <v>32</v>
      </c>
      <c r="H1281" s="52">
        <v>2025</v>
      </c>
      <c r="I1281" s="38">
        <v>207</v>
      </c>
      <c r="J1281" s="38">
        <v>207</v>
      </c>
      <c r="K1281" s="38">
        <v>207</v>
      </c>
      <c r="L1281" s="38">
        <v>207</v>
      </c>
      <c r="M1281" s="38">
        <v>207</v>
      </c>
      <c r="N1281" s="37">
        <v>207</v>
      </c>
      <c r="O1281" s="37">
        <v>207</v>
      </c>
      <c r="P1281" s="37">
        <v>207</v>
      </c>
      <c r="Q1281" s="37">
        <v>207</v>
      </c>
      <c r="R1281" s="37">
        <v>207</v>
      </c>
      <c r="S1281" s="37">
        <v>207</v>
      </c>
      <c r="T1281" s="207"/>
    </row>
    <row r="1282" spans="1:24" s="5" customFormat="1" ht="13.2">
      <c r="A1282" s="5">
        <f t="shared" si="39"/>
        <v>1282</v>
      </c>
      <c r="B1282" s="51" t="s">
        <v>1720</v>
      </c>
      <c r="C1282" s="51" t="s">
        <v>1721</v>
      </c>
      <c r="D1282" s="51"/>
      <c r="E1282" s="51" t="s">
        <v>1722</v>
      </c>
      <c r="F1282" s="51" t="s">
        <v>1634</v>
      </c>
      <c r="G1282" s="51" t="s">
        <v>31</v>
      </c>
      <c r="H1282" s="52">
        <v>2024</v>
      </c>
      <c r="I1282" s="38">
        <v>128</v>
      </c>
      <c r="J1282" s="38">
        <v>128</v>
      </c>
      <c r="K1282" s="38">
        <v>128</v>
      </c>
      <c r="L1282" s="38">
        <v>128</v>
      </c>
      <c r="M1282" s="38">
        <v>128</v>
      </c>
      <c r="N1282" s="37">
        <v>128</v>
      </c>
      <c r="O1282" s="37">
        <v>128</v>
      </c>
      <c r="P1282" s="37">
        <v>128</v>
      </c>
      <c r="Q1282" s="37">
        <v>128</v>
      </c>
      <c r="R1282" s="37">
        <v>128</v>
      </c>
      <c r="S1282" s="37">
        <v>128</v>
      </c>
      <c r="T1282" s="207"/>
    </row>
    <row r="1283" spans="1:24" s="5" customFormat="1" ht="13.2">
      <c r="A1283" s="5">
        <f t="shared" si="39"/>
        <v>1283</v>
      </c>
      <c r="B1283" s="51" t="s">
        <v>4071</v>
      </c>
      <c r="C1283" s="51" t="s">
        <v>4072</v>
      </c>
      <c r="D1283" s="51"/>
      <c r="E1283" s="51" t="s">
        <v>1722</v>
      </c>
      <c r="F1283" s="51" t="s">
        <v>1634</v>
      </c>
      <c r="G1283" s="51" t="s">
        <v>31</v>
      </c>
      <c r="H1283" s="52">
        <v>2024</v>
      </c>
      <c r="I1283" s="38">
        <v>126.7</v>
      </c>
      <c r="J1283" s="38">
        <v>126.7</v>
      </c>
      <c r="K1283" s="38">
        <v>126.7</v>
      </c>
      <c r="L1283" s="38">
        <v>126.7</v>
      </c>
      <c r="M1283" s="38">
        <v>126.7</v>
      </c>
      <c r="N1283" s="37">
        <v>126.7</v>
      </c>
      <c r="O1283" s="37">
        <v>126.7</v>
      </c>
      <c r="P1283" s="37">
        <v>126.7</v>
      </c>
      <c r="Q1283" s="37">
        <v>126.7</v>
      </c>
      <c r="R1283" s="37">
        <v>126.7</v>
      </c>
      <c r="S1283" s="37">
        <v>126.7</v>
      </c>
      <c r="T1283" s="207"/>
    </row>
    <row r="1284" spans="1:24" s="5" customFormat="1" ht="13.2">
      <c r="A1284" s="5">
        <f t="shared" si="39"/>
        <v>1284</v>
      </c>
      <c r="B1284" s="51" t="s">
        <v>2732</v>
      </c>
      <c r="C1284" s="51" t="s">
        <v>2733</v>
      </c>
      <c r="D1284" s="51"/>
      <c r="E1284" s="51" t="s">
        <v>555</v>
      </c>
      <c r="F1284" s="51" t="s">
        <v>1634</v>
      </c>
      <c r="G1284" s="51" t="s">
        <v>32</v>
      </c>
      <c r="H1284" s="52">
        <v>2026</v>
      </c>
      <c r="I1284" s="38">
        <v>375.1</v>
      </c>
      <c r="J1284" s="38">
        <v>0</v>
      </c>
      <c r="K1284" s="38">
        <v>375.1</v>
      </c>
      <c r="L1284" s="38">
        <v>375.1</v>
      </c>
      <c r="M1284" s="38">
        <v>375.1</v>
      </c>
      <c r="N1284" s="37">
        <v>375.1</v>
      </c>
      <c r="O1284" s="37">
        <v>375.1</v>
      </c>
      <c r="P1284" s="37">
        <v>375.1</v>
      </c>
      <c r="Q1284" s="37">
        <v>375.1</v>
      </c>
      <c r="R1284" s="37">
        <v>375.1</v>
      </c>
      <c r="S1284" s="37">
        <v>375.1</v>
      </c>
      <c r="T1284" s="207"/>
    </row>
    <row r="1285" spans="1:24" s="2" customFormat="1" ht="13.2">
      <c r="A1285" s="5">
        <f t="shared" si="39"/>
        <v>1285</v>
      </c>
      <c r="B1285" s="49" t="s">
        <v>1573</v>
      </c>
      <c r="C1285" s="49"/>
      <c r="D1285" s="49"/>
      <c r="E1285" s="49"/>
      <c r="F1285" s="49"/>
      <c r="G1285" s="49"/>
      <c r="H1285" s="50"/>
      <c r="I1285" s="35">
        <f t="shared" ref="I1285:S1285" si="44">SUM(I1269:I1284)</f>
        <v>3628.1</v>
      </c>
      <c r="J1285" s="35">
        <f t="shared" si="44"/>
        <v>2683.6</v>
      </c>
      <c r="K1285" s="35">
        <f t="shared" si="44"/>
        <v>3403.1</v>
      </c>
      <c r="L1285" s="35">
        <f t="shared" si="44"/>
        <v>3628.1</v>
      </c>
      <c r="M1285" s="35">
        <f t="shared" si="44"/>
        <v>3628.1</v>
      </c>
      <c r="N1285" s="36">
        <f t="shared" si="44"/>
        <v>3628.1</v>
      </c>
      <c r="O1285" s="36">
        <f t="shared" si="44"/>
        <v>3628.1</v>
      </c>
      <c r="P1285" s="36">
        <f t="shared" si="44"/>
        <v>3628.1</v>
      </c>
      <c r="Q1285" s="36">
        <f t="shared" si="44"/>
        <v>3628.1</v>
      </c>
      <c r="R1285" s="36">
        <f t="shared" si="44"/>
        <v>3628.1</v>
      </c>
      <c r="S1285" s="36">
        <f t="shared" si="44"/>
        <v>3628.1</v>
      </c>
      <c r="T1285" s="208"/>
      <c r="X1285" s="5"/>
    </row>
    <row r="1286" spans="1:24" s="2" customFormat="1" ht="13.2">
      <c r="A1286" s="5">
        <f t="shared" ref="A1286:A1349" si="45">A1285+1</f>
        <v>1286</v>
      </c>
      <c r="B1286" s="49"/>
      <c r="C1286" s="49"/>
      <c r="D1286" s="49"/>
      <c r="E1286" s="49"/>
      <c r="F1286" s="49"/>
      <c r="G1286" s="49"/>
      <c r="H1286" s="50"/>
      <c r="I1286" s="35"/>
      <c r="J1286" s="35"/>
      <c r="K1286" s="35"/>
      <c r="L1286" s="35"/>
      <c r="M1286" s="35"/>
      <c r="N1286" s="36"/>
      <c r="O1286" s="36"/>
      <c r="P1286" s="36"/>
      <c r="Q1286" s="36"/>
      <c r="R1286" s="36"/>
      <c r="S1286" s="36"/>
      <c r="T1286" s="208"/>
      <c r="X1286" s="5"/>
    </row>
    <row r="1287" spans="1:24" s="5" customFormat="1" ht="13.2">
      <c r="A1287" s="5">
        <f t="shared" si="45"/>
        <v>1287</v>
      </c>
      <c r="B1287" s="51" t="s">
        <v>1574</v>
      </c>
      <c r="C1287" s="51"/>
      <c r="D1287" s="51" t="s">
        <v>1575</v>
      </c>
      <c r="E1287" s="51"/>
      <c r="F1287" s="51"/>
      <c r="G1287" s="51"/>
      <c r="H1287" s="52"/>
      <c r="I1287" s="38">
        <f>SUMIF($F$1269:$F$1284,"=WIND-C",I$1269:I$1284)</f>
        <v>449.4</v>
      </c>
      <c r="J1287" s="38">
        <f>SUMIF($F$1269:$F$1284,"=WIND-C",J$1269:J$1284)</f>
        <v>449.4</v>
      </c>
      <c r="K1287" s="38">
        <f t="shared" ref="K1287:S1287" si="46">SUMIF($F$1269:$F$1284,"=WIND-C",K$1269:K$1284)</f>
        <v>449.4</v>
      </c>
      <c r="L1287" s="38">
        <f t="shared" si="46"/>
        <v>449.4</v>
      </c>
      <c r="M1287" s="38">
        <f t="shared" si="46"/>
        <v>449.4</v>
      </c>
      <c r="N1287" s="38">
        <f t="shared" si="46"/>
        <v>449.4</v>
      </c>
      <c r="O1287" s="38">
        <f t="shared" si="46"/>
        <v>449.4</v>
      </c>
      <c r="P1287" s="38">
        <f t="shared" si="46"/>
        <v>449.4</v>
      </c>
      <c r="Q1287" s="38">
        <f t="shared" si="46"/>
        <v>449.4</v>
      </c>
      <c r="R1287" s="38">
        <f t="shared" si="46"/>
        <v>449.4</v>
      </c>
      <c r="S1287" s="38">
        <f t="shared" si="46"/>
        <v>449.4</v>
      </c>
      <c r="T1287" s="207"/>
    </row>
    <row r="1288" spans="1:24" s="5" customFormat="1" ht="13.2">
      <c r="A1288" s="5">
        <f t="shared" si="45"/>
        <v>1288</v>
      </c>
      <c r="B1288" s="51" t="s">
        <v>1373</v>
      </c>
      <c r="C1288" s="51"/>
      <c r="D1288" s="51" t="s">
        <v>1576</v>
      </c>
      <c r="E1288" s="51" t="s">
        <v>1361</v>
      </c>
      <c r="F1288" s="51"/>
      <c r="G1288" s="51"/>
      <c r="H1288" s="52"/>
      <c r="I1288" s="38">
        <v>100</v>
      </c>
      <c r="J1288" s="38">
        <v>56</v>
      </c>
      <c r="K1288" s="38">
        <v>56</v>
      </c>
      <c r="L1288" s="38">
        <v>56</v>
      </c>
      <c r="M1288" s="38">
        <v>56</v>
      </c>
      <c r="N1288" s="38">
        <v>56</v>
      </c>
      <c r="O1288" s="38">
        <v>56</v>
      </c>
      <c r="P1288" s="38">
        <v>56</v>
      </c>
      <c r="Q1288" s="38">
        <v>56</v>
      </c>
      <c r="R1288" s="38">
        <v>56</v>
      </c>
      <c r="S1288" s="38">
        <v>56</v>
      </c>
      <c r="T1288" s="207"/>
    </row>
    <row r="1289" spans="1:24" s="2" customFormat="1" ht="13.2">
      <c r="A1289" s="5">
        <f t="shared" si="45"/>
        <v>1289</v>
      </c>
      <c r="B1289" s="49"/>
      <c r="C1289" s="49"/>
      <c r="D1289" s="49"/>
      <c r="E1289" s="49"/>
      <c r="F1289" s="49"/>
      <c r="G1289" s="49"/>
      <c r="H1289" s="50"/>
      <c r="I1289" s="35"/>
      <c r="J1289" s="35"/>
      <c r="K1289" s="35"/>
      <c r="L1289" s="35"/>
      <c r="M1289" s="35"/>
      <c r="N1289" s="36"/>
      <c r="O1289" s="36"/>
      <c r="P1289" s="36"/>
      <c r="Q1289" s="36"/>
      <c r="R1289" s="36"/>
      <c r="S1289" s="36"/>
      <c r="T1289" s="208"/>
      <c r="X1289" s="5"/>
    </row>
    <row r="1290" spans="1:24" s="5" customFormat="1" ht="13.2">
      <c r="A1290" s="5">
        <f t="shared" si="45"/>
        <v>1290</v>
      </c>
      <c r="B1290" s="51" t="s">
        <v>1580</v>
      </c>
      <c r="C1290" s="51"/>
      <c r="D1290" s="51" t="s">
        <v>1581</v>
      </c>
      <c r="E1290" s="51"/>
      <c r="F1290" s="51"/>
      <c r="G1290" s="51"/>
      <c r="H1290" s="52"/>
      <c r="I1290" s="38">
        <f>SUMIF($F$1269:$F$1284,"=WIND-P",I$1269:I$1284)</f>
        <v>590.1</v>
      </c>
      <c r="J1290" s="38">
        <f>SUMIF($F$1269:$F$1284,"=WIND-P",J$1269:J$1284)</f>
        <v>590.1</v>
      </c>
      <c r="K1290" s="38">
        <f t="shared" ref="K1290:S1290" si="47">SUMIF($F$1269:$F$1284,"=WIND-P",K$1269:K$1284)</f>
        <v>590.1</v>
      </c>
      <c r="L1290" s="38">
        <f t="shared" si="47"/>
        <v>590.1</v>
      </c>
      <c r="M1290" s="38">
        <f t="shared" si="47"/>
        <v>590.1</v>
      </c>
      <c r="N1290" s="38">
        <f t="shared" si="47"/>
        <v>590.1</v>
      </c>
      <c r="O1290" s="38">
        <f t="shared" si="47"/>
        <v>590.1</v>
      </c>
      <c r="P1290" s="38">
        <f t="shared" si="47"/>
        <v>590.1</v>
      </c>
      <c r="Q1290" s="38">
        <f t="shared" si="47"/>
        <v>590.1</v>
      </c>
      <c r="R1290" s="38">
        <f t="shared" si="47"/>
        <v>590.1</v>
      </c>
      <c r="S1290" s="38">
        <f t="shared" si="47"/>
        <v>590.1</v>
      </c>
      <c r="T1290" s="207"/>
    </row>
    <row r="1291" spans="1:24" s="5" customFormat="1" ht="13.2">
      <c r="A1291" s="5">
        <f t="shared" si="45"/>
        <v>1291</v>
      </c>
      <c r="B1291" s="51" t="s">
        <v>1384</v>
      </c>
      <c r="C1291" s="51"/>
      <c r="D1291" s="51" t="s">
        <v>1582</v>
      </c>
      <c r="E1291" s="51" t="s">
        <v>1361</v>
      </c>
      <c r="F1291" s="51"/>
      <c r="G1291" s="51"/>
      <c r="H1291" s="52"/>
      <c r="I1291" s="38">
        <v>100</v>
      </c>
      <c r="J1291" s="38">
        <v>37</v>
      </c>
      <c r="K1291" s="38">
        <v>37</v>
      </c>
      <c r="L1291" s="38">
        <v>37</v>
      </c>
      <c r="M1291" s="38">
        <v>37</v>
      </c>
      <c r="N1291" s="38">
        <v>37</v>
      </c>
      <c r="O1291" s="38">
        <v>37</v>
      </c>
      <c r="P1291" s="38">
        <v>37</v>
      </c>
      <c r="Q1291" s="38">
        <v>37</v>
      </c>
      <c r="R1291" s="38">
        <v>37</v>
      </c>
      <c r="S1291" s="38">
        <v>37</v>
      </c>
      <c r="T1291" s="207"/>
    </row>
    <row r="1292" spans="1:24" s="2" customFormat="1" ht="13.2">
      <c r="A1292" s="5">
        <f t="shared" si="45"/>
        <v>1292</v>
      </c>
      <c r="B1292" s="49"/>
      <c r="C1292" s="49"/>
      <c r="D1292" s="49"/>
      <c r="E1292" s="49"/>
      <c r="F1292" s="49"/>
      <c r="G1292" s="49"/>
      <c r="H1292" s="50"/>
      <c r="I1292" s="35"/>
      <c r="J1292" s="35"/>
      <c r="K1292" s="35"/>
      <c r="L1292" s="35"/>
      <c r="M1292" s="35"/>
      <c r="N1292" s="36"/>
      <c r="O1292" s="36"/>
      <c r="P1292" s="36"/>
      <c r="Q1292" s="36"/>
      <c r="R1292" s="36"/>
      <c r="S1292" s="36"/>
      <c r="T1292" s="208"/>
      <c r="X1292" s="5"/>
    </row>
    <row r="1293" spans="1:24" s="5" customFormat="1" ht="13.2">
      <c r="A1293" s="5">
        <f t="shared" si="45"/>
        <v>1293</v>
      </c>
      <c r="B1293" s="51" t="s">
        <v>1631</v>
      </c>
      <c r="C1293" s="51"/>
      <c r="D1293" s="51" t="s">
        <v>1632</v>
      </c>
      <c r="E1293" s="51"/>
      <c r="F1293" s="51"/>
      <c r="G1293" s="51"/>
      <c r="H1293" s="52"/>
      <c r="I1293" s="38">
        <f>SUMIF($F$1269:$F$1284,"=WIND-O",I$1269:I$1284)</f>
        <v>2588.6</v>
      </c>
      <c r="J1293" s="38">
        <f>SUMIF($F$1269:$F$1284,"=WIND-O",J$1269:J$1284)</f>
        <v>1644.1000000000001</v>
      </c>
      <c r="K1293" s="38">
        <f t="shared" ref="K1293:S1293" si="48">SUMIF($F$1269:$F$1284,"=WIND-O",K$1269:K$1284)</f>
        <v>2363.6</v>
      </c>
      <c r="L1293" s="38">
        <f t="shared" si="48"/>
        <v>2588.6</v>
      </c>
      <c r="M1293" s="38">
        <f t="shared" si="48"/>
        <v>2588.6</v>
      </c>
      <c r="N1293" s="38">
        <f t="shared" si="48"/>
        <v>2588.6</v>
      </c>
      <c r="O1293" s="38">
        <f t="shared" si="48"/>
        <v>2588.6</v>
      </c>
      <c r="P1293" s="38">
        <f t="shared" si="48"/>
        <v>2588.6</v>
      </c>
      <c r="Q1293" s="38">
        <f t="shared" si="48"/>
        <v>2588.6</v>
      </c>
      <c r="R1293" s="38">
        <f t="shared" si="48"/>
        <v>2588.6</v>
      </c>
      <c r="S1293" s="38">
        <f t="shared" si="48"/>
        <v>2588.6</v>
      </c>
      <c r="T1293" s="207"/>
    </row>
    <row r="1294" spans="1:24" s="5" customFormat="1" ht="13.2">
      <c r="A1294" s="5">
        <f t="shared" si="45"/>
        <v>1294</v>
      </c>
      <c r="B1294" s="51" t="s">
        <v>1638</v>
      </c>
      <c r="C1294" s="51"/>
      <c r="D1294" s="51" t="s">
        <v>1633</v>
      </c>
      <c r="E1294" s="51" t="s">
        <v>1361</v>
      </c>
      <c r="F1294" s="51"/>
      <c r="G1294" s="51"/>
      <c r="H1294" s="52"/>
      <c r="I1294" s="38">
        <v>100</v>
      </c>
      <c r="J1294" s="38">
        <v>28</v>
      </c>
      <c r="K1294" s="38">
        <v>28</v>
      </c>
      <c r="L1294" s="38">
        <v>28</v>
      </c>
      <c r="M1294" s="38">
        <v>28</v>
      </c>
      <c r="N1294" s="38">
        <v>28</v>
      </c>
      <c r="O1294" s="38">
        <v>28</v>
      </c>
      <c r="P1294" s="38">
        <v>28</v>
      </c>
      <c r="Q1294" s="38">
        <v>28</v>
      </c>
      <c r="R1294" s="38">
        <v>28</v>
      </c>
      <c r="S1294" s="38">
        <v>28</v>
      </c>
      <c r="T1294" s="207"/>
    </row>
    <row r="1295" spans="1:24" s="2" customFormat="1" ht="13.2">
      <c r="A1295" s="5">
        <f t="shared" si="45"/>
        <v>1295</v>
      </c>
      <c r="B1295" s="49"/>
      <c r="C1295" s="49"/>
      <c r="D1295" s="49"/>
      <c r="E1295" s="49"/>
      <c r="F1295" s="49"/>
      <c r="G1295" s="49"/>
      <c r="H1295" s="50"/>
      <c r="I1295" s="35"/>
      <c r="J1295" s="35"/>
      <c r="K1295" s="35"/>
      <c r="L1295" s="35"/>
      <c r="M1295" s="35"/>
      <c r="N1295" s="36"/>
      <c r="O1295" s="36"/>
      <c r="P1295" s="36"/>
      <c r="Q1295" s="36"/>
      <c r="R1295" s="36"/>
      <c r="S1295" s="36"/>
      <c r="T1295" s="208"/>
      <c r="X1295" s="5"/>
    </row>
    <row r="1296" spans="1:24" s="2" customFormat="1" ht="12.6" customHeight="1">
      <c r="A1296" s="5">
        <f t="shared" si="45"/>
        <v>1296</v>
      </c>
      <c r="B1296" s="49" t="s">
        <v>1577</v>
      </c>
      <c r="C1296" s="49"/>
      <c r="D1296" s="49"/>
      <c r="E1296" s="49"/>
      <c r="F1296" s="49"/>
      <c r="G1296" s="49"/>
      <c r="H1296" s="50"/>
      <c r="I1296" s="35"/>
      <c r="J1296" s="35"/>
      <c r="K1296" s="35"/>
      <c r="L1296" s="35"/>
      <c r="M1296" s="35"/>
      <c r="N1296" s="36"/>
      <c r="O1296" s="36"/>
      <c r="P1296" s="36"/>
      <c r="Q1296" s="36"/>
      <c r="R1296" s="36"/>
      <c r="S1296" s="36"/>
      <c r="T1296" s="208"/>
      <c r="X1296" s="5"/>
    </row>
    <row r="1297" spans="1:20" s="5" customFormat="1" ht="13.2">
      <c r="A1297" s="5">
        <f t="shared" si="45"/>
        <v>1297</v>
      </c>
      <c r="B1297" s="51" t="s">
        <v>2734</v>
      </c>
      <c r="C1297" s="51" t="s">
        <v>2735</v>
      </c>
      <c r="D1297" s="51"/>
      <c r="E1297" s="51" t="s">
        <v>650</v>
      </c>
      <c r="F1297" s="51" t="s">
        <v>37</v>
      </c>
      <c r="G1297" s="51" t="s">
        <v>33</v>
      </c>
      <c r="H1297" s="52">
        <v>2026</v>
      </c>
      <c r="I1297" s="38">
        <v>251.3</v>
      </c>
      <c r="J1297" s="38">
        <v>0</v>
      </c>
      <c r="K1297" s="38">
        <v>251.3</v>
      </c>
      <c r="L1297" s="38">
        <v>251.3</v>
      </c>
      <c r="M1297" s="38">
        <v>251.3</v>
      </c>
      <c r="N1297" s="37">
        <v>251.3</v>
      </c>
      <c r="O1297" s="37">
        <v>251.3</v>
      </c>
      <c r="P1297" s="37">
        <v>251.3</v>
      </c>
      <c r="Q1297" s="37">
        <v>251.3</v>
      </c>
      <c r="R1297" s="37">
        <v>251.3</v>
      </c>
      <c r="S1297" s="37">
        <v>251.3</v>
      </c>
      <c r="T1297" s="207"/>
    </row>
    <row r="1298" spans="1:20" s="5" customFormat="1" ht="13.2">
      <c r="A1298" s="5">
        <f t="shared" si="45"/>
        <v>1298</v>
      </c>
      <c r="B1298" s="51" t="s">
        <v>2736</v>
      </c>
      <c r="C1298" s="51" t="s">
        <v>2737</v>
      </c>
      <c r="D1298" s="51"/>
      <c r="E1298" s="51" t="s">
        <v>357</v>
      </c>
      <c r="F1298" s="51" t="s">
        <v>37</v>
      </c>
      <c r="G1298" s="51" t="s">
        <v>69</v>
      </c>
      <c r="H1298" s="52">
        <v>2026</v>
      </c>
      <c r="I1298" s="38">
        <v>256.5</v>
      </c>
      <c r="J1298" s="38">
        <v>0</v>
      </c>
      <c r="K1298" s="38">
        <v>256.5</v>
      </c>
      <c r="L1298" s="38">
        <v>256.5</v>
      </c>
      <c r="M1298" s="38">
        <v>256.5</v>
      </c>
      <c r="N1298" s="37">
        <v>256.5</v>
      </c>
      <c r="O1298" s="37">
        <v>256.5</v>
      </c>
      <c r="P1298" s="37">
        <v>256.5</v>
      </c>
      <c r="Q1298" s="37">
        <v>256.5</v>
      </c>
      <c r="R1298" s="37">
        <v>256.5</v>
      </c>
      <c r="S1298" s="37">
        <v>256.5</v>
      </c>
      <c r="T1298" s="207"/>
    </row>
    <row r="1299" spans="1:20" s="5" customFormat="1" ht="12.6" customHeight="1">
      <c r="A1299" s="5">
        <f t="shared" si="45"/>
        <v>1299</v>
      </c>
      <c r="B1299" s="51" t="s">
        <v>2468</v>
      </c>
      <c r="C1299" s="51" t="s">
        <v>2469</v>
      </c>
      <c r="D1299" s="51"/>
      <c r="E1299" s="51" t="s">
        <v>1536</v>
      </c>
      <c r="F1299" s="51" t="s">
        <v>37</v>
      </c>
      <c r="G1299" s="51" t="s">
        <v>69</v>
      </c>
      <c r="H1299" s="52">
        <v>2025</v>
      </c>
      <c r="I1299" s="38">
        <v>509.9</v>
      </c>
      <c r="J1299" s="38">
        <v>509.9</v>
      </c>
      <c r="K1299" s="38">
        <v>509.9</v>
      </c>
      <c r="L1299" s="38">
        <v>509.9</v>
      </c>
      <c r="M1299" s="38">
        <v>509.9</v>
      </c>
      <c r="N1299" s="37">
        <v>509.9</v>
      </c>
      <c r="O1299" s="37">
        <v>509.9</v>
      </c>
      <c r="P1299" s="37">
        <v>509.9</v>
      </c>
      <c r="Q1299" s="37">
        <v>509.9</v>
      </c>
      <c r="R1299" s="37">
        <v>509.9</v>
      </c>
      <c r="S1299" s="37">
        <v>509.9</v>
      </c>
      <c r="T1299" s="207"/>
    </row>
    <row r="1300" spans="1:20" s="5" customFormat="1" ht="13.2">
      <c r="A1300" s="5">
        <f t="shared" si="45"/>
        <v>1300</v>
      </c>
      <c r="B1300" s="51" t="s">
        <v>2399</v>
      </c>
      <c r="C1300" s="51" t="s">
        <v>2400</v>
      </c>
      <c r="D1300" s="51"/>
      <c r="E1300" s="51" t="s">
        <v>220</v>
      </c>
      <c r="F1300" s="51" t="s">
        <v>37</v>
      </c>
      <c r="G1300" s="51" t="s">
        <v>31</v>
      </c>
      <c r="H1300" s="52">
        <v>2026</v>
      </c>
      <c r="I1300" s="38">
        <v>112</v>
      </c>
      <c r="J1300" s="38">
        <v>0</v>
      </c>
      <c r="K1300" s="38">
        <v>112</v>
      </c>
      <c r="L1300" s="38">
        <v>112</v>
      </c>
      <c r="M1300" s="38">
        <v>112</v>
      </c>
      <c r="N1300" s="37">
        <v>112</v>
      </c>
      <c r="O1300" s="37">
        <v>112</v>
      </c>
      <c r="P1300" s="37">
        <v>112</v>
      </c>
      <c r="Q1300" s="37">
        <v>112</v>
      </c>
      <c r="R1300" s="37">
        <v>112</v>
      </c>
      <c r="S1300" s="37">
        <v>112</v>
      </c>
      <c r="T1300" s="207"/>
    </row>
    <row r="1301" spans="1:20" s="5" customFormat="1" ht="13.2">
      <c r="A1301" s="5">
        <f t="shared" si="45"/>
        <v>1301</v>
      </c>
      <c r="B1301" s="51" t="s">
        <v>4073</v>
      </c>
      <c r="C1301" s="51" t="s">
        <v>4074</v>
      </c>
      <c r="D1301" s="51"/>
      <c r="E1301" s="51" t="s">
        <v>1548</v>
      </c>
      <c r="F1301" s="51" t="s">
        <v>37</v>
      </c>
      <c r="G1301" s="51" t="s">
        <v>32</v>
      </c>
      <c r="H1301" s="52">
        <v>2026</v>
      </c>
      <c r="I1301" s="38">
        <v>325</v>
      </c>
      <c r="J1301" s="38">
        <v>0</v>
      </c>
      <c r="K1301" s="38">
        <v>325</v>
      </c>
      <c r="L1301" s="38">
        <v>325</v>
      </c>
      <c r="M1301" s="38">
        <v>325</v>
      </c>
      <c r="N1301" s="37">
        <v>325</v>
      </c>
      <c r="O1301" s="37">
        <v>325</v>
      </c>
      <c r="P1301" s="37">
        <v>325</v>
      </c>
      <c r="Q1301" s="37">
        <v>325</v>
      </c>
      <c r="R1301" s="37">
        <v>325</v>
      </c>
      <c r="S1301" s="37">
        <v>325</v>
      </c>
      <c r="T1301" s="207"/>
    </row>
    <row r="1302" spans="1:20" s="5" customFormat="1" ht="12.6" customHeight="1">
      <c r="A1302" s="5">
        <f t="shared" si="45"/>
        <v>1302</v>
      </c>
      <c r="B1302" s="51" t="s">
        <v>1858</v>
      </c>
      <c r="C1302" s="51" t="s">
        <v>1859</v>
      </c>
      <c r="D1302" s="51"/>
      <c r="E1302" s="51" t="s">
        <v>1811</v>
      </c>
      <c r="F1302" s="51" t="s">
        <v>37</v>
      </c>
      <c r="G1302" s="51" t="s">
        <v>31</v>
      </c>
      <c r="H1302" s="52">
        <v>2025</v>
      </c>
      <c r="I1302" s="38">
        <v>204</v>
      </c>
      <c r="J1302" s="38">
        <v>204</v>
      </c>
      <c r="K1302" s="38">
        <v>204</v>
      </c>
      <c r="L1302" s="38">
        <v>204</v>
      </c>
      <c r="M1302" s="38">
        <v>204</v>
      </c>
      <c r="N1302" s="37">
        <v>204</v>
      </c>
      <c r="O1302" s="37">
        <v>204</v>
      </c>
      <c r="P1302" s="37">
        <v>204</v>
      </c>
      <c r="Q1302" s="37">
        <v>204</v>
      </c>
      <c r="R1302" s="37">
        <v>204</v>
      </c>
      <c r="S1302" s="37">
        <v>204</v>
      </c>
      <c r="T1302" s="207"/>
    </row>
    <row r="1303" spans="1:20" s="5" customFormat="1" ht="12.6" customHeight="1">
      <c r="A1303" s="5">
        <f t="shared" si="45"/>
        <v>1303</v>
      </c>
      <c r="B1303" s="51" t="s">
        <v>2054</v>
      </c>
      <c r="C1303" s="51" t="s">
        <v>2055</v>
      </c>
      <c r="D1303" s="51"/>
      <c r="E1303" s="51" t="s">
        <v>34</v>
      </c>
      <c r="F1303" s="51" t="s">
        <v>37</v>
      </c>
      <c r="G1303" s="51" t="s">
        <v>69</v>
      </c>
      <c r="H1303" s="52">
        <v>2025</v>
      </c>
      <c r="I1303" s="38">
        <v>180</v>
      </c>
      <c r="J1303" s="38">
        <v>180</v>
      </c>
      <c r="K1303" s="38">
        <v>180</v>
      </c>
      <c r="L1303" s="38">
        <v>180</v>
      </c>
      <c r="M1303" s="38">
        <v>180</v>
      </c>
      <c r="N1303" s="37">
        <v>180</v>
      </c>
      <c r="O1303" s="37">
        <v>180</v>
      </c>
      <c r="P1303" s="37">
        <v>180</v>
      </c>
      <c r="Q1303" s="37">
        <v>180</v>
      </c>
      <c r="R1303" s="37">
        <v>180</v>
      </c>
      <c r="S1303" s="37">
        <v>180</v>
      </c>
      <c r="T1303" s="207"/>
    </row>
    <row r="1304" spans="1:20" s="5" customFormat="1" ht="13.2">
      <c r="A1304" s="5">
        <f t="shared" si="45"/>
        <v>1304</v>
      </c>
      <c r="B1304" s="51" t="s">
        <v>2738</v>
      </c>
      <c r="C1304" s="51" t="s">
        <v>2739</v>
      </c>
      <c r="D1304" s="51"/>
      <c r="E1304" s="51" t="s">
        <v>1700</v>
      </c>
      <c r="F1304" s="51" t="s">
        <v>37</v>
      </c>
      <c r="G1304" s="51" t="s">
        <v>31</v>
      </c>
      <c r="H1304" s="52">
        <v>2025</v>
      </c>
      <c r="I1304" s="38">
        <v>417.7</v>
      </c>
      <c r="J1304" s="38">
        <v>417.7</v>
      </c>
      <c r="K1304" s="38">
        <v>417.7</v>
      </c>
      <c r="L1304" s="38">
        <v>417.7</v>
      </c>
      <c r="M1304" s="38">
        <v>417.7</v>
      </c>
      <c r="N1304" s="37">
        <v>417.7</v>
      </c>
      <c r="O1304" s="37">
        <v>417.7</v>
      </c>
      <c r="P1304" s="37">
        <v>417.7</v>
      </c>
      <c r="Q1304" s="37">
        <v>417.7</v>
      </c>
      <c r="R1304" s="37">
        <v>417.7</v>
      </c>
      <c r="S1304" s="37">
        <v>417.7</v>
      </c>
      <c r="T1304" s="207"/>
    </row>
    <row r="1305" spans="1:20" s="5" customFormat="1" ht="13.2">
      <c r="A1305" s="5">
        <f t="shared" si="45"/>
        <v>1305</v>
      </c>
      <c r="B1305" s="51" t="s">
        <v>4075</v>
      </c>
      <c r="C1305" s="51" t="s">
        <v>4076</v>
      </c>
      <c r="D1305" s="51"/>
      <c r="E1305" s="51" t="s">
        <v>2827</v>
      </c>
      <c r="F1305" s="51" t="s">
        <v>37</v>
      </c>
      <c r="G1305" s="51" t="s">
        <v>31</v>
      </c>
      <c r="H1305" s="52">
        <v>2025</v>
      </c>
      <c r="I1305" s="38">
        <v>181</v>
      </c>
      <c r="J1305" s="38">
        <v>181</v>
      </c>
      <c r="K1305" s="38">
        <v>181</v>
      </c>
      <c r="L1305" s="38">
        <v>181</v>
      </c>
      <c r="M1305" s="38">
        <v>181</v>
      </c>
      <c r="N1305" s="37">
        <v>181</v>
      </c>
      <c r="O1305" s="37">
        <v>181</v>
      </c>
      <c r="P1305" s="37">
        <v>181</v>
      </c>
      <c r="Q1305" s="37">
        <v>181</v>
      </c>
      <c r="R1305" s="37">
        <v>181</v>
      </c>
      <c r="S1305" s="37">
        <v>181</v>
      </c>
      <c r="T1305" s="207"/>
    </row>
    <row r="1306" spans="1:20" s="5" customFormat="1" ht="13.2">
      <c r="A1306" s="5">
        <f t="shared" si="45"/>
        <v>1306</v>
      </c>
      <c r="B1306" s="51" t="s">
        <v>2401</v>
      </c>
      <c r="C1306" s="51" t="s">
        <v>2402</v>
      </c>
      <c r="D1306" s="51"/>
      <c r="E1306" s="51" t="s">
        <v>432</v>
      </c>
      <c r="F1306" s="51" t="s">
        <v>37</v>
      </c>
      <c r="G1306" s="51" t="s">
        <v>31</v>
      </c>
      <c r="H1306" s="52">
        <v>2024</v>
      </c>
      <c r="I1306" s="38">
        <v>469.4</v>
      </c>
      <c r="J1306" s="38">
        <v>469.4</v>
      </c>
      <c r="K1306" s="38">
        <v>469.4</v>
      </c>
      <c r="L1306" s="38">
        <v>469.4</v>
      </c>
      <c r="M1306" s="38">
        <v>469.4</v>
      </c>
      <c r="N1306" s="37">
        <v>469.4</v>
      </c>
      <c r="O1306" s="37">
        <v>469.4</v>
      </c>
      <c r="P1306" s="37">
        <v>469.4</v>
      </c>
      <c r="Q1306" s="37">
        <v>469.4</v>
      </c>
      <c r="R1306" s="37">
        <v>469.4</v>
      </c>
      <c r="S1306" s="37">
        <v>469.4</v>
      </c>
      <c r="T1306" s="207"/>
    </row>
    <row r="1307" spans="1:20" s="5" customFormat="1" ht="13.2">
      <c r="A1307" s="5">
        <f t="shared" si="45"/>
        <v>1307</v>
      </c>
      <c r="B1307" s="51" t="s">
        <v>4077</v>
      </c>
      <c r="C1307" s="51" t="s">
        <v>4078</v>
      </c>
      <c r="D1307" s="51"/>
      <c r="E1307" s="51" t="s">
        <v>4079</v>
      </c>
      <c r="F1307" s="51" t="s">
        <v>37</v>
      </c>
      <c r="G1307" s="51" t="s">
        <v>31</v>
      </c>
      <c r="H1307" s="52">
        <v>2024</v>
      </c>
      <c r="I1307" s="38">
        <v>127.5</v>
      </c>
      <c r="J1307" s="38">
        <v>127.5</v>
      </c>
      <c r="K1307" s="38">
        <v>127.5</v>
      </c>
      <c r="L1307" s="38">
        <v>127.5</v>
      </c>
      <c r="M1307" s="38">
        <v>127.5</v>
      </c>
      <c r="N1307" s="37">
        <v>127.5</v>
      </c>
      <c r="O1307" s="37">
        <v>127.5</v>
      </c>
      <c r="P1307" s="37">
        <v>127.5</v>
      </c>
      <c r="Q1307" s="37">
        <v>127.5</v>
      </c>
      <c r="R1307" s="37">
        <v>127.5</v>
      </c>
      <c r="S1307" s="37">
        <v>127.5</v>
      </c>
      <c r="T1307" s="207"/>
    </row>
    <row r="1308" spans="1:20" s="5" customFormat="1" ht="13.2">
      <c r="A1308" s="5">
        <f t="shared" si="45"/>
        <v>1308</v>
      </c>
      <c r="B1308" s="51" t="s">
        <v>2740</v>
      </c>
      <c r="C1308" s="51" t="s">
        <v>2741</v>
      </c>
      <c r="D1308" s="51"/>
      <c r="E1308" s="51" t="s">
        <v>513</v>
      </c>
      <c r="F1308" s="51" t="s">
        <v>37</v>
      </c>
      <c r="G1308" s="51" t="s">
        <v>31</v>
      </c>
      <c r="H1308" s="52">
        <v>2024</v>
      </c>
      <c r="I1308" s="38">
        <v>200.3</v>
      </c>
      <c r="J1308" s="38">
        <v>200.3</v>
      </c>
      <c r="K1308" s="38">
        <v>200.3</v>
      </c>
      <c r="L1308" s="38">
        <v>200.3</v>
      </c>
      <c r="M1308" s="38">
        <v>200.3</v>
      </c>
      <c r="N1308" s="37">
        <v>200.3</v>
      </c>
      <c r="O1308" s="37">
        <v>200.3</v>
      </c>
      <c r="P1308" s="37">
        <v>200.3</v>
      </c>
      <c r="Q1308" s="37">
        <v>200.3</v>
      </c>
      <c r="R1308" s="37">
        <v>200.3</v>
      </c>
      <c r="S1308" s="37">
        <v>200.3</v>
      </c>
      <c r="T1308" s="207"/>
    </row>
    <row r="1309" spans="1:20" s="5" customFormat="1" ht="13.2">
      <c r="A1309" s="5">
        <f t="shared" si="45"/>
        <v>1309</v>
      </c>
      <c r="B1309" s="51" t="s">
        <v>4080</v>
      </c>
      <c r="C1309" s="51" t="s">
        <v>4081</v>
      </c>
      <c r="D1309" s="51"/>
      <c r="E1309" s="51" t="s">
        <v>1456</v>
      </c>
      <c r="F1309" s="51" t="s">
        <v>37</v>
      </c>
      <c r="G1309" s="51" t="s">
        <v>31</v>
      </c>
      <c r="H1309" s="52">
        <v>2025</v>
      </c>
      <c r="I1309" s="38">
        <v>271.60000000000002</v>
      </c>
      <c r="J1309" s="38">
        <v>271.60000000000002</v>
      </c>
      <c r="K1309" s="38">
        <v>271.60000000000002</v>
      </c>
      <c r="L1309" s="38">
        <v>271.60000000000002</v>
      </c>
      <c r="M1309" s="38">
        <v>271.60000000000002</v>
      </c>
      <c r="N1309" s="37">
        <v>271.60000000000002</v>
      </c>
      <c r="O1309" s="37">
        <v>271.60000000000002</v>
      </c>
      <c r="P1309" s="37">
        <v>271.60000000000002</v>
      </c>
      <c r="Q1309" s="37">
        <v>271.60000000000002</v>
      </c>
      <c r="R1309" s="37">
        <v>271.60000000000002</v>
      </c>
      <c r="S1309" s="37">
        <v>271.60000000000002</v>
      </c>
      <c r="T1309" s="207"/>
    </row>
    <row r="1310" spans="1:20" s="5" customFormat="1" ht="13.2">
      <c r="A1310" s="5">
        <f t="shared" si="45"/>
        <v>1310</v>
      </c>
      <c r="B1310" s="51" t="s">
        <v>4082</v>
      </c>
      <c r="C1310" s="51" t="s">
        <v>4083</v>
      </c>
      <c r="D1310" s="51"/>
      <c r="E1310" s="51" t="s">
        <v>428</v>
      </c>
      <c r="F1310" s="51" t="s">
        <v>37</v>
      </c>
      <c r="G1310" s="51" t="s">
        <v>31</v>
      </c>
      <c r="H1310" s="52">
        <v>2025</v>
      </c>
      <c r="I1310" s="38">
        <v>1004</v>
      </c>
      <c r="J1310" s="38">
        <v>1004</v>
      </c>
      <c r="K1310" s="38">
        <v>1004</v>
      </c>
      <c r="L1310" s="38">
        <v>1004</v>
      </c>
      <c r="M1310" s="38">
        <v>1004</v>
      </c>
      <c r="N1310" s="37">
        <v>1004</v>
      </c>
      <c r="O1310" s="37">
        <v>1004</v>
      </c>
      <c r="P1310" s="37">
        <v>1004</v>
      </c>
      <c r="Q1310" s="37">
        <v>1004</v>
      </c>
      <c r="R1310" s="37">
        <v>1004</v>
      </c>
      <c r="S1310" s="37">
        <v>1004</v>
      </c>
      <c r="T1310" s="207"/>
    </row>
    <row r="1311" spans="1:20" s="5" customFormat="1" ht="13.2">
      <c r="A1311" s="5">
        <f t="shared" si="45"/>
        <v>1311</v>
      </c>
      <c r="B1311" s="51" t="s">
        <v>2403</v>
      </c>
      <c r="C1311" s="51" t="s">
        <v>2404</v>
      </c>
      <c r="D1311" s="51"/>
      <c r="E1311" s="51" t="s">
        <v>87</v>
      </c>
      <c r="F1311" s="51" t="s">
        <v>37</v>
      </c>
      <c r="G1311" s="51" t="s">
        <v>33</v>
      </c>
      <c r="H1311" s="52">
        <v>2025</v>
      </c>
      <c r="I1311" s="38">
        <v>101.2</v>
      </c>
      <c r="J1311" s="38">
        <v>101.2</v>
      </c>
      <c r="K1311" s="38">
        <v>101.2</v>
      </c>
      <c r="L1311" s="38">
        <v>101.2</v>
      </c>
      <c r="M1311" s="38">
        <v>101.2</v>
      </c>
      <c r="N1311" s="37">
        <v>101.2</v>
      </c>
      <c r="O1311" s="37">
        <v>101.2</v>
      </c>
      <c r="P1311" s="37">
        <v>101.2</v>
      </c>
      <c r="Q1311" s="37">
        <v>101.2</v>
      </c>
      <c r="R1311" s="37">
        <v>101.2</v>
      </c>
      <c r="S1311" s="37">
        <v>101.2</v>
      </c>
      <c r="T1311" s="207"/>
    </row>
    <row r="1312" spans="1:20" s="5" customFormat="1" ht="13.2">
      <c r="A1312" s="5">
        <f t="shared" si="45"/>
        <v>1312</v>
      </c>
      <c r="B1312" s="51" t="s">
        <v>4084</v>
      </c>
      <c r="C1312" s="51" t="s">
        <v>4085</v>
      </c>
      <c r="D1312" s="51"/>
      <c r="E1312" s="51" t="s">
        <v>773</v>
      </c>
      <c r="F1312" s="51" t="s">
        <v>37</v>
      </c>
      <c r="G1312" s="51" t="s">
        <v>32</v>
      </c>
      <c r="H1312" s="52">
        <v>2026</v>
      </c>
      <c r="I1312" s="38">
        <v>508.6</v>
      </c>
      <c r="J1312" s="38">
        <v>0</v>
      </c>
      <c r="K1312" s="38">
        <v>508.6</v>
      </c>
      <c r="L1312" s="38">
        <v>508.6</v>
      </c>
      <c r="M1312" s="38">
        <v>508.6</v>
      </c>
      <c r="N1312" s="37">
        <v>508.6</v>
      </c>
      <c r="O1312" s="37">
        <v>508.6</v>
      </c>
      <c r="P1312" s="37">
        <v>508.6</v>
      </c>
      <c r="Q1312" s="37">
        <v>508.6</v>
      </c>
      <c r="R1312" s="37">
        <v>508.6</v>
      </c>
      <c r="S1312" s="37">
        <v>508.6</v>
      </c>
      <c r="T1312" s="207"/>
    </row>
    <row r="1313" spans="1:20" s="5" customFormat="1" ht="13.2">
      <c r="A1313" s="5">
        <f t="shared" si="45"/>
        <v>1313</v>
      </c>
      <c r="B1313" s="51" t="s">
        <v>2058</v>
      </c>
      <c r="C1313" s="51" t="s">
        <v>2059</v>
      </c>
      <c r="D1313" s="51"/>
      <c r="E1313" s="51" t="s">
        <v>1095</v>
      </c>
      <c r="F1313" s="51" t="s">
        <v>37</v>
      </c>
      <c r="G1313" s="51" t="s">
        <v>33</v>
      </c>
      <c r="H1313" s="52">
        <v>2025</v>
      </c>
      <c r="I1313" s="38">
        <v>304.8</v>
      </c>
      <c r="J1313" s="38">
        <v>304.8</v>
      </c>
      <c r="K1313" s="38">
        <v>304.8</v>
      </c>
      <c r="L1313" s="38">
        <v>304.8</v>
      </c>
      <c r="M1313" s="38">
        <v>304.8</v>
      </c>
      <c r="N1313" s="37">
        <v>304.8</v>
      </c>
      <c r="O1313" s="37">
        <v>304.8</v>
      </c>
      <c r="P1313" s="37">
        <v>304.8</v>
      </c>
      <c r="Q1313" s="37">
        <v>304.8</v>
      </c>
      <c r="R1313" s="37">
        <v>304.8</v>
      </c>
      <c r="S1313" s="37">
        <v>304.8</v>
      </c>
      <c r="T1313" s="207"/>
    </row>
    <row r="1314" spans="1:20" s="5" customFormat="1" ht="13.2">
      <c r="A1314" s="5">
        <f t="shared" si="45"/>
        <v>1314</v>
      </c>
      <c r="B1314" s="51" t="s">
        <v>4086</v>
      </c>
      <c r="C1314" s="51" t="s">
        <v>4087</v>
      </c>
      <c r="D1314" s="51"/>
      <c r="E1314" s="51" t="s">
        <v>4088</v>
      </c>
      <c r="F1314" s="51" t="s">
        <v>37</v>
      </c>
      <c r="G1314" s="51" t="s">
        <v>40</v>
      </c>
      <c r="H1314" s="52">
        <v>2026</v>
      </c>
      <c r="I1314" s="38">
        <v>253.5</v>
      </c>
      <c r="J1314" s="38">
        <v>0</v>
      </c>
      <c r="K1314" s="38">
        <v>253.5</v>
      </c>
      <c r="L1314" s="38">
        <v>253.5</v>
      </c>
      <c r="M1314" s="38">
        <v>253.5</v>
      </c>
      <c r="N1314" s="37">
        <v>253.5</v>
      </c>
      <c r="O1314" s="37">
        <v>253.5</v>
      </c>
      <c r="P1314" s="37">
        <v>253.5</v>
      </c>
      <c r="Q1314" s="37">
        <v>253.5</v>
      </c>
      <c r="R1314" s="37">
        <v>253.5</v>
      </c>
      <c r="S1314" s="37">
        <v>253.5</v>
      </c>
      <c r="T1314" s="207"/>
    </row>
    <row r="1315" spans="1:20" s="5" customFormat="1" ht="13.2">
      <c r="A1315" s="5">
        <f t="shared" si="45"/>
        <v>1315</v>
      </c>
      <c r="B1315" s="51" t="s">
        <v>2280</v>
      </c>
      <c r="C1315" s="51" t="s">
        <v>2281</v>
      </c>
      <c r="D1315" s="51"/>
      <c r="E1315" s="51" t="s">
        <v>2282</v>
      </c>
      <c r="F1315" s="51" t="s">
        <v>37</v>
      </c>
      <c r="G1315" s="51" t="s">
        <v>32</v>
      </c>
      <c r="H1315" s="52">
        <v>2026</v>
      </c>
      <c r="I1315" s="38">
        <v>600</v>
      </c>
      <c r="J1315" s="38">
        <v>0</v>
      </c>
      <c r="K1315" s="38">
        <v>0</v>
      </c>
      <c r="L1315" s="38">
        <v>600</v>
      </c>
      <c r="M1315" s="38">
        <v>600</v>
      </c>
      <c r="N1315" s="37">
        <v>600</v>
      </c>
      <c r="O1315" s="37">
        <v>600</v>
      </c>
      <c r="P1315" s="37">
        <v>600</v>
      </c>
      <c r="Q1315" s="37">
        <v>600</v>
      </c>
      <c r="R1315" s="37">
        <v>600</v>
      </c>
      <c r="S1315" s="37">
        <v>600</v>
      </c>
      <c r="T1315" s="207"/>
    </row>
    <row r="1316" spans="1:20" s="5" customFormat="1" ht="13.2">
      <c r="A1316" s="5">
        <f t="shared" si="45"/>
        <v>1316</v>
      </c>
      <c r="B1316" s="51" t="s">
        <v>4089</v>
      </c>
      <c r="C1316" s="51" t="s">
        <v>4090</v>
      </c>
      <c r="D1316" s="51"/>
      <c r="E1316" s="51" t="s">
        <v>1108</v>
      </c>
      <c r="F1316" s="51" t="s">
        <v>37</v>
      </c>
      <c r="G1316" s="51" t="s">
        <v>40</v>
      </c>
      <c r="H1316" s="52">
        <v>2025</v>
      </c>
      <c r="I1316" s="38">
        <v>408.2</v>
      </c>
      <c r="J1316" s="38">
        <v>408.2</v>
      </c>
      <c r="K1316" s="38">
        <v>408.2</v>
      </c>
      <c r="L1316" s="38">
        <v>408.2</v>
      </c>
      <c r="M1316" s="38">
        <v>408.2</v>
      </c>
      <c r="N1316" s="37">
        <v>408.2</v>
      </c>
      <c r="O1316" s="37">
        <v>408.2</v>
      </c>
      <c r="P1316" s="37">
        <v>408.2</v>
      </c>
      <c r="Q1316" s="37">
        <v>408.2</v>
      </c>
      <c r="R1316" s="37">
        <v>408.2</v>
      </c>
      <c r="S1316" s="37">
        <v>408.2</v>
      </c>
      <c r="T1316" s="207"/>
    </row>
    <row r="1317" spans="1:20" s="5" customFormat="1" ht="13.2">
      <c r="A1317" s="5">
        <f t="shared" si="45"/>
        <v>1317</v>
      </c>
      <c r="B1317" s="51" t="s">
        <v>4091</v>
      </c>
      <c r="C1317" s="51" t="s">
        <v>4092</v>
      </c>
      <c r="D1317" s="51"/>
      <c r="E1317" s="51" t="s">
        <v>170</v>
      </c>
      <c r="F1317" s="51" t="s">
        <v>37</v>
      </c>
      <c r="G1317" s="51" t="s">
        <v>31</v>
      </c>
      <c r="H1317" s="52">
        <v>2024</v>
      </c>
      <c r="I1317" s="38">
        <v>165.6</v>
      </c>
      <c r="J1317" s="38">
        <v>165.6</v>
      </c>
      <c r="K1317" s="38">
        <v>165.6</v>
      </c>
      <c r="L1317" s="38">
        <v>165.6</v>
      </c>
      <c r="M1317" s="38">
        <v>165.6</v>
      </c>
      <c r="N1317" s="37">
        <v>165.6</v>
      </c>
      <c r="O1317" s="37">
        <v>165.6</v>
      </c>
      <c r="P1317" s="37">
        <v>165.6</v>
      </c>
      <c r="Q1317" s="37">
        <v>165.6</v>
      </c>
      <c r="R1317" s="37">
        <v>165.6</v>
      </c>
      <c r="S1317" s="37">
        <v>165.6</v>
      </c>
      <c r="T1317" s="207"/>
    </row>
    <row r="1318" spans="1:20" s="5" customFormat="1" ht="13.2">
      <c r="A1318" s="5">
        <f t="shared" si="45"/>
        <v>1318</v>
      </c>
      <c r="B1318" s="51" t="s">
        <v>1781</v>
      </c>
      <c r="C1318" s="51" t="s">
        <v>1782</v>
      </c>
      <c r="D1318" s="51"/>
      <c r="E1318" s="51" t="s">
        <v>1776</v>
      </c>
      <c r="F1318" s="51" t="s">
        <v>37</v>
      </c>
      <c r="G1318" s="51" t="s">
        <v>40</v>
      </c>
      <c r="H1318" s="52">
        <v>2025</v>
      </c>
      <c r="I1318" s="38">
        <v>223.2</v>
      </c>
      <c r="J1318" s="38">
        <v>0</v>
      </c>
      <c r="K1318" s="38">
        <v>223.2</v>
      </c>
      <c r="L1318" s="38">
        <v>223.2</v>
      </c>
      <c r="M1318" s="38">
        <v>223.2</v>
      </c>
      <c r="N1318" s="37">
        <v>223.2</v>
      </c>
      <c r="O1318" s="37">
        <v>223.2</v>
      </c>
      <c r="P1318" s="37">
        <v>223.2</v>
      </c>
      <c r="Q1318" s="37">
        <v>223.2</v>
      </c>
      <c r="R1318" s="37">
        <v>223.2</v>
      </c>
      <c r="S1318" s="37">
        <v>223.2</v>
      </c>
      <c r="T1318" s="207"/>
    </row>
    <row r="1319" spans="1:20" s="5" customFormat="1" ht="13.2">
      <c r="A1319" s="5">
        <f t="shared" si="45"/>
        <v>1319</v>
      </c>
      <c r="B1319" s="51" t="s">
        <v>4093</v>
      </c>
      <c r="C1319" s="51" t="s">
        <v>4094</v>
      </c>
      <c r="D1319" s="51"/>
      <c r="E1319" s="51" t="s">
        <v>1536</v>
      </c>
      <c r="F1319" s="51" t="s">
        <v>37</v>
      </c>
      <c r="G1319" s="51" t="s">
        <v>69</v>
      </c>
      <c r="H1319" s="52">
        <v>2025</v>
      </c>
      <c r="I1319" s="38">
        <v>254.2</v>
      </c>
      <c r="J1319" s="38">
        <v>254.2</v>
      </c>
      <c r="K1319" s="38">
        <v>254.2</v>
      </c>
      <c r="L1319" s="38">
        <v>254.2</v>
      </c>
      <c r="M1319" s="38">
        <v>254.2</v>
      </c>
      <c r="N1319" s="37">
        <v>254.2</v>
      </c>
      <c r="O1319" s="37">
        <v>254.2</v>
      </c>
      <c r="P1319" s="37">
        <v>254.2</v>
      </c>
      <c r="Q1319" s="37">
        <v>254.2</v>
      </c>
      <c r="R1319" s="37">
        <v>254.2</v>
      </c>
      <c r="S1319" s="37">
        <v>254.2</v>
      </c>
      <c r="T1319" s="207"/>
    </row>
    <row r="1320" spans="1:20" s="5" customFormat="1" ht="13.2">
      <c r="A1320" s="5">
        <f t="shared" si="45"/>
        <v>1320</v>
      </c>
      <c r="B1320" s="51" t="s">
        <v>1839</v>
      </c>
      <c r="C1320" s="51" t="s">
        <v>1840</v>
      </c>
      <c r="D1320" s="51"/>
      <c r="E1320" s="51" t="s">
        <v>1544</v>
      </c>
      <c r="F1320" s="51" t="s">
        <v>37</v>
      </c>
      <c r="G1320" s="51" t="s">
        <v>40</v>
      </c>
      <c r="H1320" s="52">
        <v>2026</v>
      </c>
      <c r="I1320" s="38">
        <v>222.9</v>
      </c>
      <c r="J1320" s="38">
        <v>0</v>
      </c>
      <c r="K1320" s="38">
        <v>222.9</v>
      </c>
      <c r="L1320" s="38">
        <v>222.9</v>
      </c>
      <c r="M1320" s="38">
        <v>222.9</v>
      </c>
      <c r="N1320" s="37">
        <v>222.9</v>
      </c>
      <c r="O1320" s="37">
        <v>222.9</v>
      </c>
      <c r="P1320" s="37">
        <v>222.9</v>
      </c>
      <c r="Q1320" s="37">
        <v>222.9</v>
      </c>
      <c r="R1320" s="37">
        <v>222.9</v>
      </c>
      <c r="S1320" s="37">
        <v>222.9</v>
      </c>
      <c r="T1320" s="207"/>
    </row>
    <row r="1321" spans="1:20" s="5" customFormat="1" ht="13.2">
      <c r="A1321" s="5">
        <f t="shared" si="45"/>
        <v>1321</v>
      </c>
      <c r="B1321" s="51" t="s">
        <v>2060</v>
      </c>
      <c r="C1321" s="51" t="s">
        <v>2061</v>
      </c>
      <c r="D1321" s="51"/>
      <c r="E1321" s="51" t="s">
        <v>1538</v>
      </c>
      <c r="F1321" s="51" t="s">
        <v>37</v>
      </c>
      <c r="G1321" s="51" t="s">
        <v>69</v>
      </c>
      <c r="H1321" s="52">
        <v>2025</v>
      </c>
      <c r="I1321" s="38">
        <v>406.8</v>
      </c>
      <c r="J1321" s="38">
        <v>406.8</v>
      </c>
      <c r="K1321" s="38">
        <v>406.8</v>
      </c>
      <c r="L1321" s="38">
        <v>406.8</v>
      </c>
      <c r="M1321" s="38">
        <v>406.8</v>
      </c>
      <c r="N1321" s="37">
        <v>406.8</v>
      </c>
      <c r="O1321" s="37">
        <v>406.8</v>
      </c>
      <c r="P1321" s="37">
        <v>406.8</v>
      </c>
      <c r="Q1321" s="37">
        <v>406.8</v>
      </c>
      <c r="R1321" s="37">
        <v>406.8</v>
      </c>
      <c r="S1321" s="37">
        <v>406.8</v>
      </c>
      <c r="T1321" s="207"/>
    </row>
    <row r="1322" spans="1:20" s="5" customFormat="1" ht="13.2">
      <c r="A1322" s="5">
        <f t="shared" si="45"/>
        <v>1322</v>
      </c>
      <c r="B1322" s="51" t="s">
        <v>2405</v>
      </c>
      <c r="C1322" s="51" t="s">
        <v>2406</v>
      </c>
      <c r="D1322" s="51"/>
      <c r="E1322" s="51" t="s">
        <v>513</v>
      </c>
      <c r="F1322" s="51" t="s">
        <v>37</v>
      </c>
      <c r="G1322" s="51" t="s">
        <v>31</v>
      </c>
      <c r="H1322" s="52">
        <v>2024</v>
      </c>
      <c r="I1322" s="38">
        <v>352.4</v>
      </c>
      <c r="J1322" s="38">
        <v>352.4</v>
      </c>
      <c r="K1322" s="38">
        <v>352.4</v>
      </c>
      <c r="L1322" s="38">
        <v>352.4</v>
      </c>
      <c r="M1322" s="38">
        <v>352.4</v>
      </c>
      <c r="N1322" s="37">
        <v>352.4</v>
      </c>
      <c r="O1322" s="37">
        <v>352.4</v>
      </c>
      <c r="P1322" s="37">
        <v>352.4</v>
      </c>
      <c r="Q1322" s="37">
        <v>352.4</v>
      </c>
      <c r="R1322" s="37">
        <v>352.4</v>
      </c>
      <c r="S1322" s="37">
        <v>352.4</v>
      </c>
      <c r="T1322" s="207"/>
    </row>
    <row r="1323" spans="1:20" s="5" customFormat="1" ht="13.2">
      <c r="A1323" s="5">
        <f t="shared" si="45"/>
        <v>1323</v>
      </c>
      <c r="B1323" s="51" t="s">
        <v>2742</v>
      </c>
      <c r="C1323" s="51" t="s">
        <v>2743</v>
      </c>
      <c r="D1323" s="51"/>
      <c r="E1323" s="51" t="s">
        <v>1536</v>
      </c>
      <c r="F1323" s="51" t="s">
        <v>37</v>
      </c>
      <c r="G1323" s="51" t="s">
        <v>69</v>
      </c>
      <c r="H1323" s="52">
        <v>2026</v>
      </c>
      <c r="I1323" s="38">
        <v>200.8</v>
      </c>
      <c r="J1323" s="38">
        <v>0</v>
      </c>
      <c r="K1323" s="38">
        <v>200.8</v>
      </c>
      <c r="L1323" s="38">
        <v>200.8</v>
      </c>
      <c r="M1323" s="38">
        <v>200.8</v>
      </c>
      <c r="N1323" s="37">
        <v>200.8</v>
      </c>
      <c r="O1323" s="37">
        <v>200.8</v>
      </c>
      <c r="P1323" s="37">
        <v>200.8</v>
      </c>
      <c r="Q1323" s="37">
        <v>200.8</v>
      </c>
      <c r="R1323" s="37">
        <v>200.8</v>
      </c>
      <c r="S1323" s="37">
        <v>200.8</v>
      </c>
      <c r="T1323" s="207"/>
    </row>
    <row r="1324" spans="1:20" s="5" customFormat="1" ht="13.2">
      <c r="A1324" s="5">
        <f t="shared" si="45"/>
        <v>1324</v>
      </c>
      <c r="B1324" s="51" t="s">
        <v>2744</v>
      </c>
      <c r="C1324" s="51" t="s">
        <v>2745</v>
      </c>
      <c r="D1324" s="51"/>
      <c r="E1324" s="51" t="s">
        <v>1700</v>
      </c>
      <c r="F1324" s="51" t="s">
        <v>37</v>
      </c>
      <c r="G1324" s="51" t="s">
        <v>31</v>
      </c>
      <c r="H1324" s="52">
        <v>2024</v>
      </c>
      <c r="I1324" s="38">
        <v>406.1</v>
      </c>
      <c r="J1324" s="38">
        <v>406.1</v>
      </c>
      <c r="K1324" s="38">
        <v>406.1</v>
      </c>
      <c r="L1324" s="38">
        <v>406.1</v>
      </c>
      <c r="M1324" s="38">
        <v>406.1</v>
      </c>
      <c r="N1324" s="37">
        <v>406.1</v>
      </c>
      <c r="O1324" s="37">
        <v>406.1</v>
      </c>
      <c r="P1324" s="37">
        <v>406.1</v>
      </c>
      <c r="Q1324" s="37">
        <v>406.1</v>
      </c>
      <c r="R1324" s="37">
        <v>406.1</v>
      </c>
      <c r="S1324" s="37">
        <v>406.1</v>
      </c>
      <c r="T1324" s="207"/>
    </row>
    <row r="1325" spans="1:20" s="5" customFormat="1" ht="13.2">
      <c r="A1325" s="5">
        <f t="shared" si="45"/>
        <v>1325</v>
      </c>
      <c r="B1325" s="51" t="s">
        <v>1784</v>
      </c>
      <c r="C1325" s="51" t="s">
        <v>1785</v>
      </c>
      <c r="D1325" s="51"/>
      <c r="E1325" s="51" t="s">
        <v>555</v>
      </c>
      <c r="F1325" s="51" t="s">
        <v>37</v>
      </c>
      <c r="G1325" s="51" t="s">
        <v>32</v>
      </c>
      <c r="H1325" s="52">
        <v>2025</v>
      </c>
      <c r="I1325" s="38">
        <v>203.9</v>
      </c>
      <c r="J1325" s="38">
        <v>203.9</v>
      </c>
      <c r="K1325" s="38">
        <v>203.9</v>
      </c>
      <c r="L1325" s="38">
        <v>203.9</v>
      </c>
      <c r="M1325" s="38">
        <v>203.9</v>
      </c>
      <c r="N1325" s="37">
        <v>203.9</v>
      </c>
      <c r="O1325" s="37">
        <v>203.9</v>
      </c>
      <c r="P1325" s="37">
        <v>203.9</v>
      </c>
      <c r="Q1325" s="37">
        <v>203.9</v>
      </c>
      <c r="R1325" s="37">
        <v>203.9</v>
      </c>
      <c r="S1325" s="37">
        <v>203.9</v>
      </c>
      <c r="T1325" s="207"/>
    </row>
    <row r="1326" spans="1:20" s="5" customFormat="1" ht="13.2">
      <c r="A1326" s="5">
        <f t="shared" si="45"/>
        <v>1326</v>
      </c>
      <c r="B1326" s="51" t="s">
        <v>2453</v>
      </c>
      <c r="C1326" s="51" t="s">
        <v>1587</v>
      </c>
      <c r="D1326" s="51"/>
      <c r="E1326" s="51" t="s">
        <v>1536</v>
      </c>
      <c r="F1326" s="51" t="s">
        <v>37</v>
      </c>
      <c r="G1326" s="51" t="s">
        <v>69</v>
      </c>
      <c r="H1326" s="52">
        <v>2024</v>
      </c>
      <c r="I1326" s="38">
        <v>351.4</v>
      </c>
      <c r="J1326" s="38">
        <v>351.4</v>
      </c>
      <c r="K1326" s="38">
        <v>351.4</v>
      </c>
      <c r="L1326" s="38">
        <v>351.4</v>
      </c>
      <c r="M1326" s="38">
        <v>351.4</v>
      </c>
      <c r="N1326" s="37">
        <v>351.4</v>
      </c>
      <c r="O1326" s="37">
        <v>351.4</v>
      </c>
      <c r="P1326" s="37">
        <v>351.4</v>
      </c>
      <c r="Q1326" s="37">
        <v>351.4</v>
      </c>
      <c r="R1326" s="37">
        <v>351.4</v>
      </c>
      <c r="S1326" s="37">
        <v>351.4</v>
      </c>
      <c r="T1326" s="207"/>
    </row>
    <row r="1327" spans="1:20" s="5" customFormat="1" ht="13.2">
      <c r="A1327" s="5">
        <f t="shared" si="45"/>
        <v>1327</v>
      </c>
      <c r="B1327" s="51" t="s">
        <v>2746</v>
      </c>
      <c r="C1327" s="51" t="s">
        <v>2747</v>
      </c>
      <c r="D1327" s="51"/>
      <c r="E1327" s="51" t="s">
        <v>1536</v>
      </c>
      <c r="F1327" s="51" t="s">
        <v>37</v>
      </c>
      <c r="G1327" s="51" t="s">
        <v>69</v>
      </c>
      <c r="H1327" s="52">
        <v>2025</v>
      </c>
      <c r="I1327" s="38">
        <v>225</v>
      </c>
      <c r="J1327" s="38">
        <v>225</v>
      </c>
      <c r="K1327" s="38">
        <v>225</v>
      </c>
      <c r="L1327" s="38">
        <v>225</v>
      </c>
      <c r="M1327" s="38">
        <v>225</v>
      </c>
      <c r="N1327" s="37">
        <v>225</v>
      </c>
      <c r="O1327" s="37">
        <v>225</v>
      </c>
      <c r="P1327" s="37">
        <v>225</v>
      </c>
      <c r="Q1327" s="37">
        <v>225</v>
      </c>
      <c r="R1327" s="37">
        <v>225</v>
      </c>
      <c r="S1327" s="37">
        <v>225</v>
      </c>
      <c r="T1327" s="207"/>
    </row>
    <row r="1328" spans="1:20" s="5" customFormat="1" ht="13.2">
      <c r="A1328" s="5">
        <f t="shared" si="45"/>
        <v>1328</v>
      </c>
      <c r="B1328" s="51" t="s">
        <v>1692</v>
      </c>
      <c r="C1328" s="51" t="s">
        <v>1693</v>
      </c>
      <c r="D1328" s="51"/>
      <c r="E1328" s="51" t="s">
        <v>1583</v>
      </c>
      <c r="F1328" s="51" t="s">
        <v>37</v>
      </c>
      <c r="G1328" s="51" t="s">
        <v>33</v>
      </c>
      <c r="H1328" s="52">
        <v>2026</v>
      </c>
      <c r="I1328" s="38">
        <v>218.3</v>
      </c>
      <c r="J1328" s="38">
        <v>0</v>
      </c>
      <c r="K1328" s="38">
        <v>218.3</v>
      </c>
      <c r="L1328" s="38">
        <v>218.3</v>
      </c>
      <c r="M1328" s="38">
        <v>218.3</v>
      </c>
      <c r="N1328" s="37">
        <v>218.3</v>
      </c>
      <c r="O1328" s="37">
        <v>218.3</v>
      </c>
      <c r="P1328" s="37">
        <v>218.3</v>
      </c>
      <c r="Q1328" s="37">
        <v>218.3</v>
      </c>
      <c r="R1328" s="37">
        <v>218.3</v>
      </c>
      <c r="S1328" s="37">
        <v>218.3</v>
      </c>
      <c r="T1328" s="207"/>
    </row>
    <row r="1329" spans="1:20" s="5" customFormat="1" ht="13.2">
      <c r="A1329" s="5">
        <f t="shared" si="45"/>
        <v>1329</v>
      </c>
      <c r="B1329" s="51" t="s">
        <v>1723</v>
      </c>
      <c r="C1329" s="51" t="s">
        <v>1724</v>
      </c>
      <c r="D1329" s="51"/>
      <c r="E1329" s="51" t="s">
        <v>1583</v>
      </c>
      <c r="F1329" s="51" t="s">
        <v>37</v>
      </c>
      <c r="G1329" s="51" t="s">
        <v>33</v>
      </c>
      <c r="H1329" s="52">
        <v>2026</v>
      </c>
      <c r="I1329" s="38">
        <v>189.4</v>
      </c>
      <c r="J1329" s="38">
        <v>0</v>
      </c>
      <c r="K1329" s="38">
        <v>189.4</v>
      </c>
      <c r="L1329" s="38">
        <v>189.4</v>
      </c>
      <c r="M1329" s="38">
        <v>189.4</v>
      </c>
      <c r="N1329" s="37">
        <v>189.4</v>
      </c>
      <c r="O1329" s="37">
        <v>189.4</v>
      </c>
      <c r="P1329" s="37">
        <v>189.4</v>
      </c>
      <c r="Q1329" s="37">
        <v>189.4</v>
      </c>
      <c r="R1329" s="37">
        <v>189.4</v>
      </c>
      <c r="S1329" s="37">
        <v>189.4</v>
      </c>
      <c r="T1329" s="207"/>
    </row>
    <row r="1330" spans="1:20" s="5" customFormat="1" ht="13.2">
      <c r="A1330" s="5">
        <f t="shared" si="45"/>
        <v>1330</v>
      </c>
      <c r="B1330" s="51" t="s">
        <v>4095</v>
      </c>
      <c r="C1330" s="51" t="s">
        <v>4096</v>
      </c>
      <c r="D1330" s="51"/>
      <c r="E1330" s="51" t="s">
        <v>555</v>
      </c>
      <c r="F1330" s="51" t="s">
        <v>37</v>
      </c>
      <c r="G1330" s="51" t="s">
        <v>32</v>
      </c>
      <c r="H1330" s="52">
        <v>2026</v>
      </c>
      <c r="I1330" s="38">
        <v>305.60000000000002</v>
      </c>
      <c r="J1330" s="38">
        <v>0</v>
      </c>
      <c r="K1330" s="38">
        <v>305.60000000000002</v>
      </c>
      <c r="L1330" s="38">
        <v>305.60000000000002</v>
      </c>
      <c r="M1330" s="38">
        <v>305.60000000000002</v>
      </c>
      <c r="N1330" s="37">
        <v>305.60000000000002</v>
      </c>
      <c r="O1330" s="37">
        <v>305.60000000000002</v>
      </c>
      <c r="P1330" s="37">
        <v>305.60000000000002</v>
      </c>
      <c r="Q1330" s="37">
        <v>305.60000000000002</v>
      </c>
      <c r="R1330" s="37">
        <v>305.60000000000002</v>
      </c>
      <c r="S1330" s="37">
        <v>305.60000000000002</v>
      </c>
      <c r="T1330" s="207"/>
    </row>
    <row r="1331" spans="1:20" s="5" customFormat="1" ht="13.2">
      <c r="A1331" s="5">
        <f t="shared" si="45"/>
        <v>1331</v>
      </c>
      <c r="B1331" s="51" t="s">
        <v>1861</v>
      </c>
      <c r="C1331" s="51" t="s">
        <v>1862</v>
      </c>
      <c r="D1331" s="51"/>
      <c r="E1331" s="51" t="s">
        <v>432</v>
      </c>
      <c r="F1331" s="51" t="s">
        <v>37</v>
      </c>
      <c r="G1331" s="51" t="s">
        <v>31</v>
      </c>
      <c r="H1331" s="52">
        <v>2025</v>
      </c>
      <c r="I1331" s="38">
        <v>317.60000000000002</v>
      </c>
      <c r="J1331" s="38">
        <v>317.60000000000002</v>
      </c>
      <c r="K1331" s="38">
        <v>317.60000000000002</v>
      </c>
      <c r="L1331" s="38">
        <v>317.60000000000002</v>
      </c>
      <c r="M1331" s="38">
        <v>317.60000000000002</v>
      </c>
      <c r="N1331" s="37">
        <v>317.60000000000002</v>
      </c>
      <c r="O1331" s="37">
        <v>317.60000000000002</v>
      </c>
      <c r="P1331" s="37">
        <v>317.60000000000002</v>
      </c>
      <c r="Q1331" s="37">
        <v>317.60000000000002</v>
      </c>
      <c r="R1331" s="37">
        <v>317.60000000000002</v>
      </c>
      <c r="S1331" s="37">
        <v>317.60000000000002</v>
      </c>
      <c r="T1331" s="207"/>
    </row>
    <row r="1332" spans="1:20" s="5" customFormat="1" ht="13.2">
      <c r="A1332" s="5">
        <f t="shared" si="45"/>
        <v>1332</v>
      </c>
      <c r="B1332" s="51" t="s">
        <v>2748</v>
      </c>
      <c r="C1332" s="51" t="s">
        <v>2749</v>
      </c>
      <c r="D1332" s="51"/>
      <c r="E1332" s="51" t="s">
        <v>99</v>
      </c>
      <c r="F1332" s="51" t="s">
        <v>37</v>
      </c>
      <c r="G1332" s="51" t="s">
        <v>32</v>
      </c>
      <c r="H1332" s="52">
        <v>2026</v>
      </c>
      <c r="I1332" s="38">
        <v>121.3</v>
      </c>
      <c r="J1332" s="38">
        <v>0</v>
      </c>
      <c r="K1332" s="38">
        <v>0</v>
      </c>
      <c r="L1332" s="38">
        <v>121.3</v>
      </c>
      <c r="M1332" s="38">
        <v>121.3</v>
      </c>
      <c r="N1332" s="37">
        <v>121.3</v>
      </c>
      <c r="O1332" s="37">
        <v>121.3</v>
      </c>
      <c r="P1332" s="37">
        <v>121.3</v>
      </c>
      <c r="Q1332" s="37">
        <v>121.3</v>
      </c>
      <c r="R1332" s="37">
        <v>121.3</v>
      </c>
      <c r="S1332" s="37">
        <v>121.3</v>
      </c>
      <c r="T1332" s="207"/>
    </row>
    <row r="1333" spans="1:20" s="5" customFormat="1" ht="13.2">
      <c r="A1333" s="5">
        <f t="shared" si="45"/>
        <v>1333</v>
      </c>
      <c r="B1333" s="51" t="s">
        <v>4097</v>
      </c>
      <c r="C1333" s="51" t="s">
        <v>4098</v>
      </c>
      <c r="D1333" s="51"/>
      <c r="E1333" s="51" t="s">
        <v>1012</v>
      </c>
      <c r="F1333" s="51" t="s">
        <v>37</v>
      </c>
      <c r="G1333" s="51" t="s">
        <v>33</v>
      </c>
      <c r="H1333" s="52">
        <v>2026</v>
      </c>
      <c r="I1333" s="38">
        <v>425</v>
      </c>
      <c r="J1333" s="38">
        <v>0</v>
      </c>
      <c r="K1333" s="38">
        <v>425</v>
      </c>
      <c r="L1333" s="38">
        <v>425</v>
      </c>
      <c r="M1333" s="38">
        <v>425</v>
      </c>
      <c r="N1333" s="37">
        <v>425</v>
      </c>
      <c r="O1333" s="37">
        <v>425</v>
      </c>
      <c r="P1333" s="37">
        <v>425</v>
      </c>
      <c r="Q1333" s="37">
        <v>425</v>
      </c>
      <c r="R1333" s="37">
        <v>425</v>
      </c>
      <c r="S1333" s="37">
        <v>425</v>
      </c>
      <c r="T1333" s="207"/>
    </row>
    <row r="1334" spans="1:20" s="5" customFormat="1" ht="13.2">
      <c r="A1334" s="5">
        <f t="shared" si="45"/>
        <v>1334</v>
      </c>
      <c r="B1334" s="51" t="s">
        <v>4099</v>
      </c>
      <c r="C1334" s="51" t="s">
        <v>4100</v>
      </c>
      <c r="D1334" s="51"/>
      <c r="E1334" s="51" t="s">
        <v>158</v>
      </c>
      <c r="F1334" s="51" t="s">
        <v>37</v>
      </c>
      <c r="G1334" s="51" t="s">
        <v>31</v>
      </c>
      <c r="H1334" s="52">
        <v>2026</v>
      </c>
      <c r="I1334" s="38">
        <v>228.2</v>
      </c>
      <c r="J1334" s="38">
        <v>0</v>
      </c>
      <c r="K1334" s="38">
        <v>228.2</v>
      </c>
      <c r="L1334" s="38">
        <v>228.2</v>
      </c>
      <c r="M1334" s="38">
        <v>228.2</v>
      </c>
      <c r="N1334" s="37">
        <v>228.2</v>
      </c>
      <c r="O1334" s="37">
        <v>228.2</v>
      </c>
      <c r="P1334" s="37">
        <v>228.2</v>
      </c>
      <c r="Q1334" s="37">
        <v>228.2</v>
      </c>
      <c r="R1334" s="37">
        <v>228.2</v>
      </c>
      <c r="S1334" s="37">
        <v>228.2</v>
      </c>
      <c r="T1334" s="207"/>
    </row>
    <row r="1335" spans="1:20" s="5" customFormat="1" ht="13.2">
      <c r="A1335" s="5">
        <f t="shared" si="45"/>
        <v>1335</v>
      </c>
      <c r="B1335" s="51" t="s">
        <v>2750</v>
      </c>
      <c r="C1335" s="51" t="s">
        <v>2751</v>
      </c>
      <c r="D1335" s="51"/>
      <c r="E1335" s="51" t="s">
        <v>1218</v>
      </c>
      <c r="F1335" s="51" t="s">
        <v>37</v>
      </c>
      <c r="G1335" s="51" t="s">
        <v>40</v>
      </c>
      <c r="H1335" s="52">
        <v>2024</v>
      </c>
      <c r="I1335" s="38">
        <v>204.2</v>
      </c>
      <c r="J1335" s="38">
        <v>204.2</v>
      </c>
      <c r="K1335" s="38">
        <v>204.2</v>
      </c>
      <c r="L1335" s="38">
        <v>204.2</v>
      </c>
      <c r="M1335" s="38">
        <v>204.2</v>
      </c>
      <c r="N1335" s="37">
        <v>204.2</v>
      </c>
      <c r="O1335" s="37">
        <v>204.2</v>
      </c>
      <c r="P1335" s="37">
        <v>204.2</v>
      </c>
      <c r="Q1335" s="37">
        <v>204.2</v>
      </c>
      <c r="R1335" s="37">
        <v>204.2</v>
      </c>
      <c r="S1335" s="37">
        <v>204.2</v>
      </c>
      <c r="T1335" s="207"/>
    </row>
    <row r="1336" spans="1:20" s="5" customFormat="1" ht="13.2">
      <c r="A1336" s="5">
        <f t="shared" si="45"/>
        <v>1336</v>
      </c>
      <c r="B1336" s="51" t="s">
        <v>4101</v>
      </c>
      <c r="C1336" s="51" t="s">
        <v>4102</v>
      </c>
      <c r="D1336" s="51"/>
      <c r="E1336" s="51" t="s">
        <v>1012</v>
      </c>
      <c r="F1336" s="51" t="s">
        <v>37</v>
      </c>
      <c r="G1336" s="51" t="s">
        <v>33</v>
      </c>
      <c r="H1336" s="52">
        <v>2025</v>
      </c>
      <c r="I1336" s="38">
        <v>401.4</v>
      </c>
      <c r="J1336" s="38">
        <v>0</v>
      </c>
      <c r="K1336" s="38">
        <v>401.4</v>
      </c>
      <c r="L1336" s="38">
        <v>401.4</v>
      </c>
      <c r="M1336" s="38">
        <v>401.4</v>
      </c>
      <c r="N1336" s="37">
        <v>401.4</v>
      </c>
      <c r="O1336" s="37">
        <v>401.4</v>
      </c>
      <c r="P1336" s="37">
        <v>401.4</v>
      </c>
      <c r="Q1336" s="37">
        <v>401.4</v>
      </c>
      <c r="R1336" s="37">
        <v>401.4</v>
      </c>
      <c r="S1336" s="37">
        <v>401.4</v>
      </c>
      <c r="T1336" s="207"/>
    </row>
    <row r="1337" spans="1:20" s="5" customFormat="1" ht="13.2">
      <c r="A1337" s="5">
        <f t="shared" si="45"/>
        <v>1337</v>
      </c>
      <c r="B1337" s="51" t="s">
        <v>2752</v>
      </c>
      <c r="C1337" s="51" t="s">
        <v>2753</v>
      </c>
      <c r="D1337" s="51"/>
      <c r="E1337" s="51" t="s">
        <v>257</v>
      </c>
      <c r="F1337" s="51" t="s">
        <v>37</v>
      </c>
      <c r="G1337" s="51" t="s">
        <v>186</v>
      </c>
      <c r="H1337" s="52">
        <v>2025</v>
      </c>
      <c r="I1337" s="38">
        <v>50.4</v>
      </c>
      <c r="J1337" s="38">
        <v>50.4</v>
      </c>
      <c r="K1337" s="38">
        <v>50.4</v>
      </c>
      <c r="L1337" s="38">
        <v>50.4</v>
      </c>
      <c r="M1337" s="38">
        <v>50.4</v>
      </c>
      <c r="N1337" s="37">
        <v>50.4</v>
      </c>
      <c r="O1337" s="37">
        <v>50.4</v>
      </c>
      <c r="P1337" s="37">
        <v>50.4</v>
      </c>
      <c r="Q1337" s="37">
        <v>50.4</v>
      </c>
      <c r="R1337" s="37">
        <v>50.4</v>
      </c>
      <c r="S1337" s="37">
        <v>50.4</v>
      </c>
      <c r="T1337" s="207"/>
    </row>
    <row r="1338" spans="1:20" s="5" customFormat="1" ht="13.2">
      <c r="A1338" s="5">
        <f t="shared" si="45"/>
        <v>1338</v>
      </c>
      <c r="B1338" s="51" t="s">
        <v>4103</v>
      </c>
      <c r="C1338" s="51" t="s">
        <v>4104</v>
      </c>
      <c r="D1338" s="51"/>
      <c r="E1338" s="51" t="s">
        <v>4105</v>
      </c>
      <c r="F1338" s="51" t="s">
        <v>37</v>
      </c>
      <c r="G1338" s="51" t="s">
        <v>32</v>
      </c>
      <c r="H1338" s="52">
        <v>2026</v>
      </c>
      <c r="I1338" s="38">
        <v>120.9</v>
      </c>
      <c r="J1338" s="38">
        <v>0</v>
      </c>
      <c r="K1338" s="38">
        <v>120.9</v>
      </c>
      <c r="L1338" s="38">
        <v>120.9</v>
      </c>
      <c r="M1338" s="38">
        <v>120.9</v>
      </c>
      <c r="N1338" s="37">
        <v>120.9</v>
      </c>
      <c r="O1338" s="37">
        <v>120.9</v>
      </c>
      <c r="P1338" s="37">
        <v>120.9</v>
      </c>
      <c r="Q1338" s="37">
        <v>120.9</v>
      </c>
      <c r="R1338" s="37">
        <v>120.9</v>
      </c>
      <c r="S1338" s="37">
        <v>120.9</v>
      </c>
      <c r="T1338" s="207"/>
    </row>
    <row r="1339" spans="1:20" s="5" customFormat="1" ht="13.2">
      <c r="A1339" s="5">
        <f t="shared" si="45"/>
        <v>1339</v>
      </c>
      <c r="B1339" s="51" t="s">
        <v>2407</v>
      </c>
      <c r="C1339" s="51" t="s">
        <v>2408</v>
      </c>
      <c r="D1339" s="51"/>
      <c r="E1339" s="51" t="s">
        <v>103</v>
      </c>
      <c r="F1339" s="51" t="s">
        <v>37</v>
      </c>
      <c r="G1339" s="51" t="s">
        <v>33</v>
      </c>
      <c r="H1339" s="52">
        <v>2025</v>
      </c>
      <c r="I1339" s="38">
        <v>46</v>
      </c>
      <c r="J1339" s="38">
        <v>46</v>
      </c>
      <c r="K1339" s="38">
        <v>46</v>
      </c>
      <c r="L1339" s="38">
        <v>46</v>
      </c>
      <c r="M1339" s="38">
        <v>46</v>
      </c>
      <c r="N1339" s="37">
        <v>46</v>
      </c>
      <c r="O1339" s="37">
        <v>46</v>
      </c>
      <c r="P1339" s="37">
        <v>46</v>
      </c>
      <c r="Q1339" s="37">
        <v>46</v>
      </c>
      <c r="R1339" s="37">
        <v>46</v>
      </c>
      <c r="S1339" s="37">
        <v>46</v>
      </c>
      <c r="T1339" s="207"/>
    </row>
    <row r="1340" spans="1:20" s="5" customFormat="1" ht="13.2">
      <c r="A1340" s="5">
        <f t="shared" si="45"/>
        <v>1340</v>
      </c>
      <c r="B1340" s="51" t="s">
        <v>4106</v>
      </c>
      <c r="C1340" s="51" t="s">
        <v>4107</v>
      </c>
      <c r="D1340" s="51"/>
      <c r="E1340" s="51" t="s">
        <v>163</v>
      </c>
      <c r="F1340" s="51" t="s">
        <v>37</v>
      </c>
      <c r="G1340" s="51" t="s">
        <v>31</v>
      </c>
      <c r="H1340" s="52">
        <v>2025</v>
      </c>
      <c r="I1340" s="38">
        <v>202.5</v>
      </c>
      <c r="J1340" s="38">
        <v>202.5</v>
      </c>
      <c r="K1340" s="38">
        <v>202.5</v>
      </c>
      <c r="L1340" s="38">
        <v>202.5</v>
      </c>
      <c r="M1340" s="38">
        <v>202.5</v>
      </c>
      <c r="N1340" s="37">
        <v>202.5</v>
      </c>
      <c r="O1340" s="37">
        <v>202.5</v>
      </c>
      <c r="P1340" s="37">
        <v>202.5</v>
      </c>
      <c r="Q1340" s="37">
        <v>202.5</v>
      </c>
      <c r="R1340" s="37">
        <v>202.5</v>
      </c>
      <c r="S1340" s="37">
        <v>202.5</v>
      </c>
      <c r="T1340" s="207"/>
    </row>
    <row r="1341" spans="1:20" s="5" customFormat="1" ht="13.2">
      <c r="A1341" s="5">
        <f t="shared" si="45"/>
        <v>1341</v>
      </c>
      <c r="B1341" s="51" t="s">
        <v>4108</v>
      </c>
      <c r="C1341" s="51" t="s">
        <v>4109</v>
      </c>
      <c r="D1341" s="51"/>
      <c r="E1341" s="51" t="s">
        <v>144</v>
      </c>
      <c r="F1341" s="51" t="s">
        <v>37</v>
      </c>
      <c r="G1341" s="51" t="s">
        <v>69</v>
      </c>
      <c r="H1341" s="52">
        <v>2026</v>
      </c>
      <c r="I1341" s="38">
        <v>545.20000000000005</v>
      </c>
      <c r="J1341" s="38">
        <v>0</v>
      </c>
      <c r="K1341" s="38">
        <v>545.20000000000005</v>
      </c>
      <c r="L1341" s="38">
        <v>545.20000000000005</v>
      </c>
      <c r="M1341" s="38">
        <v>545.20000000000005</v>
      </c>
      <c r="N1341" s="37">
        <v>545.20000000000005</v>
      </c>
      <c r="O1341" s="37">
        <v>545.20000000000005</v>
      </c>
      <c r="P1341" s="37">
        <v>545.20000000000005</v>
      </c>
      <c r="Q1341" s="37">
        <v>545.20000000000005</v>
      </c>
      <c r="R1341" s="37">
        <v>545.20000000000005</v>
      </c>
      <c r="S1341" s="37">
        <v>545.20000000000005</v>
      </c>
      <c r="T1341" s="207"/>
    </row>
    <row r="1342" spans="1:20" s="5" customFormat="1" ht="13.2">
      <c r="A1342" s="5">
        <f t="shared" si="45"/>
        <v>1342</v>
      </c>
      <c r="B1342" s="51" t="s">
        <v>4110</v>
      </c>
      <c r="C1342" s="51" t="s">
        <v>4111</v>
      </c>
      <c r="D1342" s="51"/>
      <c r="E1342" s="51" t="s">
        <v>2417</v>
      </c>
      <c r="F1342" s="51" t="s">
        <v>37</v>
      </c>
      <c r="G1342" s="51" t="s">
        <v>32</v>
      </c>
      <c r="H1342" s="52">
        <v>2024</v>
      </c>
      <c r="I1342" s="38">
        <v>151</v>
      </c>
      <c r="J1342" s="38">
        <v>151</v>
      </c>
      <c r="K1342" s="38">
        <v>151</v>
      </c>
      <c r="L1342" s="38">
        <v>151</v>
      </c>
      <c r="M1342" s="38">
        <v>151</v>
      </c>
      <c r="N1342" s="37">
        <v>151</v>
      </c>
      <c r="O1342" s="37">
        <v>151</v>
      </c>
      <c r="P1342" s="37">
        <v>151</v>
      </c>
      <c r="Q1342" s="37">
        <v>151</v>
      </c>
      <c r="R1342" s="37">
        <v>151</v>
      </c>
      <c r="S1342" s="37">
        <v>151</v>
      </c>
      <c r="T1342" s="207"/>
    </row>
    <row r="1343" spans="1:20" s="5" customFormat="1" ht="13.2">
      <c r="A1343" s="5">
        <f t="shared" si="45"/>
        <v>1343</v>
      </c>
      <c r="B1343" s="51" t="s">
        <v>4112</v>
      </c>
      <c r="C1343" s="51" t="s">
        <v>4113</v>
      </c>
      <c r="D1343" s="51"/>
      <c r="E1343" s="51" t="s">
        <v>36</v>
      </c>
      <c r="F1343" s="51" t="s">
        <v>37</v>
      </c>
      <c r="G1343" s="51" t="s">
        <v>32</v>
      </c>
      <c r="H1343" s="52">
        <v>2026</v>
      </c>
      <c r="I1343" s="38">
        <v>146.9</v>
      </c>
      <c r="J1343" s="38">
        <v>0</v>
      </c>
      <c r="K1343" s="38">
        <v>146.9</v>
      </c>
      <c r="L1343" s="38">
        <v>146.9</v>
      </c>
      <c r="M1343" s="38">
        <v>146.9</v>
      </c>
      <c r="N1343" s="37">
        <v>146.9</v>
      </c>
      <c r="O1343" s="37">
        <v>146.9</v>
      </c>
      <c r="P1343" s="37">
        <v>146.9</v>
      </c>
      <c r="Q1343" s="37">
        <v>146.9</v>
      </c>
      <c r="R1343" s="37">
        <v>146.9</v>
      </c>
      <c r="S1343" s="37">
        <v>146.9</v>
      </c>
      <c r="T1343" s="207"/>
    </row>
    <row r="1344" spans="1:20" s="5" customFormat="1" ht="13.2">
      <c r="A1344" s="5">
        <f t="shared" si="45"/>
        <v>1344</v>
      </c>
      <c r="B1344" s="51" t="s">
        <v>4114</v>
      </c>
      <c r="C1344" s="51" t="s">
        <v>4115</v>
      </c>
      <c r="D1344" s="51"/>
      <c r="E1344" s="51" t="s">
        <v>144</v>
      </c>
      <c r="F1344" s="51" t="s">
        <v>37</v>
      </c>
      <c r="G1344" s="51" t="s">
        <v>69</v>
      </c>
      <c r="H1344" s="52">
        <v>2026</v>
      </c>
      <c r="I1344" s="38">
        <v>200.9</v>
      </c>
      <c r="J1344" s="38">
        <v>0</v>
      </c>
      <c r="K1344" s="38">
        <v>200.9</v>
      </c>
      <c r="L1344" s="38">
        <v>200.9</v>
      </c>
      <c r="M1344" s="38">
        <v>200.9</v>
      </c>
      <c r="N1344" s="37">
        <v>200.9</v>
      </c>
      <c r="O1344" s="37">
        <v>200.9</v>
      </c>
      <c r="P1344" s="37">
        <v>200.9</v>
      </c>
      <c r="Q1344" s="37">
        <v>200.9</v>
      </c>
      <c r="R1344" s="37">
        <v>200.9</v>
      </c>
      <c r="S1344" s="37">
        <v>200.9</v>
      </c>
      <c r="T1344" s="207"/>
    </row>
    <row r="1345" spans="1:20" s="5" customFormat="1" ht="13.2">
      <c r="A1345" s="5">
        <f t="shared" si="45"/>
        <v>1345</v>
      </c>
      <c r="B1345" s="51" t="s">
        <v>2755</v>
      </c>
      <c r="C1345" s="51" t="s">
        <v>2756</v>
      </c>
      <c r="D1345" s="51"/>
      <c r="E1345" s="51" t="s">
        <v>44</v>
      </c>
      <c r="F1345" s="51" t="s">
        <v>37</v>
      </c>
      <c r="G1345" s="51" t="s">
        <v>31</v>
      </c>
      <c r="H1345" s="52">
        <v>2024</v>
      </c>
      <c r="I1345" s="38">
        <v>151.69999999999999</v>
      </c>
      <c r="J1345" s="38">
        <v>151.69999999999999</v>
      </c>
      <c r="K1345" s="38">
        <v>151.69999999999999</v>
      </c>
      <c r="L1345" s="38">
        <v>151.69999999999999</v>
      </c>
      <c r="M1345" s="38">
        <v>151.69999999999999</v>
      </c>
      <c r="N1345" s="37">
        <v>151.69999999999999</v>
      </c>
      <c r="O1345" s="37">
        <v>151.69999999999999</v>
      </c>
      <c r="P1345" s="37">
        <v>151.69999999999999</v>
      </c>
      <c r="Q1345" s="37">
        <v>151.69999999999999</v>
      </c>
      <c r="R1345" s="37">
        <v>151.69999999999999</v>
      </c>
      <c r="S1345" s="37">
        <v>151.69999999999999</v>
      </c>
      <c r="T1345" s="207"/>
    </row>
    <row r="1346" spans="1:20" s="5" customFormat="1" ht="13.2">
      <c r="A1346" s="5">
        <f t="shared" si="45"/>
        <v>1346</v>
      </c>
      <c r="B1346" s="51" t="s">
        <v>1864</v>
      </c>
      <c r="C1346" s="51" t="s">
        <v>1865</v>
      </c>
      <c r="D1346" s="51"/>
      <c r="E1346" s="51" t="s">
        <v>39</v>
      </c>
      <c r="F1346" s="51" t="s">
        <v>37</v>
      </c>
      <c r="G1346" s="51" t="s">
        <v>32</v>
      </c>
      <c r="H1346" s="52">
        <v>2028</v>
      </c>
      <c r="I1346" s="38">
        <v>200</v>
      </c>
      <c r="J1346" s="38">
        <v>0</v>
      </c>
      <c r="K1346" s="38">
        <v>0</v>
      </c>
      <c r="L1346" s="38">
        <v>0</v>
      </c>
      <c r="M1346" s="38">
        <v>0</v>
      </c>
      <c r="N1346" s="37">
        <v>200</v>
      </c>
      <c r="O1346" s="37">
        <v>200</v>
      </c>
      <c r="P1346" s="37">
        <v>200</v>
      </c>
      <c r="Q1346" s="37">
        <v>200</v>
      </c>
      <c r="R1346" s="37">
        <v>200</v>
      </c>
      <c r="S1346" s="37">
        <v>200</v>
      </c>
      <c r="T1346" s="207"/>
    </row>
    <row r="1347" spans="1:20" s="5" customFormat="1" ht="13.2">
      <c r="A1347" s="5">
        <f t="shared" si="45"/>
        <v>1347</v>
      </c>
      <c r="B1347" s="51" t="s">
        <v>4116</v>
      </c>
      <c r="C1347" s="51" t="s">
        <v>4117</v>
      </c>
      <c r="D1347" s="51"/>
      <c r="E1347" s="51" t="s">
        <v>991</v>
      </c>
      <c r="F1347" s="51" t="s">
        <v>37</v>
      </c>
      <c r="G1347" s="51" t="s">
        <v>31</v>
      </c>
      <c r="H1347" s="52">
        <v>2026</v>
      </c>
      <c r="I1347" s="38">
        <v>207.4</v>
      </c>
      <c r="J1347" s="38">
        <v>0</v>
      </c>
      <c r="K1347" s="38">
        <v>207.4</v>
      </c>
      <c r="L1347" s="38">
        <v>207.4</v>
      </c>
      <c r="M1347" s="38">
        <v>207.4</v>
      </c>
      <c r="N1347" s="37">
        <v>207.4</v>
      </c>
      <c r="O1347" s="37">
        <v>207.4</v>
      </c>
      <c r="P1347" s="37">
        <v>207.4</v>
      </c>
      <c r="Q1347" s="37">
        <v>207.4</v>
      </c>
      <c r="R1347" s="37">
        <v>207.4</v>
      </c>
      <c r="S1347" s="37">
        <v>207.4</v>
      </c>
      <c r="T1347" s="207"/>
    </row>
    <row r="1348" spans="1:20" s="5" customFormat="1" ht="13.2">
      <c r="A1348" s="5">
        <f t="shared" si="45"/>
        <v>1348</v>
      </c>
      <c r="B1348" s="51" t="s">
        <v>4118</v>
      </c>
      <c r="C1348" s="51" t="s">
        <v>4119</v>
      </c>
      <c r="D1348" s="51"/>
      <c r="E1348" s="51" t="s">
        <v>44</v>
      </c>
      <c r="F1348" s="51" t="s">
        <v>37</v>
      </c>
      <c r="G1348" s="51" t="s">
        <v>31</v>
      </c>
      <c r="H1348" s="52">
        <v>2025</v>
      </c>
      <c r="I1348" s="38">
        <v>203.5</v>
      </c>
      <c r="J1348" s="38">
        <v>203.5</v>
      </c>
      <c r="K1348" s="38">
        <v>203.5</v>
      </c>
      <c r="L1348" s="38">
        <v>203.5</v>
      </c>
      <c r="M1348" s="38">
        <v>203.5</v>
      </c>
      <c r="N1348" s="37">
        <v>203.5</v>
      </c>
      <c r="O1348" s="37">
        <v>203.5</v>
      </c>
      <c r="P1348" s="37">
        <v>203.5</v>
      </c>
      <c r="Q1348" s="37">
        <v>203.5</v>
      </c>
      <c r="R1348" s="37">
        <v>203.5</v>
      </c>
      <c r="S1348" s="37">
        <v>203.5</v>
      </c>
      <c r="T1348" s="207"/>
    </row>
    <row r="1349" spans="1:20" s="5" customFormat="1" ht="13.2">
      <c r="A1349" s="5">
        <f t="shared" si="45"/>
        <v>1349</v>
      </c>
      <c r="B1349" s="51" t="s">
        <v>4120</v>
      </c>
      <c r="C1349" s="51" t="s">
        <v>4121</v>
      </c>
      <c r="D1349" s="51"/>
      <c r="E1349" s="51" t="s">
        <v>260</v>
      </c>
      <c r="F1349" s="51" t="s">
        <v>37</v>
      </c>
      <c r="G1349" s="51" t="s">
        <v>32</v>
      </c>
      <c r="H1349" s="52">
        <v>2025</v>
      </c>
      <c r="I1349" s="38">
        <v>202.5</v>
      </c>
      <c r="J1349" s="38">
        <v>202.5</v>
      </c>
      <c r="K1349" s="38">
        <v>202.5</v>
      </c>
      <c r="L1349" s="38">
        <v>202.5</v>
      </c>
      <c r="M1349" s="38">
        <v>202.5</v>
      </c>
      <c r="N1349" s="37">
        <v>202.5</v>
      </c>
      <c r="O1349" s="37">
        <v>202.5</v>
      </c>
      <c r="P1349" s="37">
        <v>202.5</v>
      </c>
      <c r="Q1349" s="37">
        <v>202.5</v>
      </c>
      <c r="R1349" s="37">
        <v>202.5</v>
      </c>
      <c r="S1349" s="37">
        <v>202.5</v>
      </c>
      <c r="T1349" s="207"/>
    </row>
    <row r="1350" spans="1:20" s="5" customFormat="1" ht="13.2">
      <c r="A1350" s="5">
        <f t="shared" ref="A1350:A1413" si="49">A1349+1</f>
        <v>1350</v>
      </c>
      <c r="B1350" s="51" t="s">
        <v>2064</v>
      </c>
      <c r="C1350" s="51" t="s">
        <v>2065</v>
      </c>
      <c r="D1350" s="51"/>
      <c r="E1350" s="51" t="s">
        <v>2066</v>
      </c>
      <c r="F1350" s="51" t="s">
        <v>37</v>
      </c>
      <c r="G1350" s="51" t="s">
        <v>31</v>
      </c>
      <c r="H1350" s="52">
        <v>2024</v>
      </c>
      <c r="I1350" s="38">
        <v>202.5</v>
      </c>
      <c r="J1350" s="38">
        <v>202.5</v>
      </c>
      <c r="K1350" s="38">
        <v>202.5</v>
      </c>
      <c r="L1350" s="38">
        <v>202.5</v>
      </c>
      <c r="M1350" s="38">
        <v>202.5</v>
      </c>
      <c r="N1350" s="37">
        <v>202.5</v>
      </c>
      <c r="O1350" s="37">
        <v>202.5</v>
      </c>
      <c r="P1350" s="37">
        <v>202.5</v>
      </c>
      <c r="Q1350" s="37">
        <v>202.5</v>
      </c>
      <c r="R1350" s="37">
        <v>202.5</v>
      </c>
      <c r="S1350" s="37">
        <v>202.5</v>
      </c>
      <c r="T1350" s="207"/>
    </row>
    <row r="1351" spans="1:20" s="5" customFormat="1" ht="13.2">
      <c r="A1351" s="5">
        <f t="shared" si="49"/>
        <v>1351</v>
      </c>
      <c r="B1351" s="51" t="s">
        <v>2067</v>
      </c>
      <c r="C1351" s="51" t="s">
        <v>108</v>
      </c>
      <c r="D1351" s="51"/>
      <c r="E1351" s="51" t="s">
        <v>107</v>
      </c>
      <c r="F1351" s="51" t="s">
        <v>37</v>
      </c>
      <c r="G1351" s="51" t="s">
        <v>40</v>
      </c>
      <c r="H1351" s="52">
        <v>2025</v>
      </c>
      <c r="I1351" s="38">
        <v>519.5</v>
      </c>
      <c r="J1351" s="38">
        <v>519.5</v>
      </c>
      <c r="K1351" s="38">
        <v>519.5</v>
      </c>
      <c r="L1351" s="38">
        <v>519.5</v>
      </c>
      <c r="M1351" s="38">
        <v>519.5</v>
      </c>
      <c r="N1351" s="37">
        <v>519.5</v>
      </c>
      <c r="O1351" s="37">
        <v>519.5</v>
      </c>
      <c r="P1351" s="37">
        <v>519.5</v>
      </c>
      <c r="Q1351" s="37">
        <v>519.5</v>
      </c>
      <c r="R1351" s="37">
        <v>519.5</v>
      </c>
      <c r="S1351" s="37">
        <v>519.5</v>
      </c>
      <c r="T1351" s="207"/>
    </row>
    <row r="1352" spans="1:20" s="5" customFormat="1" ht="13.2">
      <c r="A1352" s="5">
        <f t="shared" si="49"/>
        <v>1352</v>
      </c>
      <c r="B1352" s="51" t="s">
        <v>4122</v>
      </c>
      <c r="C1352" s="51" t="s">
        <v>4123</v>
      </c>
      <c r="D1352" s="51"/>
      <c r="E1352" s="51" t="s">
        <v>158</v>
      </c>
      <c r="F1352" s="51" t="s">
        <v>37</v>
      </c>
      <c r="G1352" s="51" t="s">
        <v>31</v>
      </c>
      <c r="H1352" s="52">
        <v>2025</v>
      </c>
      <c r="I1352" s="38">
        <v>203.5</v>
      </c>
      <c r="J1352" s="38">
        <v>203.5</v>
      </c>
      <c r="K1352" s="38">
        <v>203.5</v>
      </c>
      <c r="L1352" s="38">
        <v>203.5</v>
      </c>
      <c r="M1352" s="38">
        <v>203.5</v>
      </c>
      <c r="N1352" s="37">
        <v>203.5</v>
      </c>
      <c r="O1352" s="37">
        <v>203.5</v>
      </c>
      <c r="P1352" s="37">
        <v>203.5</v>
      </c>
      <c r="Q1352" s="37">
        <v>203.5</v>
      </c>
      <c r="R1352" s="37">
        <v>203.5</v>
      </c>
      <c r="S1352" s="37">
        <v>203.5</v>
      </c>
      <c r="T1352" s="207"/>
    </row>
    <row r="1353" spans="1:20" s="5" customFormat="1" ht="13.2">
      <c r="A1353" s="5">
        <f t="shared" si="49"/>
        <v>1353</v>
      </c>
      <c r="B1353" s="51" t="s">
        <v>4124</v>
      </c>
      <c r="C1353" s="51" t="s">
        <v>4125</v>
      </c>
      <c r="D1353" s="51"/>
      <c r="E1353" s="51" t="s">
        <v>1811</v>
      </c>
      <c r="F1353" s="51" t="s">
        <v>37</v>
      </c>
      <c r="G1353" s="51" t="s">
        <v>31</v>
      </c>
      <c r="H1353" s="52">
        <v>2025</v>
      </c>
      <c r="I1353" s="38">
        <v>152.6</v>
      </c>
      <c r="J1353" s="38">
        <v>152.6</v>
      </c>
      <c r="K1353" s="38">
        <v>152.6</v>
      </c>
      <c r="L1353" s="38">
        <v>152.6</v>
      </c>
      <c r="M1353" s="38">
        <v>152.6</v>
      </c>
      <c r="N1353" s="37">
        <v>152.6</v>
      </c>
      <c r="O1353" s="37">
        <v>152.6</v>
      </c>
      <c r="P1353" s="37">
        <v>152.6</v>
      </c>
      <c r="Q1353" s="37">
        <v>152.6</v>
      </c>
      <c r="R1353" s="37">
        <v>152.6</v>
      </c>
      <c r="S1353" s="37">
        <v>152.6</v>
      </c>
      <c r="T1353" s="207"/>
    </row>
    <row r="1354" spans="1:20" s="5" customFormat="1" ht="13.2">
      <c r="A1354" s="5">
        <f t="shared" si="49"/>
        <v>1354</v>
      </c>
      <c r="B1354" s="51" t="s">
        <v>2757</v>
      </c>
      <c r="C1354" s="51" t="s">
        <v>2758</v>
      </c>
      <c r="D1354" s="51"/>
      <c r="E1354" s="51" t="s">
        <v>509</v>
      </c>
      <c r="F1354" s="51" t="s">
        <v>37</v>
      </c>
      <c r="G1354" s="51" t="s">
        <v>31</v>
      </c>
      <c r="H1354" s="52">
        <v>2024</v>
      </c>
      <c r="I1354" s="38">
        <v>205.2</v>
      </c>
      <c r="J1354" s="38">
        <v>205.2</v>
      </c>
      <c r="K1354" s="38">
        <v>205.2</v>
      </c>
      <c r="L1354" s="38">
        <v>205.2</v>
      </c>
      <c r="M1354" s="38">
        <v>205.2</v>
      </c>
      <c r="N1354" s="37">
        <v>205.2</v>
      </c>
      <c r="O1354" s="37">
        <v>205.2</v>
      </c>
      <c r="P1354" s="37">
        <v>205.2</v>
      </c>
      <c r="Q1354" s="37">
        <v>205.2</v>
      </c>
      <c r="R1354" s="37">
        <v>205.2</v>
      </c>
      <c r="S1354" s="37">
        <v>205.2</v>
      </c>
      <c r="T1354" s="207"/>
    </row>
    <row r="1355" spans="1:20" s="5" customFormat="1" ht="13.2">
      <c r="A1355" s="5">
        <f t="shared" si="49"/>
        <v>1355</v>
      </c>
      <c r="B1355" s="51" t="s">
        <v>2759</v>
      </c>
      <c r="C1355" s="51" t="s">
        <v>2760</v>
      </c>
      <c r="D1355" s="51"/>
      <c r="E1355" s="51" t="s">
        <v>109</v>
      </c>
      <c r="F1355" s="51" t="s">
        <v>37</v>
      </c>
      <c r="G1355" s="51" t="s">
        <v>32</v>
      </c>
      <c r="H1355" s="52">
        <v>2026</v>
      </c>
      <c r="I1355" s="38">
        <v>201.9</v>
      </c>
      <c r="J1355" s="38">
        <v>0</v>
      </c>
      <c r="K1355" s="38">
        <v>0</v>
      </c>
      <c r="L1355" s="38">
        <v>201.9</v>
      </c>
      <c r="M1355" s="38">
        <v>201.9</v>
      </c>
      <c r="N1355" s="37">
        <v>201.9</v>
      </c>
      <c r="O1355" s="37">
        <v>201.9</v>
      </c>
      <c r="P1355" s="37">
        <v>201.9</v>
      </c>
      <c r="Q1355" s="37">
        <v>201.9</v>
      </c>
      <c r="R1355" s="37">
        <v>201.9</v>
      </c>
      <c r="S1355" s="37">
        <v>201.9</v>
      </c>
      <c r="T1355" s="207"/>
    </row>
    <row r="1356" spans="1:20" s="5" customFormat="1" ht="13.2">
      <c r="A1356" s="5">
        <f t="shared" si="49"/>
        <v>1356</v>
      </c>
      <c r="B1356" s="51" t="s">
        <v>4126</v>
      </c>
      <c r="C1356" s="51" t="s">
        <v>4127</v>
      </c>
      <c r="D1356" s="51"/>
      <c r="E1356" s="51" t="s">
        <v>1811</v>
      </c>
      <c r="F1356" s="51" t="s">
        <v>37</v>
      </c>
      <c r="G1356" s="51" t="s">
        <v>31</v>
      </c>
      <c r="H1356" s="52">
        <v>2025</v>
      </c>
      <c r="I1356" s="38">
        <v>203.5</v>
      </c>
      <c r="J1356" s="38">
        <v>203.5</v>
      </c>
      <c r="K1356" s="38">
        <v>203.5</v>
      </c>
      <c r="L1356" s="38">
        <v>203.5</v>
      </c>
      <c r="M1356" s="38">
        <v>203.5</v>
      </c>
      <c r="N1356" s="37">
        <v>203.5</v>
      </c>
      <c r="O1356" s="37">
        <v>203.5</v>
      </c>
      <c r="P1356" s="37">
        <v>203.5</v>
      </c>
      <c r="Q1356" s="37">
        <v>203.5</v>
      </c>
      <c r="R1356" s="37">
        <v>203.5</v>
      </c>
      <c r="S1356" s="37">
        <v>203.5</v>
      </c>
      <c r="T1356" s="207"/>
    </row>
    <row r="1357" spans="1:20" s="5" customFormat="1" ht="13.2">
      <c r="A1357" s="5">
        <f t="shared" si="49"/>
        <v>1357</v>
      </c>
      <c r="B1357" s="51" t="s">
        <v>2409</v>
      </c>
      <c r="C1357" s="51" t="s">
        <v>2410</v>
      </c>
      <c r="D1357" s="51"/>
      <c r="E1357" s="51" t="s">
        <v>1594</v>
      </c>
      <c r="F1357" s="51" t="s">
        <v>37</v>
      </c>
      <c r="G1357" s="51" t="s">
        <v>31</v>
      </c>
      <c r="H1357" s="52">
        <v>2025</v>
      </c>
      <c r="I1357" s="38">
        <v>122</v>
      </c>
      <c r="J1357" s="38">
        <v>122</v>
      </c>
      <c r="K1357" s="38">
        <v>122</v>
      </c>
      <c r="L1357" s="38">
        <v>122</v>
      </c>
      <c r="M1357" s="38">
        <v>122</v>
      </c>
      <c r="N1357" s="37">
        <v>122</v>
      </c>
      <c r="O1357" s="37">
        <v>122</v>
      </c>
      <c r="P1357" s="37">
        <v>122</v>
      </c>
      <c r="Q1357" s="37">
        <v>122</v>
      </c>
      <c r="R1357" s="37">
        <v>122</v>
      </c>
      <c r="S1357" s="37">
        <v>122</v>
      </c>
      <c r="T1357" s="207"/>
    </row>
    <row r="1358" spans="1:20" s="5" customFormat="1" ht="13.2">
      <c r="A1358" s="5">
        <f t="shared" si="49"/>
        <v>1358</v>
      </c>
      <c r="B1358" s="51" t="s">
        <v>1867</v>
      </c>
      <c r="C1358" s="51" t="s">
        <v>1868</v>
      </c>
      <c r="D1358" s="51"/>
      <c r="E1358" s="51" t="s">
        <v>176</v>
      </c>
      <c r="F1358" s="51" t="s">
        <v>37</v>
      </c>
      <c r="G1358" s="51" t="s">
        <v>32</v>
      </c>
      <c r="H1358" s="52">
        <v>2025</v>
      </c>
      <c r="I1358" s="38">
        <v>121.9</v>
      </c>
      <c r="J1358" s="38">
        <v>121.9</v>
      </c>
      <c r="K1358" s="38">
        <v>121.9</v>
      </c>
      <c r="L1358" s="38">
        <v>121.9</v>
      </c>
      <c r="M1358" s="38">
        <v>121.9</v>
      </c>
      <c r="N1358" s="37">
        <v>121.9</v>
      </c>
      <c r="O1358" s="37">
        <v>121.9</v>
      </c>
      <c r="P1358" s="37">
        <v>121.9</v>
      </c>
      <c r="Q1358" s="37">
        <v>121.9</v>
      </c>
      <c r="R1358" s="37">
        <v>121.9</v>
      </c>
      <c r="S1358" s="37">
        <v>121.9</v>
      </c>
      <c r="T1358" s="207"/>
    </row>
    <row r="1359" spans="1:20" s="5" customFormat="1" ht="13.2">
      <c r="A1359" s="5">
        <f t="shared" si="49"/>
        <v>1359</v>
      </c>
      <c r="B1359" s="51" t="s">
        <v>2761</v>
      </c>
      <c r="C1359" s="51" t="s">
        <v>2762</v>
      </c>
      <c r="D1359" s="51"/>
      <c r="E1359" s="51" t="s">
        <v>2417</v>
      </c>
      <c r="F1359" s="51" t="s">
        <v>37</v>
      </c>
      <c r="G1359" s="51" t="s">
        <v>32</v>
      </c>
      <c r="H1359" s="52">
        <v>2024</v>
      </c>
      <c r="I1359" s="38">
        <v>50</v>
      </c>
      <c r="J1359" s="38">
        <v>50</v>
      </c>
      <c r="K1359" s="38">
        <v>50</v>
      </c>
      <c r="L1359" s="38">
        <v>50</v>
      </c>
      <c r="M1359" s="38">
        <v>50</v>
      </c>
      <c r="N1359" s="37">
        <v>50</v>
      </c>
      <c r="O1359" s="37">
        <v>50</v>
      </c>
      <c r="P1359" s="37">
        <v>50</v>
      </c>
      <c r="Q1359" s="37">
        <v>50</v>
      </c>
      <c r="R1359" s="37">
        <v>50</v>
      </c>
      <c r="S1359" s="37">
        <v>50</v>
      </c>
      <c r="T1359" s="207"/>
    </row>
    <row r="1360" spans="1:20" s="5" customFormat="1" ht="13.2">
      <c r="A1360" s="5">
        <f t="shared" si="49"/>
        <v>1360</v>
      </c>
      <c r="B1360" s="51" t="s">
        <v>2763</v>
      </c>
      <c r="C1360" s="51" t="s">
        <v>2764</v>
      </c>
      <c r="D1360" s="51"/>
      <c r="E1360" s="51" t="s">
        <v>1508</v>
      </c>
      <c r="F1360" s="51" t="s">
        <v>37</v>
      </c>
      <c r="G1360" s="51" t="s">
        <v>33</v>
      </c>
      <c r="H1360" s="52">
        <v>2026</v>
      </c>
      <c r="I1360" s="38">
        <v>41.6</v>
      </c>
      <c r="J1360" s="38">
        <v>0</v>
      </c>
      <c r="K1360" s="38">
        <v>41.6</v>
      </c>
      <c r="L1360" s="38">
        <v>41.6</v>
      </c>
      <c r="M1360" s="38">
        <v>41.6</v>
      </c>
      <c r="N1360" s="37">
        <v>41.6</v>
      </c>
      <c r="O1360" s="37">
        <v>41.6</v>
      </c>
      <c r="P1360" s="37">
        <v>41.6</v>
      </c>
      <c r="Q1360" s="37">
        <v>41.6</v>
      </c>
      <c r="R1360" s="37">
        <v>41.6</v>
      </c>
      <c r="S1360" s="37">
        <v>41.6</v>
      </c>
      <c r="T1360" s="207"/>
    </row>
    <row r="1361" spans="1:20" s="5" customFormat="1" ht="13.2">
      <c r="A1361" s="5">
        <f t="shared" si="49"/>
        <v>1361</v>
      </c>
      <c r="B1361" s="51" t="s">
        <v>1787</v>
      </c>
      <c r="C1361" s="51" t="s">
        <v>1788</v>
      </c>
      <c r="D1361" s="51"/>
      <c r="E1361" s="51" t="s">
        <v>68</v>
      </c>
      <c r="F1361" s="51" t="s">
        <v>37</v>
      </c>
      <c r="G1361" s="51" t="s">
        <v>33</v>
      </c>
      <c r="H1361" s="52">
        <v>2026</v>
      </c>
      <c r="I1361" s="38">
        <v>413.6</v>
      </c>
      <c r="J1361" s="38">
        <v>0</v>
      </c>
      <c r="K1361" s="38">
        <v>413.6</v>
      </c>
      <c r="L1361" s="38">
        <v>413.6</v>
      </c>
      <c r="M1361" s="38">
        <v>413.6</v>
      </c>
      <c r="N1361" s="37">
        <v>413.6</v>
      </c>
      <c r="O1361" s="37">
        <v>413.6</v>
      </c>
      <c r="P1361" s="37">
        <v>413.6</v>
      </c>
      <c r="Q1361" s="37">
        <v>413.6</v>
      </c>
      <c r="R1361" s="37">
        <v>413.6</v>
      </c>
      <c r="S1361" s="37">
        <v>413.6</v>
      </c>
      <c r="T1361" s="207"/>
    </row>
    <row r="1362" spans="1:20" s="5" customFormat="1" ht="13.2">
      <c r="A1362" s="5">
        <f t="shared" si="49"/>
        <v>1362</v>
      </c>
      <c r="B1362" s="51" t="s">
        <v>2411</v>
      </c>
      <c r="C1362" s="51" t="s">
        <v>2412</v>
      </c>
      <c r="D1362" s="51"/>
      <c r="E1362" s="51" t="s">
        <v>42</v>
      </c>
      <c r="F1362" s="51" t="s">
        <v>37</v>
      </c>
      <c r="G1362" s="51" t="s">
        <v>33</v>
      </c>
      <c r="H1362" s="52">
        <v>2025</v>
      </c>
      <c r="I1362" s="38">
        <v>608.70000000000005</v>
      </c>
      <c r="J1362" s="38">
        <v>608.70000000000005</v>
      </c>
      <c r="K1362" s="38">
        <v>608.70000000000005</v>
      </c>
      <c r="L1362" s="38">
        <v>608.70000000000005</v>
      </c>
      <c r="M1362" s="38">
        <v>608.70000000000005</v>
      </c>
      <c r="N1362" s="37">
        <v>608.70000000000005</v>
      </c>
      <c r="O1362" s="37">
        <v>608.70000000000005</v>
      </c>
      <c r="P1362" s="37">
        <v>608.70000000000005</v>
      </c>
      <c r="Q1362" s="37">
        <v>608.70000000000005</v>
      </c>
      <c r="R1362" s="37">
        <v>608.70000000000005</v>
      </c>
      <c r="S1362" s="37">
        <v>608.70000000000005</v>
      </c>
      <c r="T1362" s="207"/>
    </row>
    <row r="1363" spans="1:20" s="5" customFormat="1" ht="13.2">
      <c r="A1363" s="5">
        <f t="shared" si="49"/>
        <v>1363</v>
      </c>
      <c r="B1363" s="51" t="s">
        <v>2765</v>
      </c>
      <c r="C1363" s="51" t="s">
        <v>2766</v>
      </c>
      <c r="D1363" s="51"/>
      <c r="E1363" s="51" t="s">
        <v>935</v>
      </c>
      <c r="F1363" s="51" t="s">
        <v>37</v>
      </c>
      <c r="G1363" s="51" t="s">
        <v>31</v>
      </c>
      <c r="H1363" s="52">
        <v>2025</v>
      </c>
      <c r="I1363" s="38">
        <v>210</v>
      </c>
      <c r="J1363" s="38">
        <v>210</v>
      </c>
      <c r="K1363" s="38">
        <v>210</v>
      </c>
      <c r="L1363" s="38">
        <v>210</v>
      </c>
      <c r="M1363" s="38">
        <v>210</v>
      </c>
      <c r="N1363" s="37">
        <v>210</v>
      </c>
      <c r="O1363" s="37">
        <v>210</v>
      </c>
      <c r="P1363" s="37">
        <v>210</v>
      </c>
      <c r="Q1363" s="37">
        <v>210</v>
      </c>
      <c r="R1363" s="37">
        <v>210</v>
      </c>
      <c r="S1363" s="37">
        <v>210</v>
      </c>
      <c r="T1363" s="207"/>
    </row>
    <row r="1364" spans="1:20" s="5" customFormat="1" ht="13.2">
      <c r="A1364" s="5">
        <f t="shared" si="49"/>
        <v>1364</v>
      </c>
      <c r="B1364" s="51" t="s">
        <v>2767</v>
      </c>
      <c r="C1364" s="51" t="s">
        <v>2293</v>
      </c>
      <c r="D1364" s="51"/>
      <c r="E1364" s="51" t="s">
        <v>260</v>
      </c>
      <c r="F1364" s="51" t="s">
        <v>37</v>
      </c>
      <c r="G1364" s="51" t="s">
        <v>32</v>
      </c>
      <c r="H1364" s="52">
        <v>2025</v>
      </c>
      <c r="I1364" s="38">
        <v>451.6</v>
      </c>
      <c r="J1364" s="38">
        <v>451.6</v>
      </c>
      <c r="K1364" s="38">
        <v>451.6</v>
      </c>
      <c r="L1364" s="38">
        <v>451.6</v>
      </c>
      <c r="M1364" s="38">
        <v>451.6</v>
      </c>
      <c r="N1364" s="37">
        <v>451.6</v>
      </c>
      <c r="O1364" s="37">
        <v>451.6</v>
      </c>
      <c r="P1364" s="37">
        <v>451.6</v>
      </c>
      <c r="Q1364" s="37">
        <v>451.6</v>
      </c>
      <c r="R1364" s="37">
        <v>451.6</v>
      </c>
      <c r="S1364" s="37">
        <v>451.6</v>
      </c>
      <c r="T1364" s="207"/>
    </row>
    <row r="1365" spans="1:20" s="5" customFormat="1" ht="13.2">
      <c r="A1365" s="5">
        <f t="shared" si="49"/>
        <v>1365</v>
      </c>
      <c r="B1365" s="51" t="s">
        <v>4128</v>
      </c>
      <c r="C1365" s="51" t="s">
        <v>4129</v>
      </c>
      <c r="D1365" s="51"/>
      <c r="E1365" s="51" t="s">
        <v>4130</v>
      </c>
      <c r="F1365" s="51" t="s">
        <v>37</v>
      </c>
      <c r="G1365" s="51" t="s">
        <v>33</v>
      </c>
      <c r="H1365" s="52">
        <v>2027</v>
      </c>
      <c r="I1365" s="38">
        <v>400.6</v>
      </c>
      <c r="J1365" s="38">
        <v>0</v>
      </c>
      <c r="K1365" s="38">
        <v>0</v>
      </c>
      <c r="L1365" s="38">
        <v>400.6</v>
      </c>
      <c r="M1365" s="38">
        <v>400.6</v>
      </c>
      <c r="N1365" s="37">
        <v>400.6</v>
      </c>
      <c r="O1365" s="37">
        <v>400.6</v>
      </c>
      <c r="P1365" s="37">
        <v>400.6</v>
      </c>
      <c r="Q1365" s="37">
        <v>400.6</v>
      </c>
      <c r="R1365" s="37">
        <v>400.6</v>
      </c>
      <c r="S1365" s="37">
        <v>400.6</v>
      </c>
      <c r="T1365" s="207"/>
    </row>
    <row r="1366" spans="1:20" s="5" customFormat="1" ht="13.2">
      <c r="A1366" s="5">
        <f t="shared" si="49"/>
        <v>1366</v>
      </c>
      <c r="B1366" s="51" t="s">
        <v>4131</v>
      </c>
      <c r="C1366" s="51" t="s">
        <v>4132</v>
      </c>
      <c r="D1366" s="51"/>
      <c r="E1366" s="51" t="s">
        <v>1536</v>
      </c>
      <c r="F1366" s="51" t="s">
        <v>37</v>
      </c>
      <c r="G1366" s="51" t="s">
        <v>69</v>
      </c>
      <c r="H1366" s="52">
        <v>2027</v>
      </c>
      <c r="I1366" s="38">
        <v>152.30000000000001</v>
      </c>
      <c r="J1366" s="38">
        <v>0</v>
      </c>
      <c r="K1366" s="38">
        <v>0</v>
      </c>
      <c r="L1366" s="38">
        <v>152.30000000000001</v>
      </c>
      <c r="M1366" s="38">
        <v>152.30000000000001</v>
      </c>
      <c r="N1366" s="37">
        <v>152.30000000000001</v>
      </c>
      <c r="O1366" s="37">
        <v>152.30000000000001</v>
      </c>
      <c r="P1366" s="37">
        <v>152.30000000000001</v>
      </c>
      <c r="Q1366" s="37">
        <v>152.30000000000001</v>
      </c>
      <c r="R1366" s="37">
        <v>152.30000000000001</v>
      </c>
      <c r="S1366" s="37">
        <v>152.30000000000001</v>
      </c>
      <c r="T1366" s="207"/>
    </row>
    <row r="1367" spans="1:20" s="5" customFormat="1" ht="13.2">
      <c r="A1367" s="5">
        <f t="shared" si="49"/>
        <v>1367</v>
      </c>
      <c r="B1367" s="51" t="s">
        <v>4133</v>
      </c>
      <c r="C1367" s="51" t="s">
        <v>4134</v>
      </c>
      <c r="D1367" s="51"/>
      <c r="E1367" s="51" t="s">
        <v>1548</v>
      </c>
      <c r="F1367" s="51" t="s">
        <v>37</v>
      </c>
      <c r="G1367" s="51" t="s">
        <v>32</v>
      </c>
      <c r="H1367" s="52">
        <v>2025</v>
      </c>
      <c r="I1367" s="38">
        <v>61.1</v>
      </c>
      <c r="J1367" s="38">
        <v>61.1</v>
      </c>
      <c r="K1367" s="38">
        <v>61.1</v>
      </c>
      <c r="L1367" s="38">
        <v>61.1</v>
      </c>
      <c r="M1367" s="38">
        <v>61.1</v>
      </c>
      <c r="N1367" s="37">
        <v>61.1</v>
      </c>
      <c r="O1367" s="37">
        <v>61.1</v>
      </c>
      <c r="P1367" s="37">
        <v>61.1</v>
      </c>
      <c r="Q1367" s="37">
        <v>61.1</v>
      </c>
      <c r="R1367" s="37">
        <v>61.1</v>
      </c>
      <c r="S1367" s="37">
        <v>61.1</v>
      </c>
      <c r="T1367" s="207"/>
    </row>
    <row r="1368" spans="1:20" s="5" customFormat="1" ht="13.2">
      <c r="A1368" s="5">
        <f t="shared" si="49"/>
        <v>1368</v>
      </c>
      <c r="B1368" s="51" t="s">
        <v>2413</v>
      </c>
      <c r="C1368" s="51" t="s">
        <v>2414</v>
      </c>
      <c r="D1368" s="51"/>
      <c r="E1368" s="51" t="s">
        <v>1566</v>
      </c>
      <c r="F1368" s="51" t="s">
        <v>37</v>
      </c>
      <c r="G1368" s="51" t="s">
        <v>40</v>
      </c>
      <c r="H1368" s="52">
        <v>2024</v>
      </c>
      <c r="I1368" s="38">
        <v>602.4</v>
      </c>
      <c r="J1368" s="38">
        <v>602.4</v>
      </c>
      <c r="K1368" s="38">
        <v>602.4</v>
      </c>
      <c r="L1368" s="38">
        <v>602.4</v>
      </c>
      <c r="M1368" s="38">
        <v>602.4</v>
      </c>
      <c r="N1368" s="37">
        <v>602.4</v>
      </c>
      <c r="O1368" s="37">
        <v>602.4</v>
      </c>
      <c r="P1368" s="37">
        <v>602.4</v>
      </c>
      <c r="Q1368" s="37">
        <v>602.4</v>
      </c>
      <c r="R1368" s="37">
        <v>602.4</v>
      </c>
      <c r="S1368" s="37">
        <v>602.4</v>
      </c>
      <c r="T1368" s="207"/>
    </row>
    <row r="1369" spans="1:20" s="5" customFormat="1" ht="13.2">
      <c r="A1369" s="5">
        <f t="shared" si="49"/>
        <v>1369</v>
      </c>
      <c r="B1369" s="51" t="s">
        <v>2769</v>
      </c>
      <c r="C1369" s="51" t="s">
        <v>2770</v>
      </c>
      <c r="D1369" s="51"/>
      <c r="E1369" s="51" t="s">
        <v>2417</v>
      </c>
      <c r="F1369" s="51" t="s">
        <v>37</v>
      </c>
      <c r="G1369" s="51" t="s">
        <v>32</v>
      </c>
      <c r="H1369" s="52">
        <v>2025</v>
      </c>
      <c r="I1369" s="38">
        <v>206.2</v>
      </c>
      <c r="J1369" s="38">
        <v>206.2</v>
      </c>
      <c r="K1369" s="38">
        <v>206.2</v>
      </c>
      <c r="L1369" s="38">
        <v>206.2</v>
      </c>
      <c r="M1369" s="38">
        <v>206.2</v>
      </c>
      <c r="N1369" s="37">
        <v>206.2</v>
      </c>
      <c r="O1369" s="37">
        <v>206.2</v>
      </c>
      <c r="P1369" s="37">
        <v>206.2</v>
      </c>
      <c r="Q1369" s="37">
        <v>206.2</v>
      </c>
      <c r="R1369" s="37">
        <v>206.2</v>
      </c>
      <c r="S1369" s="37">
        <v>206.2</v>
      </c>
      <c r="T1369" s="207"/>
    </row>
    <row r="1370" spans="1:20" s="5" customFormat="1" ht="13.2">
      <c r="A1370" s="5">
        <f t="shared" si="49"/>
        <v>1370</v>
      </c>
      <c r="B1370" s="51" t="s">
        <v>1789</v>
      </c>
      <c r="C1370" s="51" t="s">
        <v>1790</v>
      </c>
      <c r="D1370" s="51"/>
      <c r="E1370" s="51" t="s">
        <v>100</v>
      </c>
      <c r="F1370" s="51" t="s">
        <v>37</v>
      </c>
      <c r="G1370" s="51" t="s">
        <v>33</v>
      </c>
      <c r="H1370" s="52">
        <v>2026</v>
      </c>
      <c r="I1370" s="38">
        <v>125</v>
      </c>
      <c r="J1370" s="38">
        <v>0</v>
      </c>
      <c r="K1370" s="38">
        <v>125</v>
      </c>
      <c r="L1370" s="38">
        <v>125</v>
      </c>
      <c r="M1370" s="38">
        <v>125</v>
      </c>
      <c r="N1370" s="37">
        <v>125</v>
      </c>
      <c r="O1370" s="37">
        <v>125</v>
      </c>
      <c r="P1370" s="37">
        <v>125</v>
      </c>
      <c r="Q1370" s="37">
        <v>125</v>
      </c>
      <c r="R1370" s="37">
        <v>125</v>
      </c>
      <c r="S1370" s="37">
        <v>125</v>
      </c>
      <c r="T1370" s="207"/>
    </row>
    <row r="1371" spans="1:20" s="5" customFormat="1" ht="13.2">
      <c r="A1371" s="5">
        <f t="shared" si="49"/>
        <v>1371</v>
      </c>
      <c r="B1371" s="51" t="s">
        <v>2108</v>
      </c>
      <c r="C1371" s="51" t="s">
        <v>2109</v>
      </c>
      <c r="D1371" s="51"/>
      <c r="E1371" s="51" t="s">
        <v>1095</v>
      </c>
      <c r="F1371" s="51" t="s">
        <v>37</v>
      </c>
      <c r="G1371" s="51" t="s">
        <v>33</v>
      </c>
      <c r="H1371" s="52">
        <v>2027</v>
      </c>
      <c r="I1371" s="38">
        <v>202.4</v>
      </c>
      <c r="J1371" s="38">
        <v>0</v>
      </c>
      <c r="K1371" s="38">
        <v>0</v>
      </c>
      <c r="L1371" s="38">
        <v>202.4</v>
      </c>
      <c r="M1371" s="38">
        <v>202.4</v>
      </c>
      <c r="N1371" s="37">
        <v>202.4</v>
      </c>
      <c r="O1371" s="37">
        <v>202.4</v>
      </c>
      <c r="P1371" s="37">
        <v>202.4</v>
      </c>
      <c r="Q1371" s="37">
        <v>202.4</v>
      </c>
      <c r="R1371" s="37">
        <v>202.4</v>
      </c>
      <c r="S1371" s="37">
        <v>202.4</v>
      </c>
      <c r="T1371" s="207"/>
    </row>
    <row r="1372" spans="1:20" s="5" customFormat="1" ht="13.2">
      <c r="A1372" s="5">
        <f t="shared" si="49"/>
        <v>1372</v>
      </c>
      <c r="B1372" s="51" t="s">
        <v>4135</v>
      </c>
      <c r="C1372" s="51" t="s">
        <v>4136</v>
      </c>
      <c r="D1372" s="51"/>
      <c r="E1372" s="51" t="s">
        <v>144</v>
      </c>
      <c r="F1372" s="51" t="s">
        <v>37</v>
      </c>
      <c r="G1372" s="51" t="s">
        <v>69</v>
      </c>
      <c r="H1372" s="52">
        <v>2026</v>
      </c>
      <c r="I1372" s="38">
        <v>51.6</v>
      </c>
      <c r="J1372" s="38">
        <v>0</v>
      </c>
      <c r="K1372" s="38">
        <v>51.6</v>
      </c>
      <c r="L1372" s="38">
        <v>51.6</v>
      </c>
      <c r="M1372" s="38">
        <v>51.6</v>
      </c>
      <c r="N1372" s="37">
        <v>51.6</v>
      </c>
      <c r="O1372" s="37">
        <v>51.6</v>
      </c>
      <c r="P1372" s="37">
        <v>51.6</v>
      </c>
      <c r="Q1372" s="37">
        <v>51.6</v>
      </c>
      <c r="R1372" s="37">
        <v>51.6</v>
      </c>
      <c r="S1372" s="37">
        <v>51.6</v>
      </c>
      <c r="T1372" s="207"/>
    </row>
    <row r="1373" spans="1:20" s="5" customFormat="1" ht="13.2">
      <c r="A1373" s="5">
        <f t="shared" si="49"/>
        <v>1373</v>
      </c>
      <c r="B1373" s="51" t="s">
        <v>2070</v>
      </c>
      <c r="C1373" s="51" t="s">
        <v>2071</v>
      </c>
      <c r="D1373" s="51"/>
      <c r="E1373" s="51" t="s">
        <v>357</v>
      </c>
      <c r="F1373" s="51" t="s">
        <v>37</v>
      </c>
      <c r="G1373" s="51" t="s">
        <v>69</v>
      </c>
      <c r="H1373" s="52">
        <v>2024</v>
      </c>
      <c r="I1373" s="38">
        <v>155.69999999999999</v>
      </c>
      <c r="J1373" s="38">
        <v>155.69999999999999</v>
      </c>
      <c r="K1373" s="38">
        <v>155.69999999999999</v>
      </c>
      <c r="L1373" s="38">
        <v>155.69999999999999</v>
      </c>
      <c r="M1373" s="38">
        <v>155.69999999999999</v>
      </c>
      <c r="N1373" s="37">
        <v>155.69999999999999</v>
      </c>
      <c r="O1373" s="37">
        <v>155.69999999999999</v>
      </c>
      <c r="P1373" s="37">
        <v>155.69999999999999</v>
      </c>
      <c r="Q1373" s="37">
        <v>155.69999999999999</v>
      </c>
      <c r="R1373" s="37">
        <v>155.69999999999999</v>
      </c>
      <c r="S1373" s="37">
        <v>155.69999999999999</v>
      </c>
      <c r="T1373" s="207"/>
    </row>
    <row r="1374" spans="1:20" s="5" customFormat="1" ht="13.2">
      <c r="A1374" s="5">
        <f t="shared" si="49"/>
        <v>1374</v>
      </c>
      <c r="B1374" s="51" t="s">
        <v>2415</v>
      </c>
      <c r="C1374" s="51" t="s">
        <v>2416</v>
      </c>
      <c r="D1374" s="51"/>
      <c r="E1374" s="51" t="s">
        <v>2417</v>
      </c>
      <c r="F1374" s="51" t="s">
        <v>37</v>
      </c>
      <c r="G1374" s="51" t="s">
        <v>32</v>
      </c>
      <c r="H1374" s="52">
        <v>2024</v>
      </c>
      <c r="I1374" s="38">
        <v>40.200000000000003</v>
      </c>
      <c r="J1374" s="38">
        <v>40.200000000000003</v>
      </c>
      <c r="K1374" s="38">
        <v>40.200000000000003</v>
      </c>
      <c r="L1374" s="38">
        <v>40.200000000000003</v>
      </c>
      <c r="M1374" s="38">
        <v>40.200000000000003</v>
      </c>
      <c r="N1374" s="37">
        <v>40.200000000000003</v>
      </c>
      <c r="O1374" s="37">
        <v>40.200000000000003</v>
      </c>
      <c r="P1374" s="37">
        <v>40.200000000000003</v>
      </c>
      <c r="Q1374" s="37">
        <v>40.200000000000003</v>
      </c>
      <c r="R1374" s="37">
        <v>40.200000000000003</v>
      </c>
      <c r="S1374" s="37">
        <v>40.200000000000003</v>
      </c>
      <c r="T1374" s="207"/>
    </row>
    <row r="1375" spans="1:20" s="5" customFormat="1" ht="13.2">
      <c r="A1375" s="5">
        <f t="shared" si="49"/>
        <v>1375</v>
      </c>
      <c r="B1375" s="51" t="s">
        <v>4137</v>
      </c>
      <c r="C1375" s="51" t="s">
        <v>4138</v>
      </c>
      <c r="D1375" s="51"/>
      <c r="E1375" s="51" t="s">
        <v>220</v>
      </c>
      <c r="F1375" s="51" t="s">
        <v>37</v>
      </c>
      <c r="G1375" s="51" t="s">
        <v>31</v>
      </c>
      <c r="H1375" s="52">
        <v>2027</v>
      </c>
      <c r="I1375" s="38">
        <v>249.8</v>
      </c>
      <c r="J1375" s="38">
        <v>0</v>
      </c>
      <c r="K1375" s="38">
        <v>0</v>
      </c>
      <c r="L1375" s="38">
        <v>249.8</v>
      </c>
      <c r="M1375" s="38">
        <v>249.8</v>
      </c>
      <c r="N1375" s="37">
        <v>249.8</v>
      </c>
      <c r="O1375" s="37">
        <v>249.8</v>
      </c>
      <c r="P1375" s="37">
        <v>249.8</v>
      </c>
      <c r="Q1375" s="37">
        <v>249.8</v>
      </c>
      <c r="R1375" s="37">
        <v>249.8</v>
      </c>
      <c r="S1375" s="37">
        <v>249.8</v>
      </c>
      <c r="T1375" s="207"/>
    </row>
    <row r="1376" spans="1:20" s="5" customFormat="1" ht="13.2">
      <c r="A1376" s="5">
        <f t="shared" si="49"/>
        <v>1376</v>
      </c>
      <c r="B1376" s="51" t="s">
        <v>2771</v>
      </c>
      <c r="C1376" s="51" t="s">
        <v>2772</v>
      </c>
      <c r="D1376" s="51"/>
      <c r="E1376" s="51" t="s">
        <v>144</v>
      </c>
      <c r="F1376" s="51" t="s">
        <v>37</v>
      </c>
      <c r="G1376" s="51" t="s">
        <v>69</v>
      </c>
      <c r="H1376" s="52">
        <v>2024</v>
      </c>
      <c r="I1376" s="38">
        <v>243.5</v>
      </c>
      <c r="J1376" s="38">
        <v>243.5</v>
      </c>
      <c r="K1376" s="38">
        <v>243.5</v>
      </c>
      <c r="L1376" s="38">
        <v>243.5</v>
      </c>
      <c r="M1376" s="38">
        <v>243.5</v>
      </c>
      <c r="N1376" s="37">
        <v>243.5</v>
      </c>
      <c r="O1376" s="37">
        <v>243.5</v>
      </c>
      <c r="P1376" s="37">
        <v>243.5</v>
      </c>
      <c r="Q1376" s="37">
        <v>243.5</v>
      </c>
      <c r="R1376" s="37">
        <v>243.5</v>
      </c>
      <c r="S1376" s="37">
        <v>243.5</v>
      </c>
      <c r="T1376" s="207"/>
    </row>
    <row r="1377" spans="1:20" s="5" customFormat="1" ht="13.2">
      <c r="A1377" s="5">
        <f t="shared" si="49"/>
        <v>1377</v>
      </c>
      <c r="B1377" s="51" t="s">
        <v>4139</v>
      </c>
      <c r="C1377" s="51" t="s">
        <v>4140</v>
      </c>
      <c r="D1377" s="51"/>
      <c r="E1377" s="51" t="s">
        <v>513</v>
      </c>
      <c r="F1377" s="51" t="s">
        <v>37</v>
      </c>
      <c r="G1377" s="51" t="s">
        <v>31</v>
      </c>
      <c r="H1377" s="52">
        <v>2025</v>
      </c>
      <c r="I1377" s="38">
        <v>204.6</v>
      </c>
      <c r="J1377" s="38">
        <v>0</v>
      </c>
      <c r="K1377" s="38">
        <v>204.6</v>
      </c>
      <c r="L1377" s="38">
        <v>204.6</v>
      </c>
      <c r="M1377" s="38">
        <v>204.6</v>
      </c>
      <c r="N1377" s="37">
        <v>204.6</v>
      </c>
      <c r="O1377" s="37">
        <v>204.6</v>
      </c>
      <c r="P1377" s="37">
        <v>204.6</v>
      </c>
      <c r="Q1377" s="37">
        <v>204.6</v>
      </c>
      <c r="R1377" s="37">
        <v>204.6</v>
      </c>
      <c r="S1377" s="37">
        <v>204.6</v>
      </c>
      <c r="T1377" s="207"/>
    </row>
    <row r="1378" spans="1:20" s="5" customFormat="1" ht="13.2">
      <c r="A1378" s="5">
        <f t="shared" si="49"/>
        <v>1378</v>
      </c>
      <c r="B1378" s="51" t="s">
        <v>1598</v>
      </c>
      <c r="C1378" s="51" t="s">
        <v>1599</v>
      </c>
      <c r="D1378" s="51"/>
      <c r="E1378" s="51" t="s">
        <v>1536</v>
      </c>
      <c r="F1378" s="51" t="s">
        <v>37</v>
      </c>
      <c r="G1378" s="51" t="s">
        <v>69</v>
      </c>
      <c r="H1378" s="52">
        <v>2025</v>
      </c>
      <c r="I1378" s="38">
        <v>120</v>
      </c>
      <c r="J1378" s="38">
        <v>0</v>
      </c>
      <c r="K1378" s="38">
        <v>120</v>
      </c>
      <c r="L1378" s="38">
        <v>120</v>
      </c>
      <c r="M1378" s="38">
        <v>120</v>
      </c>
      <c r="N1378" s="37">
        <v>120</v>
      </c>
      <c r="O1378" s="37">
        <v>120</v>
      </c>
      <c r="P1378" s="37">
        <v>120</v>
      </c>
      <c r="Q1378" s="37">
        <v>120</v>
      </c>
      <c r="R1378" s="37">
        <v>120</v>
      </c>
      <c r="S1378" s="37">
        <v>120</v>
      </c>
      <c r="T1378" s="207"/>
    </row>
    <row r="1379" spans="1:20" s="5" customFormat="1" ht="13.2">
      <c r="A1379" s="5">
        <f t="shared" si="49"/>
        <v>1379</v>
      </c>
      <c r="B1379" s="51" t="s">
        <v>2072</v>
      </c>
      <c r="C1379" s="51" t="s">
        <v>2073</v>
      </c>
      <c r="D1379" s="51"/>
      <c r="E1379" s="51" t="s">
        <v>109</v>
      </c>
      <c r="F1379" s="51" t="s">
        <v>37</v>
      </c>
      <c r="G1379" s="51" t="s">
        <v>32</v>
      </c>
      <c r="H1379" s="52">
        <v>2025</v>
      </c>
      <c r="I1379" s="38">
        <v>617.1</v>
      </c>
      <c r="J1379" s="38">
        <v>617.1</v>
      </c>
      <c r="K1379" s="38">
        <v>617.1</v>
      </c>
      <c r="L1379" s="38">
        <v>617.1</v>
      </c>
      <c r="M1379" s="38">
        <v>617.1</v>
      </c>
      <c r="N1379" s="37">
        <v>617.1</v>
      </c>
      <c r="O1379" s="37">
        <v>617.1</v>
      </c>
      <c r="P1379" s="37">
        <v>617.1</v>
      </c>
      <c r="Q1379" s="37">
        <v>617.1</v>
      </c>
      <c r="R1379" s="37">
        <v>617.1</v>
      </c>
      <c r="S1379" s="37">
        <v>617.1</v>
      </c>
      <c r="T1379" s="207"/>
    </row>
    <row r="1380" spans="1:20" s="5" customFormat="1" ht="13.2">
      <c r="A1380" s="5">
        <f t="shared" si="49"/>
        <v>1380</v>
      </c>
      <c r="B1380" s="51" t="s">
        <v>4141</v>
      </c>
      <c r="C1380" s="51" t="s">
        <v>4142</v>
      </c>
      <c r="D1380" s="51"/>
      <c r="E1380" s="51" t="s">
        <v>1015</v>
      </c>
      <c r="F1380" s="51" t="s">
        <v>37</v>
      </c>
      <c r="G1380" s="51" t="s">
        <v>33</v>
      </c>
      <c r="H1380" s="52">
        <v>2027</v>
      </c>
      <c r="I1380" s="38">
        <v>184</v>
      </c>
      <c r="J1380" s="38">
        <v>0</v>
      </c>
      <c r="K1380" s="38">
        <v>0</v>
      </c>
      <c r="L1380" s="38">
        <v>184</v>
      </c>
      <c r="M1380" s="38">
        <v>184</v>
      </c>
      <c r="N1380" s="37">
        <v>184</v>
      </c>
      <c r="O1380" s="37">
        <v>184</v>
      </c>
      <c r="P1380" s="37">
        <v>184</v>
      </c>
      <c r="Q1380" s="37">
        <v>184</v>
      </c>
      <c r="R1380" s="37">
        <v>184</v>
      </c>
      <c r="S1380" s="37">
        <v>184</v>
      </c>
      <c r="T1380" s="207"/>
    </row>
    <row r="1381" spans="1:20" s="5" customFormat="1" ht="13.2">
      <c r="A1381" s="5">
        <f t="shared" si="49"/>
        <v>1381</v>
      </c>
      <c r="B1381" s="51" t="s">
        <v>1869</v>
      </c>
      <c r="C1381" s="51" t="s">
        <v>1870</v>
      </c>
      <c r="D1381" s="51"/>
      <c r="E1381" s="51" t="s">
        <v>260</v>
      </c>
      <c r="F1381" s="51" t="s">
        <v>37</v>
      </c>
      <c r="G1381" s="51" t="s">
        <v>32</v>
      </c>
      <c r="H1381" s="52">
        <v>2024</v>
      </c>
      <c r="I1381" s="38">
        <v>254.9</v>
      </c>
      <c r="J1381" s="38">
        <v>254.9</v>
      </c>
      <c r="K1381" s="38">
        <v>254.9</v>
      </c>
      <c r="L1381" s="38">
        <v>254.9</v>
      </c>
      <c r="M1381" s="38">
        <v>254.9</v>
      </c>
      <c r="N1381" s="37">
        <v>254.9</v>
      </c>
      <c r="O1381" s="37">
        <v>254.9</v>
      </c>
      <c r="P1381" s="37">
        <v>254.9</v>
      </c>
      <c r="Q1381" s="37">
        <v>254.9</v>
      </c>
      <c r="R1381" s="37">
        <v>254.9</v>
      </c>
      <c r="S1381" s="37">
        <v>254.9</v>
      </c>
      <c r="T1381" s="207"/>
    </row>
    <row r="1382" spans="1:20" s="5" customFormat="1" ht="13.2">
      <c r="A1382" s="5">
        <f t="shared" si="49"/>
        <v>1382</v>
      </c>
      <c r="B1382" s="51" t="s">
        <v>4143</v>
      </c>
      <c r="C1382" s="51" t="s">
        <v>4144</v>
      </c>
      <c r="D1382" s="51"/>
      <c r="E1382" s="51" t="s">
        <v>2417</v>
      </c>
      <c r="F1382" s="51" t="s">
        <v>37</v>
      </c>
      <c r="G1382" s="51" t="s">
        <v>32</v>
      </c>
      <c r="H1382" s="52">
        <v>2024</v>
      </c>
      <c r="I1382" s="38">
        <v>254</v>
      </c>
      <c r="J1382" s="38">
        <v>254</v>
      </c>
      <c r="K1382" s="38">
        <v>254</v>
      </c>
      <c r="L1382" s="38">
        <v>254</v>
      </c>
      <c r="M1382" s="38">
        <v>254</v>
      </c>
      <c r="N1382" s="37">
        <v>254</v>
      </c>
      <c r="O1382" s="37">
        <v>254</v>
      </c>
      <c r="P1382" s="37">
        <v>254</v>
      </c>
      <c r="Q1382" s="37">
        <v>254</v>
      </c>
      <c r="R1382" s="37">
        <v>254</v>
      </c>
      <c r="S1382" s="37">
        <v>254</v>
      </c>
      <c r="T1382" s="207"/>
    </row>
    <row r="1383" spans="1:20" s="5" customFormat="1" ht="13.2">
      <c r="A1383" s="5">
        <f t="shared" si="49"/>
        <v>1383</v>
      </c>
      <c r="B1383" s="51" t="s">
        <v>2074</v>
      </c>
      <c r="C1383" s="51" t="s">
        <v>2075</v>
      </c>
      <c r="D1383" s="51"/>
      <c r="E1383" s="51" t="s">
        <v>179</v>
      </c>
      <c r="F1383" s="51" t="s">
        <v>37</v>
      </c>
      <c r="G1383" s="51" t="s">
        <v>31</v>
      </c>
      <c r="H1383" s="52">
        <v>2024</v>
      </c>
      <c r="I1383" s="38">
        <v>161.5</v>
      </c>
      <c r="J1383" s="38">
        <v>161.5</v>
      </c>
      <c r="K1383" s="38">
        <v>161.5</v>
      </c>
      <c r="L1383" s="38">
        <v>161.5</v>
      </c>
      <c r="M1383" s="38">
        <v>161.5</v>
      </c>
      <c r="N1383" s="37">
        <v>161.5</v>
      </c>
      <c r="O1383" s="37">
        <v>161.5</v>
      </c>
      <c r="P1383" s="37">
        <v>161.5</v>
      </c>
      <c r="Q1383" s="37">
        <v>161.5</v>
      </c>
      <c r="R1383" s="37">
        <v>161.5</v>
      </c>
      <c r="S1383" s="37">
        <v>161.5</v>
      </c>
      <c r="T1383" s="207"/>
    </row>
    <row r="1384" spans="1:20" s="5" customFormat="1" ht="13.2">
      <c r="A1384" s="5">
        <f t="shared" si="49"/>
        <v>1384</v>
      </c>
      <c r="B1384" s="51" t="s">
        <v>2773</v>
      </c>
      <c r="C1384" s="51" t="s">
        <v>2774</v>
      </c>
      <c r="D1384" s="51"/>
      <c r="E1384" s="51" t="s">
        <v>144</v>
      </c>
      <c r="F1384" s="51" t="s">
        <v>37</v>
      </c>
      <c r="G1384" s="51" t="s">
        <v>69</v>
      </c>
      <c r="H1384" s="52">
        <v>2025</v>
      </c>
      <c r="I1384" s="38">
        <v>101</v>
      </c>
      <c r="J1384" s="38">
        <v>0</v>
      </c>
      <c r="K1384" s="38">
        <v>101</v>
      </c>
      <c r="L1384" s="38">
        <v>101</v>
      </c>
      <c r="M1384" s="38">
        <v>101</v>
      </c>
      <c r="N1384" s="37">
        <v>101</v>
      </c>
      <c r="O1384" s="37">
        <v>101</v>
      </c>
      <c r="P1384" s="37">
        <v>101</v>
      </c>
      <c r="Q1384" s="37">
        <v>101</v>
      </c>
      <c r="R1384" s="37">
        <v>101</v>
      </c>
      <c r="S1384" s="37">
        <v>101</v>
      </c>
      <c r="T1384" s="207"/>
    </row>
    <row r="1385" spans="1:20" s="5" customFormat="1" ht="13.2">
      <c r="A1385" s="5">
        <f t="shared" si="49"/>
        <v>1385</v>
      </c>
      <c r="B1385" s="51" t="s">
        <v>4145</v>
      </c>
      <c r="C1385" s="51" t="s">
        <v>4146</v>
      </c>
      <c r="D1385" s="51"/>
      <c r="E1385" s="51" t="s">
        <v>1700</v>
      </c>
      <c r="F1385" s="51" t="s">
        <v>37</v>
      </c>
      <c r="G1385" s="51" t="s">
        <v>31</v>
      </c>
      <c r="H1385" s="52">
        <v>2025</v>
      </c>
      <c r="I1385" s="38">
        <v>103.8</v>
      </c>
      <c r="J1385" s="38">
        <v>103.8</v>
      </c>
      <c r="K1385" s="38">
        <v>103.8</v>
      </c>
      <c r="L1385" s="38">
        <v>103.8</v>
      </c>
      <c r="M1385" s="38">
        <v>103.8</v>
      </c>
      <c r="N1385" s="37">
        <v>103.8</v>
      </c>
      <c r="O1385" s="37">
        <v>103.8</v>
      </c>
      <c r="P1385" s="37">
        <v>103.8</v>
      </c>
      <c r="Q1385" s="37">
        <v>103.8</v>
      </c>
      <c r="R1385" s="37">
        <v>103.8</v>
      </c>
      <c r="S1385" s="37">
        <v>103.8</v>
      </c>
      <c r="T1385" s="207"/>
    </row>
    <row r="1386" spans="1:20" s="5" customFormat="1" ht="13.2">
      <c r="A1386" s="5">
        <f t="shared" si="49"/>
        <v>1386</v>
      </c>
      <c r="B1386" s="51" t="s">
        <v>1602</v>
      </c>
      <c r="C1386" s="51" t="s">
        <v>1603</v>
      </c>
      <c r="D1386" s="51"/>
      <c r="E1386" s="51" t="s">
        <v>685</v>
      </c>
      <c r="F1386" s="51" t="s">
        <v>37</v>
      </c>
      <c r="G1386" s="51" t="s">
        <v>32</v>
      </c>
      <c r="H1386" s="52">
        <v>2024</v>
      </c>
      <c r="I1386" s="38">
        <v>201.1</v>
      </c>
      <c r="J1386" s="38">
        <v>201.1</v>
      </c>
      <c r="K1386" s="38">
        <v>201.1</v>
      </c>
      <c r="L1386" s="38">
        <v>201.1</v>
      </c>
      <c r="M1386" s="38">
        <v>201.1</v>
      </c>
      <c r="N1386" s="37">
        <v>201.1</v>
      </c>
      <c r="O1386" s="37">
        <v>201.1</v>
      </c>
      <c r="P1386" s="37">
        <v>201.1</v>
      </c>
      <c r="Q1386" s="37">
        <v>201.1</v>
      </c>
      <c r="R1386" s="37">
        <v>201.1</v>
      </c>
      <c r="S1386" s="37">
        <v>201.1</v>
      </c>
      <c r="T1386" s="207"/>
    </row>
    <row r="1387" spans="1:20" s="5" customFormat="1" ht="13.2">
      <c r="A1387" s="5">
        <f t="shared" si="49"/>
        <v>1387</v>
      </c>
      <c r="B1387" s="51" t="s">
        <v>4147</v>
      </c>
      <c r="C1387" s="51" t="s">
        <v>4148</v>
      </c>
      <c r="D1387" s="51"/>
      <c r="E1387" s="51" t="s">
        <v>432</v>
      </c>
      <c r="F1387" s="51" t="s">
        <v>37</v>
      </c>
      <c r="G1387" s="51" t="s">
        <v>31</v>
      </c>
      <c r="H1387" s="52">
        <v>2025</v>
      </c>
      <c r="I1387" s="38">
        <v>171.7</v>
      </c>
      <c r="J1387" s="38">
        <v>171.7</v>
      </c>
      <c r="K1387" s="38">
        <v>171.7</v>
      </c>
      <c r="L1387" s="38">
        <v>171.7</v>
      </c>
      <c r="M1387" s="38">
        <v>171.7</v>
      </c>
      <c r="N1387" s="37">
        <v>171.7</v>
      </c>
      <c r="O1387" s="37">
        <v>171.7</v>
      </c>
      <c r="P1387" s="37">
        <v>171.7</v>
      </c>
      <c r="Q1387" s="37">
        <v>171.7</v>
      </c>
      <c r="R1387" s="37">
        <v>171.7</v>
      </c>
      <c r="S1387" s="37">
        <v>171.7</v>
      </c>
      <c r="T1387" s="207"/>
    </row>
    <row r="1388" spans="1:20" s="5" customFormat="1" ht="13.2">
      <c r="A1388" s="5">
        <f t="shared" si="49"/>
        <v>1388</v>
      </c>
      <c r="B1388" s="51" t="s">
        <v>1871</v>
      </c>
      <c r="C1388" s="51" t="s">
        <v>1872</v>
      </c>
      <c r="D1388" s="51"/>
      <c r="E1388" s="51" t="s">
        <v>1452</v>
      </c>
      <c r="F1388" s="51" t="s">
        <v>37</v>
      </c>
      <c r="G1388" s="51" t="s">
        <v>31</v>
      </c>
      <c r="H1388" s="52">
        <v>2026</v>
      </c>
      <c r="I1388" s="38">
        <v>450.7</v>
      </c>
      <c r="J1388" s="38">
        <v>0</v>
      </c>
      <c r="K1388" s="38">
        <v>450.7</v>
      </c>
      <c r="L1388" s="38">
        <v>450.7</v>
      </c>
      <c r="M1388" s="38">
        <v>450.7</v>
      </c>
      <c r="N1388" s="37">
        <v>450.7</v>
      </c>
      <c r="O1388" s="37">
        <v>450.7</v>
      </c>
      <c r="P1388" s="37">
        <v>450.7</v>
      </c>
      <c r="Q1388" s="37">
        <v>450.7</v>
      </c>
      <c r="R1388" s="37">
        <v>450.7</v>
      </c>
      <c r="S1388" s="37">
        <v>450.7</v>
      </c>
      <c r="T1388" s="207"/>
    </row>
    <row r="1389" spans="1:20" s="5" customFormat="1" ht="13.2">
      <c r="A1389" s="5">
        <f t="shared" si="49"/>
        <v>1389</v>
      </c>
      <c r="B1389" s="51" t="s">
        <v>1584</v>
      </c>
      <c r="C1389" s="51" t="s">
        <v>1585</v>
      </c>
      <c r="D1389" s="51"/>
      <c r="E1389" s="51" t="s">
        <v>1544</v>
      </c>
      <c r="F1389" s="51" t="s">
        <v>37</v>
      </c>
      <c r="G1389" s="51" t="s">
        <v>40</v>
      </c>
      <c r="H1389" s="52">
        <v>2025</v>
      </c>
      <c r="I1389" s="38">
        <v>204</v>
      </c>
      <c r="J1389" s="38">
        <v>204</v>
      </c>
      <c r="K1389" s="38">
        <v>204</v>
      </c>
      <c r="L1389" s="38">
        <v>204</v>
      </c>
      <c r="M1389" s="38">
        <v>204</v>
      </c>
      <c r="N1389" s="37">
        <v>204</v>
      </c>
      <c r="O1389" s="37">
        <v>204</v>
      </c>
      <c r="P1389" s="37">
        <v>204</v>
      </c>
      <c r="Q1389" s="37">
        <v>204</v>
      </c>
      <c r="R1389" s="37">
        <v>204</v>
      </c>
      <c r="S1389" s="37">
        <v>204</v>
      </c>
      <c r="T1389" s="207"/>
    </row>
    <row r="1390" spans="1:20" s="5" customFormat="1" ht="13.2">
      <c r="A1390" s="5">
        <f t="shared" si="49"/>
        <v>1390</v>
      </c>
      <c r="B1390" s="51" t="s">
        <v>2466</v>
      </c>
      <c r="C1390" s="51" t="s">
        <v>2467</v>
      </c>
      <c r="D1390" s="51"/>
      <c r="E1390" s="51" t="s">
        <v>109</v>
      </c>
      <c r="F1390" s="51" t="s">
        <v>37</v>
      </c>
      <c r="G1390" s="51" t="s">
        <v>32</v>
      </c>
      <c r="H1390" s="52">
        <v>2026</v>
      </c>
      <c r="I1390" s="38">
        <v>206.3</v>
      </c>
      <c r="J1390" s="38">
        <v>0</v>
      </c>
      <c r="K1390" s="38">
        <v>0</v>
      </c>
      <c r="L1390" s="38">
        <v>206.3</v>
      </c>
      <c r="M1390" s="38">
        <v>206.3</v>
      </c>
      <c r="N1390" s="37">
        <v>206.3</v>
      </c>
      <c r="O1390" s="37">
        <v>206.3</v>
      </c>
      <c r="P1390" s="37">
        <v>206.3</v>
      </c>
      <c r="Q1390" s="37">
        <v>206.3</v>
      </c>
      <c r="R1390" s="37">
        <v>206.3</v>
      </c>
      <c r="S1390" s="37">
        <v>206.3</v>
      </c>
      <c r="T1390" s="207"/>
    </row>
    <row r="1391" spans="1:20" s="5" customFormat="1" ht="13.2">
      <c r="A1391" s="5">
        <f t="shared" si="49"/>
        <v>1391</v>
      </c>
      <c r="B1391" s="51" t="s">
        <v>4149</v>
      </c>
      <c r="C1391" s="51" t="s">
        <v>4150</v>
      </c>
      <c r="D1391" s="51"/>
      <c r="E1391" s="51" t="s">
        <v>1402</v>
      </c>
      <c r="F1391" s="51" t="s">
        <v>37</v>
      </c>
      <c r="G1391" s="51" t="s">
        <v>32</v>
      </c>
      <c r="H1391" s="52">
        <v>2025</v>
      </c>
      <c r="I1391" s="38">
        <v>152.1</v>
      </c>
      <c r="J1391" s="38">
        <v>0</v>
      </c>
      <c r="K1391" s="38">
        <v>152.1</v>
      </c>
      <c r="L1391" s="38">
        <v>152.1</v>
      </c>
      <c r="M1391" s="38">
        <v>152.1</v>
      </c>
      <c r="N1391" s="37">
        <v>152.1</v>
      </c>
      <c r="O1391" s="37">
        <v>152.1</v>
      </c>
      <c r="P1391" s="37">
        <v>152.1</v>
      </c>
      <c r="Q1391" s="37">
        <v>152.1</v>
      </c>
      <c r="R1391" s="37">
        <v>152.1</v>
      </c>
      <c r="S1391" s="37">
        <v>152.1</v>
      </c>
      <c r="T1391" s="207"/>
    </row>
    <row r="1392" spans="1:20" s="5" customFormat="1" ht="13.2">
      <c r="A1392" s="5">
        <f t="shared" si="49"/>
        <v>1392</v>
      </c>
      <c r="B1392" s="51" t="s">
        <v>2775</v>
      </c>
      <c r="C1392" s="51" t="s">
        <v>2776</v>
      </c>
      <c r="D1392" s="51"/>
      <c r="E1392" s="51" t="s">
        <v>203</v>
      </c>
      <c r="F1392" s="51" t="s">
        <v>37</v>
      </c>
      <c r="G1392" s="51" t="s">
        <v>69</v>
      </c>
      <c r="H1392" s="52">
        <v>2025</v>
      </c>
      <c r="I1392" s="38">
        <v>145</v>
      </c>
      <c r="J1392" s="38">
        <v>145</v>
      </c>
      <c r="K1392" s="38">
        <v>145</v>
      </c>
      <c r="L1392" s="38">
        <v>145</v>
      </c>
      <c r="M1392" s="38">
        <v>145</v>
      </c>
      <c r="N1392" s="37">
        <v>145</v>
      </c>
      <c r="O1392" s="37">
        <v>145</v>
      </c>
      <c r="P1392" s="37">
        <v>145</v>
      </c>
      <c r="Q1392" s="37">
        <v>145</v>
      </c>
      <c r="R1392" s="37">
        <v>145</v>
      </c>
      <c r="S1392" s="37">
        <v>145</v>
      </c>
      <c r="T1392" s="207"/>
    </row>
    <row r="1393" spans="1:20" s="5" customFormat="1" ht="13.2">
      <c r="A1393" s="5">
        <f t="shared" si="49"/>
        <v>1393</v>
      </c>
      <c r="B1393" s="51" t="s">
        <v>1605</v>
      </c>
      <c r="C1393" s="51" t="s">
        <v>1606</v>
      </c>
      <c r="D1393" s="51"/>
      <c r="E1393" s="51" t="s">
        <v>1607</v>
      </c>
      <c r="F1393" s="51" t="s">
        <v>37</v>
      </c>
      <c r="G1393" s="51" t="s">
        <v>33</v>
      </c>
      <c r="H1393" s="52">
        <v>2025</v>
      </c>
      <c r="I1393" s="38">
        <v>125</v>
      </c>
      <c r="J1393" s="38">
        <v>125</v>
      </c>
      <c r="K1393" s="38">
        <v>125</v>
      </c>
      <c r="L1393" s="38">
        <v>125</v>
      </c>
      <c r="M1393" s="38">
        <v>125</v>
      </c>
      <c r="N1393" s="37">
        <v>125</v>
      </c>
      <c r="O1393" s="37">
        <v>125</v>
      </c>
      <c r="P1393" s="37">
        <v>125</v>
      </c>
      <c r="Q1393" s="37">
        <v>125</v>
      </c>
      <c r="R1393" s="37">
        <v>125</v>
      </c>
      <c r="S1393" s="37">
        <v>125</v>
      </c>
      <c r="T1393" s="207"/>
    </row>
    <row r="1394" spans="1:20" s="5" customFormat="1" ht="13.2">
      <c r="A1394" s="5">
        <f t="shared" si="49"/>
        <v>1394</v>
      </c>
      <c r="B1394" s="51" t="s">
        <v>1791</v>
      </c>
      <c r="C1394" s="51" t="s">
        <v>1792</v>
      </c>
      <c r="D1394" s="51"/>
      <c r="E1394" s="51" t="s">
        <v>109</v>
      </c>
      <c r="F1394" s="51" t="s">
        <v>37</v>
      </c>
      <c r="G1394" s="51" t="s">
        <v>32</v>
      </c>
      <c r="H1394" s="52">
        <v>2025</v>
      </c>
      <c r="I1394" s="38">
        <v>225.7</v>
      </c>
      <c r="J1394" s="38">
        <v>225.7</v>
      </c>
      <c r="K1394" s="38">
        <v>225.7</v>
      </c>
      <c r="L1394" s="38">
        <v>225.7</v>
      </c>
      <c r="M1394" s="38">
        <v>225.7</v>
      </c>
      <c r="N1394" s="37">
        <v>225.7</v>
      </c>
      <c r="O1394" s="37">
        <v>225.7</v>
      </c>
      <c r="P1394" s="37">
        <v>225.7</v>
      </c>
      <c r="Q1394" s="37">
        <v>225.7</v>
      </c>
      <c r="R1394" s="37">
        <v>225.7</v>
      </c>
      <c r="S1394" s="37">
        <v>225.7</v>
      </c>
      <c r="T1394" s="207"/>
    </row>
    <row r="1395" spans="1:20" s="5" customFormat="1" ht="13.2">
      <c r="A1395" s="5">
        <f t="shared" si="49"/>
        <v>1395</v>
      </c>
      <c r="B1395" s="51" t="s">
        <v>2777</v>
      </c>
      <c r="C1395" s="51" t="s">
        <v>2778</v>
      </c>
      <c r="D1395" s="51"/>
      <c r="E1395" s="51" t="s">
        <v>570</v>
      </c>
      <c r="F1395" s="51" t="s">
        <v>37</v>
      </c>
      <c r="G1395" s="51" t="s">
        <v>32</v>
      </c>
      <c r="H1395" s="52">
        <v>2025</v>
      </c>
      <c r="I1395" s="38">
        <v>181</v>
      </c>
      <c r="J1395" s="38">
        <v>181</v>
      </c>
      <c r="K1395" s="38">
        <v>181</v>
      </c>
      <c r="L1395" s="38">
        <v>181</v>
      </c>
      <c r="M1395" s="38">
        <v>181</v>
      </c>
      <c r="N1395" s="37">
        <v>181</v>
      </c>
      <c r="O1395" s="37">
        <v>181</v>
      </c>
      <c r="P1395" s="37">
        <v>181</v>
      </c>
      <c r="Q1395" s="37">
        <v>181</v>
      </c>
      <c r="R1395" s="37">
        <v>181</v>
      </c>
      <c r="S1395" s="37">
        <v>181</v>
      </c>
      <c r="T1395" s="207"/>
    </row>
    <row r="1396" spans="1:20" s="5" customFormat="1" ht="13.2">
      <c r="A1396" s="5">
        <f t="shared" si="49"/>
        <v>1396</v>
      </c>
      <c r="B1396" s="51" t="s">
        <v>2419</v>
      </c>
      <c r="C1396" s="51" t="s">
        <v>2420</v>
      </c>
      <c r="D1396" s="51"/>
      <c r="E1396" s="51" t="s">
        <v>555</v>
      </c>
      <c r="F1396" s="51" t="s">
        <v>37</v>
      </c>
      <c r="G1396" s="51" t="s">
        <v>32</v>
      </c>
      <c r="H1396" s="52">
        <v>2025</v>
      </c>
      <c r="I1396" s="38">
        <v>517.29999999999995</v>
      </c>
      <c r="J1396" s="38">
        <v>517.29999999999995</v>
      </c>
      <c r="K1396" s="38">
        <v>517.29999999999995</v>
      </c>
      <c r="L1396" s="38">
        <v>517.29999999999995</v>
      </c>
      <c r="M1396" s="38">
        <v>517.29999999999995</v>
      </c>
      <c r="N1396" s="37">
        <v>517.29999999999995</v>
      </c>
      <c r="O1396" s="37">
        <v>517.29999999999995</v>
      </c>
      <c r="P1396" s="37">
        <v>517.29999999999995</v>
      </c>
      <c r="Q1396" s="37">
        <v>517.29999999999995</v>
      </c>
      <c r="R1396" s="37">
        <v>517.29999999999995</v>
      </c>
      <c r="S1396" s="37">
        <v>517.29999999999995</v>
      </c>
      <c r="T1396" s="207"/>
    </row>
    <row r="1397" spans="1:20" s="5" customFormat="1" ht="13.2">
      <c r="A1397" s="5">
        <f t="shared" si="49"/>
        <v>1397</v>
      </c>
      <c r="B1397" s="51" t="s">
        <v>2076</v>
      </c>
      <c r="C1397" s="51" t="s">
        <v>2077</v>
      </c>
      <c r="D1397" s="51"/>
      <c r="E1397" s="51" t="s">
        <v>47</v>
      </c>
      <c r="F1397" s="51" t="s">
        <v>37</v>
      </c>
      <c r="G1397" s="51" t="s">
        <v>31</v>
      </c>
      <c r="H1397" s="52">
        <v>2026</v>
      </c>
      <c r="I1397" s="38">
        <v>220.3</v>
      </c>
      <c r="J1397" s="38">
        <v>0</v>
      </c>
      <c r="K1397" s="38">
        <v>220.3</v>
      </c>
      <c r="L1397" s="38">
        <v>220.3</v>
      </c>
      <c r="M1397" s="38">
        <v>220.3</v>
      </c>
      <c r="N1397" s="37">
        <v>220.3</v>
      </c>
      <c r="O1397" s="37">
        <v>220.3</v>
      </c>
      <c r="P1397" s="37">
        <v>220.3</v>
      </c>
      <c r="Q1397" s="37">
        <v>220.3</v>
      </c>
      <c r="R1397" s="37">
        <v>220.3</v>
      </c>
      <c r="S1397" s="37">
        <v>220.3</v>
      </c>
      <c r="T1397" s="207"/>
    </row>
    <row r="1398" spans="1:20" s="5" customFormat="1" ht="13.2">
      <c r="A1398" s="5">
        <f t="shared" si="49"/>
        <v>1398</v>
      </c>
      <c r="B1398" s="51" t="s">
        <v>2873</v>
      </c>
      <c r="C1398" s="51" t="s">
        <v>2874</v>
      </c>
      <c r="D1398" s="51"/>
      <c r="E1398" s="51" t="s">
        <v>1711</v>
      </c>
      <c r="F1398" s="51" t="s">
        <v>37</v>
      </c>
      <c r="G1398" s="51" t="s">
        <v>186</v>
      </c>
      <c r="H1398" s="52">
        <v>2024</v>
      </c>
      <c r="I1398" s="38">
        <v>484.6</v>
      </c>
      <c r="J1398" s="38">
        <v>484.6</v>
      </c>
      <c r="K1398" s="38">
        <v>484.6</v>
      </c>
      <c r="L1398" s="38">
        <v>484.6</v>
      </c>
      <c r="M1398" s="38">
        <v>484.6</v>
      </c>
      <c r="N1398" s="37">
        <v>484.6</v>
      </c>
      <c r="O1398" s="37">
        <v>484.6</v>
      </c>
      <c r="P1398" s="37">
        <v>484.6</v>
      </c>
      <c r="Q1398" s="37">
        <v>484.6</v>
      </c>
      <c r="R1398" s="37">
        <v>484.6</v>
      </c>
      <c r="S1398" s="37">
        <v>484.6</v>
      </c>
      <c r="T1398" s="207"/>
    </row>
    <row r="1399" spans="1:20" s="5" customFormat="1" ht="13.2">
      <c r="A1399" s="5">
        <f t="shared" si="49"/>
        <v>1399</v>
      </c>
      <c r="B1399" s="51" t="s">
        <v>4151</v>
      </c>
      <c r="C1399" s="51" t="s">
        <v>4152</v>
      </c>
      <c r="D1399" s="51"/>
      <c r="E1399" s="51" t="s">
        <v>1700</v>
      </c>
      <c r="F1399" s="51" t="s">
        <v>37</v>
      </c>
      <c r="G1399" s="51" t="s">
        <v>31</v>
      </c>
      <c r="H1399" s="52">
        <v>2026</v>
      </c>
      <c r="I1399" s="38">
        <v>85</v>
      </c>
      <c r="J1399" s="38">
        <v>0</v>
      </c>
      <c r="K1399" s="38">
        <v>85</v>
      </c>
      <c r="L1399" s="38">
        <v>85</v>
      </c>
      <c r="M1399" s="38">
        <v>85</v>
      </c>
      <c r="N1399" s="37">
        <v>85</v>
      </c>
      <c r="O1399" s="37">
        <v>85</v>
      </c>
      <c r="P1399" s="37">
        <v>85</v>
      </c>
      <c r="Q1399" s="37">
        <v>85</v>
      </c>
      <c r="R1399" s="37">
        <v>85</v>
      </c>
      <c r="S1399" s="37">
        <v>85</v>
      </c>
      <c r="T1399" s="207"/>
    </row>
    <row r="1400" spans="1:20" s="5" customFormat="1" ht="13.2">
      <c r="A1400" s="5">
        <f t="shared" si="49"/>
        <v>1400</v>
      </c>
      <c r="B1400" s="51" t="s">
        <v>2078</v>
      </c>
      <c r="C1400" s="51" t="s">
        <v>2079</v>
      </c>
      <c r="D1400" s="51"/>
      <c r="E1400" s="51" t="s">
        <v>149</v>
      </c>
      <c r="F1400" s="51" t="s">
        <v>37</v>
      </c>
      <c r="G1400" s="51" t="s">
        <v>32</v>
      </c>
      <c r="H1400" s="52">
        <v>2024</v>
      </c>
      <c r="I1400" s="38">
        <v>301.3</v>
      </c>
      <c r="J1400" s="38">
        <v>301.3</v>
      </c>
      <c r="K1400" s="38">
        <v>301.3</v>
      </c>
      <c r="L1400" s="38">
        <v>301.3</v>
      </c>
      <c r="M1400" s="38">
        <v>301.3</v>
      </c>
      <c r="N1400" s="37">
        <v>301.3</v>
      </c>
      <c r="O1400" s="37">
        <v>301.3</v>
      </c>
      <c r="P1400" s="37">
        <v>301.3</v>
      </c>
      <c r="Q1400" s="37">
        <v>301.3</v>
      </c>
      <c r="R1400" s="37">
        <v>301.3</v>
      </c>
      <c r="S1400" s="37">
        <v>301.3</v>
      </c>
      <c r="T1400" s="207"/>
    </row>
    <row r="1401" spans="1:20" s="5" customFormat="1" ht="13.2">
      <c r="A1401" s="5">
        <f t="shared" si="49"/>
        <v>1401</v>
      </c>
      <c r="B1401" s="51" t="s">
        <v>1793</v>
      </c>
      <c r="C1401" s="51" t="s">
        <v>1794</v>
      </c>
      <c r="D1401" s="51"/>
      <c r="E1401" s="51" t="s">
        <v>1795</v>
      </c>
      <c r="F1401" s="51" t="s">
        <v>37</v>
      </c>
      <c r="G1401" s="51" t="s">
        <v>31</v>
      </c>
      <c r="H1401" s="52">
        <v>2025</v>
      </c>
      <c r="I1401" s="38">
        <v>305</v>
      </c>
      <c r="J1401" s="38">
        <v>305</v>
      </c>
      <c r="K1401" s="38">
        <v>305</v>
      </c>
      <c r="L1401" s="38">
        <v>305</v>
      </c>
      <c r="M1401" s="38">
        <v>305</v>
      </c>
      <c r="N1401" s="37">
        <v>305</v>
      </c>
      <c r="O1401" s="37">
        <v>305</v>
      </c>
      <c r="P1401" s="37">
        <v>305</v>
      </c>
      <c r="Q1401" s="37">
        <v>305</v>
      </c>
      <c r="R1401" s="37">
        <v>305</v>
      </c>
      <c r="S1401" s="37">
        <v>305</v>
      </c>
      <c r="T1401" s="207"/>
    </row>
    <row r="1402" spans="1:20" s="5" customFormat="1" ht="13.2">
      <c r="A1402" s="5">
        <f t="shared" si="49"/>
        <v>1402</v>
      </c>
      <c r="B1402" s="51" t="s">
        <v>2779</v>
      </c>
      <c r="C1402" s="51" t="s">
        <v>2780</v>
      </c>
      <c r="D1402" s="51"/>
      <c r="E1402" s="51" t="s">
        <v>476</v>
      </c>
      <c r="F1402" s="51" t="s">
        <v>37</v>
      </c>
      <c r="G1402" s="51" t="s">
        <v>31</v>
      </c>
      <c r="H1402" s="52">
        <v>2025</v>
      </c>
      <c r="I1402" s="38">
        <v>151.9</v>
      </c>
      <c r="J1402" s="38">
        <v>151.9</v>
      </c>
      <c r="K1402" s="38">
        <v>151.9</v>
      </c>
      <c r="L1402" s="38">
        <v>151.9</v>
      </c>
      <c r="M1402" s="38">
        <v>151.9</v>
      </c>
      <c r="N1402" s="37">
        <v>151.9</v>
      </c>
      <c r="O1402" s="37">
        <v>151.9</v>
      </c>
      <c r="P1402" s="37">
        <v>151.9</v>
      </c>
      <c r="Q1402" s="37">
        <v>151.9</v>
      </c>
      <c r="R1402" s="37">
        <v>151.9</v>
      </c>
      <c r="S1402" s="37">
        <v>151.9</v>
      </c>
      <c r="T1402" s="207"/>
    </row>
    <row r="1403" spans="1:20" s="5" customFormat="1" ht="13.2">
      <c r="A1403" s="5">
        <f t="shared" si="49"/>
        <v>1403</v>
      </c>
      <c r="B1403" s="51" t="s">
        <v>4153</v>
      </c>
      <c r="C1403" s="51" t="s">
        <v>4154</v>
      </c>
      <c r="D1403" s="51"/>
      <c r="E1403" s="51" t="s">
        <v>416</v>
      </c>
      <c r="F1403" s="51" t="s">
        <v>37</v>
      </c>
      <c r="G1403" s="51" t="s">
        <v>31</v>
      </c>
      <c r="H1403" s="52">
        <v>2025</v>
      </c>
      <c r="I1403" s="38">
        <v>666.1</v>
      </c>
      <c r="J1403" s="38">
        <v>666.1</v>
      </c>
      <c r="K1403" s="38">
        <v>666.1</v>
      </c>
      <c r="L1403" s="38">
        <v>666.1</v>
      </c>
      <c r="M1403" s="38">
        <v>666.1</v>
      </c>
      <c r="N1403" s="37">
        <v>666.1</v>
      </c>
      <c r="O1403" s="37">
        <v>666.1</v>
      </c>
      <c r="P1403" s="37">
        <v>666.1</v>
      </c>
      <c r="Q1403" s="37">
        <v>666.1</v>
      </c>
      <c r="R1403" s="37">
        <v>666.1</v>
      </c>
      <c r="S1403" s="37">
        <v>666.1</v>
      </c>
      <c r="T1403" s="207"/>
    </row>
    <row r="1404" spans="1:20" s="5" customFormat="1" ht="13.2">
      <c r="A1404" s="5">
        <f t="shared" si="49"/>
        <v>1404</v>
      </c>
      <c r="B1404" s="51" t="s">
        <v>4155</v>
      </c>
      <c r="C1404" s="51" t="s">
        <v>4156</v>
      </c>
      <c r="D1404" s="51"/>
      <c r="E1404" s="51" t="s">
        <v>570</v>
      </c>
      <c r="F1404" s="51" t="s">
        <v>37</v>
      </c>
      <c r="G1404" s="51" t="s">
        <v>32</v>
      </c>
      <c r="H1404" s="52">
        <v>2026</v>
      </c>
      <c r="I1404" s="38">
        <v>40.799999999999997</v>
      </c>
      <c r="J1404" s="38">
        <v>0</v>
      </c>
      <c r="K1404" s="38">
        <v>0</v>
      </c>
      <c r="L1404" s="38">
        <v>40.799999999999997</v>
      </c>
      <c r="M1404" s="38">
        <v>40.799999999999997</v>
      </c>
      <c r="N1404" s="37">
        <v>40.799999999999997</v>
      </c>
      <c r="O1404" s="37">
        <v>40.799999999999997</v>
      </c>
      <c r="P1404" s="37">
        <v>40.799999999999997</v>
      </c>
      <c r="Q1404" s="37">
        <v>40.799999999999997</v>
      </c>
      <c r="R1404" s="37">
        <v>40.799999999999997</v>
      </c>
      <c r="S1404" s="37">
        <v>40.799999999999997</v>
      </c>
      <c r="T1404" s="207"/>
    </row>
    <row r="1405" spans="1:20" s="5" customFormat="1" ht="13.2">
      <c r="A1405" s="5">
        <f t="shared" si="49"/>
        <v>1405</v>
      </c>
      <c r="B1405" s="51" t="s">
        <v>4157</v>
      </c>
      <c r="C1405" s="51" t="s">
        <v>4158</v>
      </c>
      <c r="D1405" s="51"/>
      <c r="E1405" s="51" t="s">
        <v>1095</v>
      </c>
      <c r="F1405" s="51" t="s">
        <v>37</v>
      </c>
      <c r="G1405" s="51" t="s">
        <v>33</v>
      </c>
      <c r="H1405" s="52">
        <v>2026</v>
      </c>
      <c r="I1405" s="38">
        <v>374.4</v>
      </c>
      <c r="J1405" s="38">
        <v>0</v>
      </c>
      <c r="K1405" s="38">
        <v>374.4</v>
      </c>
      <c r="L1405" s="38">
        <v>374.4</v>
      </c>
      <c r="M1405" s="38">
        <v>374.4</v>
      </c>
      <c r="N1405" s="37">
        <v>374.4</v>
      </c>
      <c r="O1405" s="37">
        <v>374.4</v>
      </c>
      <c r="P1405" s="37">
        <v>374.4</v>
      </c>
      <c r="Q1405" s="37">
        <v>374.4</v>
      </c>
      <c r="R1405" s="37">
        <v>374.4</v>
      </c>
      <c r="S1405" s="37">
        <v>374.4</v>
      </c>
      <c r="T1405" s="207"/>
    </row>
    <row r="1406" spans="1:20" s="5" customFormat="1" ht="13.2">
      <c r="A1406" s="5">
        <f t="shared" si="49"/>
        <v>1406</v>
      </c>
      <c r="B1406" s="51" t="s">
        <v>1796</v>
      </c>
      <c r="C1406" s="51" t="s">
        <v>1797</v>
      </c>
      <c r="D1406" s="51"/>
      <c r="E1406" s="51" t="s">
        <v>68</v>
      </c>
      <c r="F1406" s="51" t="s">
        <v>37</v>
      </c>
      <c r="G1406" s="51" t="s">
        <v>33</v>
      </c>
      <c r="H1406" s="52">
        <v>2026</v>
      </c>
      <c r="I1406" s="38">
        <v>260</v>
      </c>
      <c r="J1406" s="38">
        <v>0</v>
      </c>
      <c r="K1406" s="38">
        <v>260</v>
      </c>
      <c r="L1406" s="38">
        <v>260</v>
      </c>
      <c r="M1406" s="38">
        <v>260</v>
      </c>
      <c r="N1406" s="37">
        <v>260</v>
      </c>
      <c r="O1406" s="37">
        <v>260</v>
      </c>
      <c r="P1406" s="37">
        <v>260</v>
      </c>
      <c r="Q1406" s="37">
        <v>260</v>
      </c>
      <c r="R1406" s="37">
        <v>260</v>
      </c>
      <c r="S1406" s="37">
        <v>260</v>
      </c>
      <c r="T1406" s="207"/>
    </row>
    <row r="1407" spans="1:20" s="5" customFormat="1" ht="13.2">
      <c r="A1407" s="5">
        <f t="shared" si="49"/>
        <v>1407</v>
      </c>
      <c r="B1407" s="51" t="s">
        <v>2421</v>
      </c>
      <c r="C1407" s="51" t="s">
        <v>2422</v>
      </c>
      <c r="D1407" s="51"/>
      <c r="E1407" s="51" t="s">
        <v>99</v>
      </c>
      <c r="F1407" s="51" t="s">
        <v>37</v>
      </c>
      <c r="G1407" s="51" t="s">
        <v>32</v>
      </c>
      <c r="H1407" s="52">
        <v>2026</v>
      </c>
      <c r="I1407" s="38">
        <v>253.2</v>
      </c>
      <c r="J1407" s="38">
        <v>0</v>
      </c>
      <c r="K1407" s="38">
        <v>0</v>
      </c>
      <c r="L1407" s="38">
        <v>253.2</v>
      </c>
      <c r="M1407" s="38">
        <v>253.2</v>
      </c>
      <c r="N1407" s="37">
        <v>253.2</v>
      </c>
      <c r="O1407" s="37">
        <v>253.2</v>
      </c>
      <c r="P1407" s="37">
        <v>253.2</v>
      </c>
      <c r="Q1407" s="37">
        <v>253.2</v>
      </c>
      <c r="R1407" s="37">
        <v>253.2</v>
      </c>
      <c r="S1407" s="37">
        <v>253.2</v>
      </c>
      <c r="T1407" s="207"/>
    </row>
    <row r="1408" spans="1:20" s="5" customFormat="1" ht="13.2">
      <c r="A1408" s="5">
        <f t="shared" si="49"/>
        <v>1408</v>
      </c>
      <c r="B1408" s="51" t="s">
        <v>4159</v>
      </c>
      <c r="C1408" s="51" t="s">
        <v>1860</v>
      </c>
      <c r="D1408" s="51"/>
      <c r="E1408" s="51" t="s">
        <v>1108</v>
      </c>
      <c r="F1408" s="51" t="s">
        <v>37</v>
      </c>
      <c r="G1408" s="51" t="s">
        <v>40</v>
      </c>
      <c r="H1408" s="52">
        <v>2025</v>
      </c>
      <c r="I1408" s="38">
        <v>515.70000000000005</v>
      </c>
      <c r="J1408" s="38">
        <v>515.70000000000005</v>
      </c>
      <c r="K1408" s="38">
        <v>515.70000000000005</v>
      </c>
      <c r="L1408" s="38">
        <v>515.70000000000005</v>
      </c>
      <c r="M1408" s="38">
        <v>515.70000000000005</v>
      </c>
      <c r="N1408" s="37">
        <v>515.70000000000005</v>
      </c>
      <c r="O1408" s="37">
        <v>515.70000000000005</v>
      </c>
      <c r="P1408" s="37">
        <v>515.70000000000005</v>
      </c>
      <c r="Q1408" s="37">
        <v>515.70000000000005</v>
      </c>
      <c r="R1408" s="37">
        <v>515.70000000000005</v>
      </c>
      <c r="S1408" s="37">
        <v>515.70000000000005</v>
      </c>
      <c r="T1408" s="207"/>
    </row>
    <row r="1409" spans="1:20" s="5" customFormat="1" ht="13.2">
      <c r="A1409" s="5">
        <f t="shared" si="49"/>
        <v>1409</v>
      </c>
      <c r="B1409" s="51" t="s">
        <v>2470</v>
      </c>
      <c r="C1409" s="51" t="s">
        <v>2471</v>
      </c>
      <c r="D1409" s="51"/>
      <c r="E1409" s="51" t="s">
        <v>912</v>
      </c>
      <c r="F1409" s="51" t="s">
        <v>37</v>
      </c>
      <c r="G1409" s="51" t="s">
        <v>32</v>
      </c>
      <c r="H1409" s="52">
        <v>2025</v>
      </c>
      <c r="I1409" s="38">
        <v>95</v>
      </c>
      <c r="J1409" s="38">
        <v>95</v>
      </c>
      <c r="K1409" s="38">
        <v>95</v>
      </c>
      <c r="L1409" s="38">
        <v>95</v>
      </c>
      <c r="M1409" s="38">
        <v>95</v>
      </c>
      <c r="N1409" s="37">
        <v>95</v>
      </c>
      <c r="O1409" s="37">
        <v>95</v>
      </c>
      <c r="P1409" s="37">
        <v>95</v>
      </c>
      <c r="Q1409" s="37">
        <v>95</v>
      </c>
      <c r="R1409" s="37">
        <v>95</v>
      </c>
      <c r="S1409" s="37">
        <v>95</v>
      </c>
      <c r="T1409" s="207"/>
    </row>
    <row r="1410" spans="1:20" s="5" customFormat="1" ht="13.2">
      <c r="A1410" s="5">
        <f t="shared" si="49"/>
        <v>1410</v>
      </c>
      <c r="B1410" s="51" t="s">
        <v>1617</v>
      </c>
      <c r="C1410" s="51" t="s">
        <v>1618</v>
      </c>
      <c r="D1410" s="51"/>
      <c r="E1410" s="51" t="s">
        <v>88</v>
      </c>
      <c r="F1410" s="51" t="s">
        <v>37</v>
      </c>
      <c r="G1410" s="51" t="s">
        <v>33</v>
      </c>
      <c r="H1410" s="52">
        <v>2026</v>
      </c>
      <c r="I1410" s="38">
        <v>200</v>
      </c>
      <c r="J1410" s="38">
        <v>0</v>
      </c>
      <c r="K1410" s="38">
        <v>200</v>
      </c>
      <c r="L1410" s="38">
        <v>200</v>
      </c>
      <c r="M1410" s="38">
        <v>200</v>
      </c>
      <c r="N1410" s="37">
        <v>200</v>
      </c>
      <c r="O1410" s="37">
        <v>200</v>
      </c>
      <c r="P1410" s="37">
        <v>200</v>
      </c>
      <c r="Q1410" s="37">
        <v>200</v>
      </c>
      <c r="R1410" s="37">
        <v>200</v>
      </c>
      <c r="S1410" s="37">
        <v>200</v>
      </c>
      <c r="T1410" s="207"/>
    </row>
    <row r="1411" spans="1:20" s="5" customFormat="1" ht="13.2">
      <c r="A1411" s="5">
        <f t="shared" si="49"/>
        <v>1411</v>
      </c>
      <c r="B1411" s="51" t="s">
        <v>1876</v>
      </c>
      <c r="C1411" s="51" t="s">
        <v>1786</v>
      </c>
      <c r="D1411" s="51"/>
      <c r="E1411" s="51" t="s">
        <v>432</v>
      </c>
      <c r="F1411" s="51" t="s">
        <v>37</v>
      </c>
      <c r="G1411" s="51" t="s">
        <v>31</v>
      </c>
      <c r="H1411" s="52">
        <v>2024</v>
      </c>
      <c r="I1411" s="38">
        <v>203</v>
      </c>
      <c r="J1411" s="38">
        <v>203</v>
      </c>
      <c r="K1411" s="38">
        <v>203</v>
      </c>
      <c r="L1411" s="38">
        <v>203</v>
      </c>
      <c r="M1411" s="38">
        <v>203</v>
      </c>
      <c r="N1411" s="37">
        <v>203</v>
      </c>
      <c r="O1411" s="37">
        <v>203</v>
      </c>
      <c r="P1411" s="37">
        <v>203</v>
      </c>
      <c r="Q1411" s="37">
        <v>203</v>
      </c>
      <c r="R1411" s="37">
        <v>203</v>
      </c>
      <c r="S1411" s="37">
        <v>203</v>
      </c>
      <c r="T1411" s="207"/>
    </row>
    <row r="1412" spans="1:20" s="5" customFormat="1" ht="13.2">
      <c r="A1412" s="5">
        <f t="shared" si="49"/>
        <v>1412</v>
      </c>
      <c r="B1412" s="51" t="s">
        <v>4160</v>
      </c>
      <c r="C1412" s="51" t="s">
        <v>4161</v>
      </c>
      <c r="D1412" s="51"/>
      <c r="E1412" s="51" t="s">
        <v>357</v>
      </c>
      <c r="F1412" s="51" t="s">
        <v>37</v>
      </c>
      <c r="G1412" s="51" t="s">
        <v>69</v>
      </c>
      <c r="H1412" s="52">
        <v>2025</v>
      </c>
      <c r="I1412" s="38">
        <v>256.2</v>
      </c>
      <c r="J1412" s="38">
        <v>256.2</v>
      </c>
      <c r="K1412" s="38">
        <v>256.2</v>
      </c>
      <c r="L1412" s="38">
        <v>256.2</v>
      </c>
      <c r="M1412" s="38">
        <v>256.2</v>
      </c>
      <c r="N1412" s="37">
        <v>256.2</v>
      </c>
      <c r="O1412" s="37">
        <v>256.2</v>
      </c>
      <c r="P1412" s="37">
        <v>256.2</v>
      </c>
      <c r="Q1412" s="37">
        <v>256.2</v>
      </c>
      <c r="R1412" s="37">
        <v>256.2</v>
      </c>
      <c r="S1412" s="37">
        <v>256.2</v>
      </c>
      <c r="T1412" s="207"/>
    </row>
    <row r="1413" spans="1:20" s="5" customFormat="1" ht="13.2">
      <c r="A1413" s="5">
        <f t="shared" si="49"/>
        <v>1413</v>
      </c>
      <c r="B1413" s="51" t="s">
        <v>4162</v>
      </c>
      <c r="C1413" s="51" t="s">
        <v>4163</v>
      </c>
      <c r="D1413" s="51"/>
      <c r="E1413" s="51" t="s">
        <v>357</v>
      </c>
      <c r="F1413" s="51" t="s">
        <v>37</v>
      </c>
      <c r="G1413" s="51" t="s">
        <v>69</v>
      </c>
      <c r="H1413" s="52">
        <v>2025</v>
      </c>
      <c r="I1413" s="38">
        <v>308.89999999999998</v>
      </c>
      <c r="J1413" s="38">
        <v>308.89999999999998</v>
      </c>
      <c r="K1413" s="38">
        <v>308.89999999999998</v>
      </c>
      <c r="L1413" s="38">
        <v>308.89999999999998</v>
      </c>
      <c r="M1413" s="38">
        <v>308.89999999999998</v>
      </c>
      <c r="N1413" s="37">
        <v>308.89999999999998</v>
      </c>
      <c r="O1413" s="37">
        <v>308.89999999999998</v>
      </c>
      <c r="P1413" s="37">
        <v>308.89999999999998</v>
      </c>
      <c r="Q1413" s="37">
        <v>308.89999999999998</v>
      </c>
      <c r="R1413" s="37">
        <v>308.89999999999998</v>
      </c>
      <c r="S1413" s="37">
        <v>308.89999999999998</v>
      </c>
      <c r="T1413" s="207"/>
    </row>
    <row r="1414" spans="1:20" s="5" customFormat="1" ht="13.2">
      <c r="A1414" s="5">
        <f t="shared" ref="A1414:A1477" si="50">A1413+1</f>
        <v>1414</v>
      </c>
      <c r="B1414" s="51" t="s">
        <v>2081</v>
      </c>
      <c r="C1414" s="51" t="s">
        <v>2082</v>
      </c>
      <c r="D1414" s="51"/>
      <c r="E1414" s="51" t="s">
        <v>2083</v>
      </c>
      <c r="F1414" s="51" t="s">
        <v>37</v>
      </c>
      <c r="G1414" s="51" t="s">
        <v>32</v>
      </c>
      <c r="H1414" s="52">
        <v>2025</v>
      </c>
      <c r="I1414" s="38">
        <v>150.80000000000001</v>
      </c>
      <c r="J1414" s="38">
        <v>150.80000000000001</v>
      </c>
      <c r="K1414" s="38">
        <v>150.80000000000001</v>
      </c>
      <c r="L1414" s="38">
        <v>150.80000000000001</v>
      </c>
      <c r="M1414" s="38">
        <v>150.80000000000001</v>
      </c>
      <c r="N1414" s="37">
        <v>150.80000000000001</v>
      </c>
      <c r="O1414" s="37">
        <v>150.80000000000001</v>
      </c>
      <c r="P1414" s="37">
        <v>150.80000000000001</v>
      </c>
      <c r="Q1414" s="37">
        <v>150.80000000000001</v>
      </c>
      <c r="R1414" s="37">
        <v>150.80000000000001</v>
      </c>
      <c r="S1414" s="37">
        <v>150.80000000000001</v>
      </c>
      <c r="T1414" s="207"/>
    </row>
    <row r="1415" spans="1:20" s="5" customFormat="1" ht="13.2">
      <c r="A1415" s="5">
        <f t="shared" si="50"/>
        <v>1415</v>
      </c>
      <c r="B1415" s="51" t="s">
        <v>1801</v>
      </c>
      <c r="C1415" s="51" t="s">
        <v>1802</v>
      </c>
      <c r="D1415" s="51"/>
      <c r="E1415" s="51" t="s">
        <v>1536</v>
      </c>
      <c r="F1415" s="51" t="s">
        <v>37</v>
      </c>
      <c r="G1415" s="51" t="s">
        <v>69</v>
      </c>
      <c r="H1415" s="52">
        <v>2024</v>
      </c>
      <c r="I1415" s="38">
        <v>100.2</v>
      </c>
      <c r="J1415" s="38">
        <v>100.2</v>
      </c>
      <c r="K1415" s="38">
        <v>100.2</v>
      </c>
      <c r="L1415" s="38">
        <v>100.2</v>
      </c>
      <c r="M1415" s="38">
        <v>100.2</v>
      </c>
      <c r="N1415" s="37">
        <v>100.2</v>
      </c>
      <c r="O1415" s="37">
        <v>100.2</v>
      </c>
      <c r="P1415" s="37">
        <v>100.2</v>
      </c>
      <c r="Q1415" s="37">
        <v>100.2</v>
      </c>
      <c r="R1415" s="37">
        <v>100.2</v>
      </c>
      <c r="S1415" s="37">
        <v>100.2</v>
      </c>
      <c r="T1415" s="207"/>
    </row>
    <row r="1416" spans="1:20" s="5" customFormat="1" ht="13.2">
      <c r="A1416" s="5">
        <f t="shared" si="50"/>
        <v>1416</v>
      </c>
      <c r="B1416" s="51" t="s">
        <v>2423</v>
      </c>
      <c r="C1416" s="51" t="s">
        <v>2424</v>
      </c>
      <c r="D1416" s="51"/>
      <c r="E1416" s="51" t="s">
        <v>2425</v>
      </c>
      <c r="F1416" s="51" t="s">
        <v>37</v>
      </c>
      <c r="G1416" s="51" t="s">
        <v>32</v>
      </c>
      <c r="H1416" s="52">
        <v>2025</v>
      </c>
      <c r="I1416" s="38">
        <v>205.2</v>
      </c>
      <c r="J1416" s="38">
        <v>205.2</v>
      </c>
      <c r="K1416" s="38">
        <v>205.2</v>
      </c>
      <c r="L1416" s="38">
        <v>205.2</v>
      </c>
      <c r="M1416" s="38">
        <v>205.2</v>
      </c>
      <c r="N1416" s="37">
        <v>205.2</v>
      </c>
      <c r="O1416" s="37">
        <v>205.2</v>
      </c>
      <c r="P1416" s="37">
        <v>205.2</v>
      </c>
      <c r="Q1416" s="37">
        <v>205.2</v>
      </c>
      <c r="R1416" s="37">
        <v>205.2</v>
      </c>
      <c r="S1416" s="37">
        <v>205.2</v>
      </c>
      <c r="T1416" s="207"/>
    </row>
    <row r="1417" spans="1:20" s="5" customFormat="1" ht="13.2">
      <c r="A1417" s="5">
        <f t="shared" si="50"/>
        <v>1417</v>
      </c>
      <c r="B1417" s="51" t="s">
        <v>2781</v>
      </c>
      <c r="C1417" s="51" t="s">
        <v>2782</v>
      </c>
      <c r="D1417" s="51"/>
      <c r="E1417" s="51" t="s">
        <v>2425</v>
      </c>
      <c r="F1417" s="51" t="s">
        <v>37</v>
      </c>
      <c r="G1417" s="51" t="s">
        <v>32</v>
      </c>
      <c r="H1417" s="52">
        <v>2026</v>
      </c>
      <c r="I1417" s="38">
        <v>205.2</v>
      </c>
      <c r="J1417" s="38">
        <v>0</v>
      </c>
      <c r="K1417" s="38">
        <v>205.2</v>
      </c>
      <c r="L1417" s="38">
        <v>205.2</v>
      </c>
      <c r="M1417" s="38">
        <v>205.2</v>
      </c>
      <c r="N1417" s="37">
        <v>205.2</v>
      </c>
      <c r="O1417" s="37">
        <v>205.2</v>
      </c>
      <c r="P1417" s="37">
        <v>205.2</v>
      </c>
      <c r="Q1417" s="37">
        <v>205.2</v>
      </c>
      <c r="R1417" s="37">
        <v>205.2</v>
      </c>
      <c r="S1417" s="37">
        <v>205.2</v>
      </c>
      <c r="T1417" s="207"/>
    </row>
    <row r="1418" spans="1:20" s="5" customFormat="1" ht="13.2">
      <c r="A1418" s="5">
        <f t="shared" si="50"/>
        <v>1418</v>
      </c>
      <c r="B1418" s="51" t="s">
        <v>1877</v>
      </c>
      <c r="C1418" s="51" t="s">
        <v>1878</v>
      </c>
      <c r="D1418" s="51"/>
      <c r="E1418" s="51" t="s">
        <v>476</v>
      </c>
      <c r="F1418" s="51" t="s">
        <v>37</v>
      </c>
      <c r="G1418" s="51" t="s">
        <v>31</v>
      </c>
      <c r="H1418" s="52">
        <v>2025</v>
      </c>
      <c r="I1418" s="38">
        <v>51.8</v>
      </c>
      <c r="J1418" s="38">
        <v>51.8</v>
      </c>
      <c r="K1418" s="38">
        <v>51.8</v>
      </c>
      <c r="L1418" s="38">
        <v>51.8</v>
      </c>
      <c r="M1418" s="38">
        <v>51.8</v>
      </c>
      <c r="N1418" s="37">
        <v>51.8</v>
      </c>
      <c r="O1418" s="37">
        <v>51.8</v>
      </c>
      <c r="P1418" s="37">
        <v>51.8</v>
      </c>
      <c r="Q1418" s="37">
        <v>51.8</v>
      </c>
      <c r="R1418" s="37">
        <v>51.8</v>
      </c>
      <c r="S1418" s="37">
        <v>51.8</v>
      </c>
      <c r="T1418" s="207"/>
    </row>
    <row r="1419" spans="1:20" s="5" customFormat="1" ht="13.2">
      <c r="A1419" s="5">
        <f t="shared" si="50"/>
        <v>1419</v>
      </c>
      <c r="B1419" s="51" t="s">
        <v>4164</v>
      </c>
      <c r="C1419" s="51" t="s">
        <v>4165</v>
      </c>
      <c r="D1419" s="51"/>
      <c r="E1419" s="51" t="s">
        <v>1095</v>
      </c>
      <c r="F1419" s="51" t="s">
        <v>37</v>
      </c>
      <c r="G1419" s="51" t="s">
        <v>33</v>
      </c>
      <c r="H1419" s="52">
        <v>2026</v>
      </c>
      <c r="I1419" s="38">
        <v>374.4</v>
      </c>
      <c r="J1419" s="38">
        <v>0</v>
      </c>
      <c r="K1419" s="38">
        <v>374.4</v>
      </c>
      <c r="L1419" s="38">
        <v>374.4</v>
      </c>
      <c r="M1419" s="38">
        <v>374.4</v>
      </c>
      <c r="N1419" s="37">
        <v>374.4</v>
      </c>
      <c r="O1419" s="37">
        <v>374.4</v>
      </c>
      <c r="P1419" s="37">
        <v>374.4</v>
      </c>
      <c r="Q1419" s="37">
        <v>374.4</v>
      </c>
      <c r="R1419" s="37">
        <v>374.4</v>
      </c>
      <c r="S1419" s="37">
        <v>374.4</v>
      </c>
      <c r="T1419" s="207"/>
    </row>
    <row r="1420" spans="1:20" s="5" customFormat="1" ht="13.2">
      <c r="A1420" s="5">
        <f t="shared" si="50"/>
        <v>1420</v>
      </c>
      <c r="B1420" s="51" t="s">
        <v>2786</v>
      </c>
      <c r="C1420" s="51" t="s">
        <v>2787</v>
      </c>
      <c r="D1420" s="51"/>
      <c r="E1420" s="51" t="s">
        <v>179</v>
      </c>
      <c r="F1420" s="51" t="s">
        <v>37</v>
      </c>
      <c r="G1420" s="51" t="s">
        <v>31</v>
      </c>
      <c r="H1420" s="52">
        <v>2025</v>
      </c>
      <c r="I1420" s="38">
        <v>300</v>
      </c>
      <c r="J1420" s="38">
        <v>300</v>
      </c>
      <c r="K1420" s="38">
        <v>300</v>
      </c>
      <c r="L1420" s="38">
        <v>300</v>
      </c>
      <c r="M1420" s="38">
        <v>300</v>
      </c>
      <c r="N1420" s="37">
        <v>300</v>
      </c>
      <c r="O1420" s="37">
        <v>300</v>
      </c>
      <c r="P1420" s="37">
        <v>300</v>
      </c>
      <c r="Q1420" s="37">
        <v>300</v>
      </c>
      <c r="R1420" s="37">
        <v>300</v>
      </c>
      <c r="S1420" s="37">
        <v>300</v>
      </c>
      <c r="T1420" s="207"/>
    </row>
    <row r="1421" spans="1:20" s="5" customFormat="1" ht="13.2">
      <c r="A1421" s="5">
        <f t="shared" si="50"/>
        <v>1421</v>
      </c>
      <c r="B1421" s="51" t="s">
        <v>1879</v>
      </c>
      <c r="C1421" s="51" t="s">
        <v>1880</v>
      </c>
      <c r="D1421" s="51"/>
      <c r="E1421" s="51" t="s">
        <v>260</v>
      </c>
      <c r="F1421" s="51" t="s">
        <v>37</v>
      </c>
      <c r="G1421" s="51" t="s">
        <v>32</v>
      </c>
      <c r="H1421" s="52">
        <v>2025</v>
      </c>
      <c r="I1421" s="38">
        <v>609.70000000000005</v>
      </c>
      <c r="J1421" s="38">
        <v>609.70000000000005</v>
      </c>
      <c r="K1421" s="38">
        <v>609.70000000000005</v>
      </c>
      <c r="L1421" s="38">
        <v>609.70000000000005</v>
      </c>
      <c r="M1421" s="38">
        <v>609.70000000000005</v>
      </c>
      <c r="N1421" s="37">
        <v>609.70000000000005</v>
      </c>
      <c r="O1421" s="37">
        <v>609.70000000000005</v>
      </c>
      <c r="P1421" s="37">
        <v>609.70000000000005</v>
      </c>
      <c r="Q1421" s="37">
        <v>609.70000000000005</v>
      </c>
      <c r="R1421" s="37">
        <v>609.70000000000005</v>
      </c>
      <c r="S1421" s="37">
        <v>609.70000000000005</v>
      </c>
      <c r="T1421" s="207"/>
    </row>
    <row r="1422" spans="1:20" s="5" customFormat="1" ht="13.2">
      <c r="A1422" s="5">
        <f t="shared" si="50"/>
        <v>1422</v>
      </c>
      <c r="B1422" s="51" t="s">
        <v>2426</v>
      </c>
      <c r="C1422" s="51" t="s">
        <v>2427</v>
      </c>
      <c r="D1422" s="51"/>
      <c r="E1422" s="51" t="s">
        <v>912</v>
      </c>
      <c r="F1422" s="51" t="s">
        <v>37</v>
      </c>
      <c r="G1422" s="51" t="s">
        <v>32</v>
      </c>
      <c r="H1422" s="52">
        <v>2025</v>
      </c>
      <c r="I1422" s="38">
        <v>123</v>
      </c>
      <c r="J1422" s="38">
        <v>123</v>
      </c>
      <c r="K1422" s="38">
        <v>123</v>
      </c>
      <c r="L1422" s="38">
        <v>123</v>
      </c>
      <c r="M1422" s="38">
        <v>123</v>
      </c>
      <c r="N1422" s="37">
        <v>123</v>
      </c>
      <c r="O1422" s="37">
        <v>123</v>
      </c>
      <c r="P1422" s="37">
        <v>123</v>
      </c>
      <c r="Q1422" s="37">
        <v>123</v>
      </c>
      <c r="R1422" s="37">
        <v>123</v>
      </c>
      <c r="S1422" s="37">
        <v>123</v>
      </c>
      <c r="T1422" s="207"/>
    </row>
    <row r="1423" spans="1:20" s="5" customFormat="1" ht="13.2">
      <c r="A1423" s="5">
        <f t="shared" si="50"/>
        <v>1423</v>
      </c>
      <c r="B1423" s="51" t="s">
        <v>1803</v>
      </c>
      <c r="C1423" s="51" t="s">
        <v>1804</v>
      </c>
      <c r="D1423" s="51"/>
      <c r="E1423" s="51" t="s">
        <v>39</v>
      </c>
      <c r="F1423" s="51" t="s">
        <v>37</v>
      </c>
      <c r="G1423" s="51" t="s">
        <v>32</v>
      </c>
      <c r="H1423" s="52">
        <v>2024</v>
      </c>
      <c r="I1423" s="38">
        <v>136.69999999999999</v>
      </c>
      <c r="J1423" s="38">
        <v>136.69999999999999</v>
      </c>
      <c r="K1423" s="38">
        <v>136.69999999999999</v>
      </c>
      <c r="L1423" s="38">
        <v>136.69999999999999</v>
      </c>
      <c r="M1423" s="38">
        <v>136.69999999999999</v>
      </c>
      <c r="N1423" s="37">
        <v>136.69999999999999</v>
      </c>
      <c r="O1423" s="37">
        <v>136.69999999999999</v>
      </c>
      <c r="P1423" s="37">
        <v>136.69999999999999</v>
      </c>
      <c r="Q1423" s="37">
        <v>136.69999999999999</v>
      </c>
      <c r="R1423" s="37">
        <v>136.69999999999999</v>
      </c>
      <c r="S1423" s="37">
        <v>136.69999999999999</v>
      </c>
      <c r="T1423" s="207"/>
    </row>
    <row r="1424" spans="1:20" s="5" customFormat="1" ht="13.2">
      <c r="A1424" s="5">
        <f t="shared" si="50"/>
        <v>1424</v>
      </c>
      <c r="B1424" s="51" t="s">
        <v>4166</v>
      </c>
      <c r="C1424" s="51" t="s">
        <v>4167</v>
      </c>
      <c r="D1424" s="51"/>
      <c r="E1424" s="51" t="s">
        <v>513</v>
      </c>
      <c r="F1424" s="51" t="s">
        <v>37</v>
      </c>
      <c r="G1424" s="51" t="s">
        <v>31</v>
      </c>
      <c r="H1424" s="52">
        <v>2025</v>
      </c>
      <c r="I1424" s="38">
        <v>212.5</v>
      </c>
      <c r="J1424" s="38">
        <v>212.5</v>
      </c>
      <c r="K1424" s="38">
        <v>212.5</v>
      </c>
      <c r="L1424" s="38">
        <v>212.5</v>
      </c>
      <c r="M1424" s="38">
        <v>212.5</v>
      </c>
      <c r="N1424" s="37">
        <v>212.5</v>
      </c>
      <c r="O1424" s="37">
        <v>212.5</v>
      </c>
      <c r="P1424" s="37">
        <v>212.5</v>
      </c>
      <c r="Q1424" s="37">
        <v>212.5</v>
      </c>
      <c r="R1424" s="37">
        <v>212.5</v>
      </c>
      <c r="S1424" s="37">
        <v>212.5</v>
      </c>
      <c r="T1424" s="207"/>
    </row>
    <row r="1425" spans="1:20" s="5" customFormat="1" ht="13.2">
      <c r="A1425" s="5">
        <f t="shared" si="50"/>
        <v>1425</v>
      </c>
      <c r="B1425" s="51" t="s">
        <v>4168</v>
      </c>
      <c r="C1425" s="51" t="s">
        <v>4169</v>
      </c>
      <c r="D1425" s="51"/>
      <c r="E1425" s="51" t="s">
        <v>2417</v>
      </c>
      <c r="F1425" s="51" t="s">
        <v>37</v>
      </c>
      <c r="G1425" s="51" t="s">
        <v>32</v>
      </c>
      <c r="H1425" s="52">
        <v>2025</v>
      </c>
      <c r="I1425" s="38">
        <v>201.6</v>
      </c>
      <c r="J1425" s="38">
        <v>201.6</v>
      </c>
      <c r="K1425" s="38">
        <v>201.6</v>
      </c>
      <c r="L1425" s="38">
        <v>201.6</v>
      </c>
      <c r="M1425" s="38">
        <v>201.6</v>
      </c>
      <c r="N1425" s="37">
        <v>201.6</v>
      </c>
      <c r="O1425" s="37">
        <v>201.6</v>
      </c>
      <c r="P1425" s="37">
        <v>201.6</v>
      </c>
      <c r="Q1425" s="37">
        <v>201.6</v>
      </c>
      <c r="R1425" s="37">
        <v>201.6</v>
      </c>
      <c r="S1425" s="37">
        <v>201.6</v>
      </c>
      <c r="T1425" s="207"/>
    </row>
    <row r="1426" spans="1:20" s="5" customFormat="1" ht="13.2">
      <c r="A1426" s="5">
        <f t="shared" si="50"/>
        <v>1426</v>
      </c>
      <c r="B1426" s="51" t="s">
        <v>4170</v>
      </c>
      <c r="C1426" s="51" t="s">
        <v>4171</v>
      </c>
      <c r="D1426" s="51"/>
      <c r="E1426" s="51" t="s">
        <v>4105</v>
      </c>
      <c r="F1426" s="51" t="s">
        <v>37</v>
      </c>
      <c r="G1426" s="51" t="s">
        <v>32</v>
      </c>
      <c r="H1426" s="52">
        <v>2026</v>
      </c>
      <c r="I1426" s="38">
        <v>120.6</v>
      </c>
      <c r="J1426" s="38">
        <v>0</v>
      </c>
      <c r="K1426" s="38">
        <v>120.6</v>
      </c>
      <c r="L1426" s="38">
        <v>120.6</v>
      </c>
      <c r="M1426" s="38">
        <v>120.6</v>
      </c>
      <c r="N1426" s="37">
        <v>120.6</v>
      </c>
      <c r="O1426" s="37">
        <v>120.6</v>
      </c>
      <c r="P1426" s="37">
        <v>120.6</v>
      </c>
      <c r="Q1426" s="37">
        <v>120.6</v>
      </c>
      <c r="R1426" s="37">
        <v>120.6</v>
      </c>
      <c r="S1426" s="37">
        <v>120.6</v>
      </c>
      <c r="T1426" s="207"/>
    </row>
    <row r="1427" spans="1:20" s="5" customFormat="1" ht="13.2">
      <c r="A1427" s="5">
        <f t="shared" si="50"/>
        <v>1427</v>
      </c>
      <c r="B1427" s="51" t="s">
        <v>2084</v>
      </c>
      <c r="C1427" s="51" t="s">
        <v>2085</v>
      </c>
      <c r="D1427" s="51"/>
      <c r="E1427" s="51" t="s">
        <v>1402</v>
      </c>
      <c r="F1427" s="51" t="s">
        <v>37</v>
      </c>
      <c r="G1427" s="51" t="s">
        <v>32</v>
      </c>
      <c r="H1427" s="52">
        <v>2024</v>
      </c>
      <c r="I1427" s="38">
        <v>203.5</v>
      </c>
      <c r="J1427" s="38">
        <v>203.5</v>
      </c>
      <c r="K1427" s="38">
        <v>203.5</v>
      </c>
      <c r="L1427" s="38">
        <v>203.5</v>
      </c>
      <c r="M1427" s="38">
        <v>203.5</v>
      </c>
      <c r="N1427" s="37">
        <v>203.5</v>
      </c>
      <c r="O1427" s="37">
        <v>203.5</v>
      </c>
      <c r="P1427" s="37">
        <v>203.5</v>
      </c>
      <c r="Q1427" s="37">
        <v>203.5</v>
      </c>
      <c r="R1427" s="37">
        <v>203.5</v>
      </c>
      <c r="S1427" s="37">
        <v>203.5</v>
      </c>
      <c r="T1427" s="207"/>
    </row>
    <row r="1428" spans="1:20" s="5" customFormat="1" ht="13.2">
      <c r="A1428" s="5">
        <f t="shared" si="50"/>
        <v>1428</v>
      </c>
      <c r="B1428" s="51" t="s">
        <v>4172</v>
      </c>
      <c r="C1428" s="51" t="s">
        <v>4173</v>
      </c>
      <c r="D1428" s="51"/>
      <c r="E1428" s="51" t="s">
        <v>2417</v>
      </c>
      <c r="F1428" s="51" t="s">
        <v>37</v>
      </c>
      <c r="G1428" s="51" t="s">
        <v>32</v>
      </c>
      <c r="H1428" s="52">
        <v>2025</v>
      </c>
      <c r="I1428" s="38">
        <v>261.10000000000002</v>
      </c>
      <c r="J1428" s="38">
        <v>261.10000000000002</v>
      </c>
      <c r="K1428" s="38">
        <v>261.10000000000002</v>
      </c>
      <c r="L1428" s="38">
        <v>261.10000000000002</v>
      </c>
      <c r="M1428" s="38">
        <v>261.10000000000002</v>
      </c>
      <c r="N1428" s="37">
        <v>261.10000000000002</v>
      </c>
      <c r="O1428" s="37">
        <v>261.10000000000002</v>
      </c>
      <c r="P1428" s="37">
        <v>261.10000000000002</v>
      </c>
      <c r="Q1428" s="37">
        <v>261.10000000000002</v>
      </c>
      <c r="R1428" s="37">
        <v>261.10000000000002</v>
      </c>
      <c r="S1428" s="37">
        <v>261.10000000000002</v>
      </c>
      <c r="T1428" s="207"/>
    </row>
    <row r="1429" spans="1:20" s="5" customFormat="1" ht="13.2">
      <c r="A1429" s="5">
        <f t="shared" si="50"/>
        <v>1429</v>
      </c>
      <c r="B1429" s="51" t="s">
        <v>2788</v>
      </c>
      <c r="C1429" s="51" t="s">
        <v>2789</v>
      </c>
      <c r="D1429" s="51"/>
      <c r="E1429" s="51" t="s">
        <v>1712</v>
      </c>
      <c r="F1429" s="51" t="s">
        <v>37</v>
      </c>
      <c r="G1429" s="51" t="s">
        <v>32</v>
      </c>
      <c r="H1429" s="52">
        <v>2025</v>
      </c>
      <c r="I1429" s="38">
        <v>130.6</v>
      </c>
      <c r="J1429" s="38">
        <v>130.6</v>
      </c>
      <c r="K1429" s="38">
        <v>130.6</v>
      </c>
      <c r="L1429" s="38">
        <v>130.6</v>
      </c>
      <c r="M1429" s="38">
        <v>130.6</v>
      </c>
      <c r="N1429" s="37">
        <v>130.6</v>
      </c>
      <c r="O1429" s="37">
        <v>130.6</v>
      </c>
      <c r="P1429" s="37">
        <v>130.6</v>
      </c>
      <c r="Q1429" s="37">
        <v>130.6</v>
      </c>
      <c r="R1429" s="37">
        <v>130.6</v>
      </c>
      <c r="S1429" s="37">
        <v>130.6</v>
      </c>
      <c r="T1429" s="207"/>
    </row>
    <row r="1430" spans="1:20" s="5" customFormat="1" ht="13.2">
      <c r="A1430" s="5">
        <f t="shared" si="50"/>
        <v>1430</v>
      </c>
      <c r="B1430" s="51" t="s">
        <v>2790</v>
      </c>
      <c r="C1430" s="51" t="s">
        <v>2791</v>
      </c>
      <c r="D1430" s="51"/>
      <c r="E1430" s="51" t="s">
        <v>1536</v>
      </c>
      <c r="F1430" s="51" t="s">
        <v>37</v>
      </c>
      <c r="G1430" s="51" t="s">
        <v>69</v>
      </c>
      <c r="H1430" s="52">
        <v>2025</v>
      </c>
      <c r="I1430" s="38">
        <v>251</v>
      </c>
      <c r="J1430" s="38">
        <v>251</v>
      </c>
      <c r="K1430" s="38">
        <v>251</v>
      </c>
      <c r="L1430" s="38">
        <v>251</v>
      </c>
      <c r="M1430" s="38">
        <v>251</v>
      </c>
      <c r="N1430" s="37">
        <v>251</v>
      </c>
      <c r="O1430" s="37">
        <v>251</v>
      </c>
      <c r="P1430" s="37">
        <v>251</v>
      </c>
      <c r="Q1430" s="37">
        <v>251</v>
      </c>
      <c r="R1430" s="37">
        <v>251</v>
      </c>
      <c r="S1430" s="37">
        <v>251</v>
      </c>
      <c r="T1430" s="207"/>
    </row>
    <row r="1431" spans="1:20" s="5" customFormat="1" ht="13.2">
      <c r="A1431" s="5">
        <f t="shared" si="50"/>
        <v>1431</v>
      </c>
      <c r="B1431" s="51" t="s">
        <v>4174</v>
      </c>
      <c r="C1431" s="51" t="s">
        <v>4175</v>
      </c>
      <c r="D1431" s="51"/>
      <c r="E1431" s="51" t="s">
        <v>179</v>
      </c>
      <c r="F1431" s="51" t="s">
        <v>37</v>
      </c>
      <c r="G1431" s="51" t="s">
        <v>31</v>
      </c>
      <c r="H1431" s="52">
        <v>2024</v>
      </c>
      <c r="I1431" s="38">
        <v>9.8000000000000007</v>
      </c>
      <c r="J1431" s="38">
        <v>9.8000000000000007</v>
      </c>
      <c r="K1431" s="38">
        <v>9.8000000000000007</v>
      </c>
      <c r="L1431" s="38">
        <v>9.8000000000000007</v>
      </c>
      <c r="M1431" s="38">
        <v>9.8000000000000007</v>
      </c>
      <c r="N1431" s="37">
        <v>9.8000000000000007</v>
      </c>
      <c r="O1431" s="37">
        <v>9.8000000000000007</v>
      </c>
      <c r="P1431" s="37">
        <v>9.8000000000000007</v>
      </c>
      <c r="Q1431" s="37">
        <v>9.8000000000000007</v>
      </c>
      <c r="R1431" s="37">
        <v>9.8000000000000007</v>
      </c>
      <c r="S1431" s="37">
        <v>9.8000000000000007</v>
      </c>
      <c r="T1431" s="207"/>
    </row>
    <row r="1432" spans="1:20" s="5" customFormat="1" ht="13.2">
      <c r="A1432" s="5">
        <f t="shared" si="50"/>
        <v>1432</v>
      </c>
      <c r="B1432" s="51" t="s">
        <v>4176</v>
      </c>
      <c r="C1432" s="51" t="s">
        <v>4177</v>
      </c>
      <c r="D1432" s="51"/>
      <c r="E1432" s="51" t="s">
        <v>1700</v>
      </c>
      <c r="F1432" s="51" t="s">
        <v>37</v>
      </c>
      <c r="G1432" s="51" t="s">
        <v>31</v>
      </c>
      <c r="H1432" s="52">
        <v>2026</v>
      </c>
      <c r="I1432" s="38">
        <v>110.6</v>
      </c>
      <c r="J1432" s="38">
        <v>0</v>
      </c>
      <c r="K1432" s="38">
        <v>110.6</v>
      </c>
      <c r="L1432" s="38">
        <v>110.6</v>
      </c>
      <c r="M1432" s="38">
        <v>110.6</v>
      </c>
      <c r="N1432" s="37">
        <v>110.6</v>
      </c>
      <c r="O1432" s="37">
        <v>110.6</v>
      </c>
      <c r="P1432" s="37">
        <v>110.6</v>
      </c>
      <c r="Q1432" s="37">
        <v>110.6</v>
      </c>
      <c r="R1432" s="37">
        <v>110.6</v>
      </c>
      <c r="S1432" s="37">
        <v>110.6</v>
      </c>
      <c r="T1432" s="207"/>
    </row>
    <row r="1433" spans="1:20" s="5" customFormat="1" ht="13.2">
      <c r="A1433" s="5">
        <f t="shared" si="50"/>
        <v>1433</v>
      </c>
      <c r="B1433" s="51" t="s">
        <v>2792</v>
      </c>
      <c r="C1433" s="51" t="s">
        <v>2793</v>
      </c>
      <c r="D1433" s="51"/>
      <c r="E1433" s="51" t="s">
        <v>41</v>
      </c>
      <c r="F1433" s="51" t="s">
        <v>37</v>
      </c>
      <c r="G1433" s="51" t="s">
        <v>33</v>
      </c>
      <c r="H1433" s="52">
        <v>2024</v>
      </c>
      <c r="I1433" s="38">
        <v>306.89999999999998</v>
      </c>
      <c r="J1433" s="38">
        <v>306.89999999999998</v>
      </c>
      <c r="K1433" s="38">
        <v>306.89999999999998</v>
      </c>
      <c r="L1433" s="38">
        <v>306.89999999999998</v>
      </c>
      <c r="M1433" s="38">
        <v>306.89999999999998</v>
      </c>
      <c r="N1433" s="37">
        <v>306.89999999999998</v>
      </c>
      <c r="O1433" s="37">
        <v>306.89999999999998</v>
      </c>
      <c r="P1433" s="37">
        <v>306.89999999999998</v>
      </c>
      <c r="Q1433" s="37">
        <v>306.89999999999998</v>
      </c>
      <c r="R1433" s="37">
        <v>306.89999999999998</v>
      </c>
      <c r="S1433" s="37">
        <v>306.89999999999998</v>
      </c>
      <c r="T1433" s="207"/>
    </row>
    <row r="1434" spans="1:20" s="5" customFormat="1" ht="13.2">
      <c r="A1434" s="5">
        <f t="shared" si="50"/>
        <v>1434</v>
      </c>
      <c r="B1434" s="51" t="s">
        <v>4178</v>
      </c>
      <c r="C1434" s="51" t="s">
        <v>4179</v>
      </c>
      <c r="D1434" s="51"/>
      <c r="E1434" s="51" t="s">
        <v>179</v>
      </c>
      <c r="F1434" s="51" t="s">
        <v>37</v>
      </c>
      <c r="G1434" s="51" t="s">
        <v>31</v>
      </c>
      <c r="H1434" s="52">
        <v>2025</v>
      </c>
      <c r="I1434" s="38">
        <v>175.7</v>
      </c>
      <c r="J1434" s="38">
        <v>175.7</v>
      </c>
      <c r="K1434" s="38">
        <v>175.7</v>
      </c>
      <c r="L1434" s="38">
        <v>175.7</v>
      </c>
      <c r="M1434" s="38">
        <v>175.7</v>
      </c>
      <c r="N1434" s="37">
        <v>175.7</v>
      </c>
      <c r="O1434" s="37">
        <v>175.7</v>
      </c>
      <c r="P1434" s="37">
        <v>175.7</v>
      </c>
      <c r="Q1434" s="37">
        <v>175.7</v>
      </c>
      <c r="R1434" s="37">
        <v>175.7</v>
      </c>
      <c r="S1434" s="37">
        <v>175.7</v>
      </c>
      <c r="T1434" s="207"/>
    </row>
    <row r="1435" spans="1:20" s="5" customFormat="1" ht="13.2">
      <c r="A1435" s="5">
        <f t="shared" si="50"/>
        <v>1435</v>
      </c>
      <c r="B1435" s="51" t="s">
        <v>2794</v>
      </c>
      <c r="C1435" s="51" t="s">
        <v>2795</v>
      </c>
      <c r="D1435" s="51"/>
      <c r="E1435" s="51" t="s">
        <v>1290</v>
      </c>
      <c r="F1435" s="51" t="s">
        <v>37</v>
      </c>
      <c r="G1435" s="51" t="s">
        <v>31</v>
      </c>
      <c r="H1435" s="52">
        <v>2026</v>
      </c>
      <c r="I1435" s="38">
        <v>0</v>
      </c>
      <c r="J1435" s="38">
        <v>0</v>
      </c>
      <c r="K1435" s="38">
        <v>0</v>
      </c>
      <c r="L1435" s="38">
        <v>0</v>
      </c>
      <c r="M1435" s="38">
        <v>0</v>
      </c>
      <c r="N1435" s="37">
        <v>0</v>
      </c>
      <c r="O1435" s="37">
        <v>0</v>
      </c>
      <c r="P1435" s="37">
        <v>0</v>
      </c>
      <c r="Q1435" s="37">
        <v>0</v>
      </c>
      <c r="R1435" s="37">
        <v>0</v>
      </c>
      <c r="S1435" s="37">
        <v>0</v>
      </c>
      <c r="T1435" s="207"/>
    </row>
    <row r="1436" spans="1:20" s="5" customFormat="1" ht="13.2">
      <c r="A1436" s="5">
        <f t="shared" si="50"/>
        <v>1436</v>
      </c>
      <c r="B1436" s="51" t="s">
        <v>4180</v>
      </c>
      <c r="C1436" s="51" t="s">
        <v>4181</v>
      </c>
      <c r="D1436" s="51"/>
      <c r="E1436" s="51" t="s">
        <v>1456</v>
      </c>
      <c r="F1436" s="51" t="s">
        <v>37</v>
      </c>
      <c r="G1436" s="51" t="s">
        <v>31</v>
      </c>
      <c r="H1436" s="52">
        <v>2024</v>
      </c>
      <c r="I1436" s="38">
        <v>238.8</v>
      </c>
      <c r="J1436" s="38">
        <v>238.8</v>
      </c>
      <c r="K1436" s="38">
        <v>238.8</v>
      </c>
      <c r="L1436" s="38">
        <v>238.8</v>
      </c>
      <c r="M1436" s="38">
        <v>238.8</v>
      </c>
      <c r="N1436" s="37">
        <v>238.8</v>
      </c>
      <c r="O1436" s="37">
        <v>238.8</v>
      </c>
      <c r="P1436" s="37">
        <v>238.8</v>
      </c>
      <c r="Q1436" s="37">
        <v>238.8</v>
      </c>
      <c r="R1436" s="37">
        <v>238.8</v>
      </c>
      <c r="S1436" s="37">
        <v>238.8</v>
      </c>
      <c r="T1436" s="207"/>
    </row>
    <row r="1437" spans="1:20" s="5" customFormat="1" ht="13.2">
      <c r="A1437" s="5">
        <f t="shared" si="50"/>
        <v>1437</v>
      </c>
      <c r="B1437" s="51" t="s">
        <v>2796</v>
      </c>
      <c r="C1437" s="51" t="s">
        <v>2797</v>
      </c>
      <c r="D1437" s="51"/>
      <c r="E1437" s="51" t="s">
        <v>149</v>
      </c>
      <c r="F1437" s="51" t="s">
        <v>37</v>
      </c>
      <c r="G1437" s="51" t="s">
        <v>32</v>
      </c>
      <c r="H1437" s="52">
        <v>2024</v>
      </c>
      <c r="I1437" s="38">
        <v>256.2</v>
      </c>
      <c r="J1437" s="38">
        <v>256.2</v>
      </c>
      <c r="K1437" s="38">
        <v>256.2</v>
      </c>
      <c r="L1437" s="38">
        <v>256.2</v>
      </c>
      <c r="M1437" s="38">
        <v>256.2</v>
      </c>
      <c r="N1437" s="37">
        <v>256.2</v>
      </c>
      <c r="O1437" s="37">
        <v>256.2</v>
      </c>
      <c r="P1437" s="37">
        <v>256.2</v>
      </c>
      <c r="Q1437" s="37">
        <v>256.2</v>
      </c>
      <c r="R1437" s="37">
        <v>256.2</v>
      </c>
      <c r="S1437" s="37">
        <v>256.2</v>
      </c>
      <c r="T1437" s="207"/>
    </row>
    <row r="1438" spans="1:20" s="5" customFormat="1" ht="13.2">
      <c r="A1438" s="5">
        <f t="shared" si="50"/>
        <v>1438</v>
      </c>
      <c r="B1438" s="51" t="s">
        <v>1807</v>
      </c>
      <c r="C1438" s="51" t="s">
        <v>1808</v>
      </c>
      <c r="D1438" s="51"/>
      <c r="E1438" s="51" t="s">
        <v>432</v>
      </c>
      <c r="F1438" s="51" t="s">
        <v>37</v>
      </c>
      <c r="G1438" s="51" t="s">
        <v>31</v>
      </c>
      <c r="H1438" s="52">
        <v>2025</v>
      </c>
      <c r="I1438" s="38">
        <v>90.5</v>
      </c>
      <c r="J1438" s="38">
        <v>90.5</v>
      </c>
      <c r="K1438" s="38">
        <v>90.5</v>
      </c>
      <c r="L1438" s="38">
        <v>90.5</v>
      </c>
      <c r="M1438" s="38">
        <v>90.5</v>
      </c>
      <c r="N1438" s="37">
        <v>90.5</v>
      </c>
      <c r="O1438" s="37">
        <v>90.5</v>
      </c>
      <c r="P1438" s="37">
        <v>90.5</v>
      </c>
      <c r="Q1438" s="37">
        <v>90.5</v>
      </c>
      <c r="R1438" s="37">
        <v>90.5</v>
      </c>
      <c r="S1438" s="37">
        <v>90.5</v>
      </c>
      <c r="T1438" s="207"/>
    </row>
    <row r="1439" spans="1:20" s="5" customFormat="1" ht="13.2">
      <c r="A1439" s="5">
        <f t="shared" si="50"/>
        <v>1439</v>
      </c>
      <c r="B1439" s="51" t="s">
        <v>2798</v>
      </c>
      <c r="C1439" s="51" t="s">
        <v>2799</v>
      </c>
      <c r="D1439" s="51"/>
      <c r="E1439" s="51" t="s">
        <v>72</v>
      </c>
      <c r="F1439" s="51" t="s">
        <v>37</v>
      </c>
      <c r="G1439" s="51" t="s">
        <v>33</v>
      </c>
      <c r="H1439" s="52">
        <v>2026</v>
      </c>
      <c r="I1439" s="38">
        <v>150</v>
      </c>
      <c r="J1439" s="38">
        <v>0</v>
      </c>
      <c r="K1439" s="38">
        <v>150</v>
      </c>
      <c r="L1439" s="38">
        <v>150</v>
      </c>
      <c r="M1439" s="38">
        <v>150</v>
      </c>
      <c r="N1439" s="37">
        <v>150</v>
      </c>
      <c r="O1439" s="37">
        <v>150</v>
      </c>
      <c r="P1439" s="37">
        <v>150</v>
      </c>
      <c r="Q1439" s="37">
        <v>150</v>
      </c>
      <c r="R1439" s="37">
        <v>150</v>
      </c>
      <c r="S1439" s="37">
        <v>150</v>
      </c>
      <c r="T1439" s="207"/>
    </row>
    <row r="1440" spans="1:20" s="5" customFormat="1" ht="13.2">
      <c r="A1440" s="5">
        <f t="shared" si="50"/>
        <v>1440</v>
      </c>
      <c r="B1440" s="51" t="s">
        <v>2800</v>
      </c>
      <c r="C1440" s="51" t="s">
        <v>2801</v>
      </c>
      <c r="D1440" s="51"/>
      <c r="E1440" s="51" t="s">
        <v>2802</v>
      </c>
      <c r="F1440" s="51" t="s">
        <v>37</v>
      </c>
      <c r="G1440" s="51" t="s">
        <v>31</v>
      </c>
      <c r="H1440" s="52">
        <v>2026</v>
      </c>
      <c r="I1440" s="38">
        <v>207.8</v>
      </c>
      <c r="J1440" s="38">
        <v>0</v>
      </c>
      <c r="K1440" s="38">
        <v>207.8</v>
      </c>
      <c r="L1440" s="38">
        <v>207.8</v>
      </c>
      <c r="M1440" s="38">
        <v>207.8</v>
      </c>
      <c r="N1440" s="37">
        <v>207.8</v>
      </c>
      <c r="O1440" s="37">
        <v>207.8</v>
      </c>
      <c r="P1440" s="37">
        <v>207.8</v>
      </c>
      <c r="Q1440" s="37">
        <v>207.8</v>
      </c>
      <c r="R1440" s="37">
        <v>207.8</v>
      </c>
      <c r="S1440" s="37">
        <v>207.8</v>
      </c>
      <c r="T1440" s="207"/>
    </row>
    <row r="1441" spans="1:20" s="5" customFormat="1" ht="13.2">
      <c r="A1441" s="5">
        <f t="shared" si="50"/>
        <v>1441</v>
      </c>
      <c r="B1441" s="51" t="s">
        <v>4182</v>
      </c>
      <c r="C1441" s="51" t="s">
        <v>4183</v>
      </c>
      <c r="D1441" s="51"/>
      <c r="E1441" s="51" t="s">
        <v>1536</v>
      </c>
      <c r="F1441" s="51" t="s">
        <v>37</v>
      </c>
      <c r="G1441" s="51" t="s">
        <v>69</v>
      </c>
      <c r="H1441" s="52">
        <v>2026</v>
      </c>
      <c r="I1441" s="38">
        <v>306.8</v>
      </c>
      <c r="J1441" s="38">
        <v>0</v>
      </c>
      <c r="K1441" s="38">
        <v>306.8</v>
      </c>
      <c r="L1441" s="38">
        <v>306.8</v>
      </c>
      <c r="M1441" s="38">
        <v>306.8</v>
      </c>
      <c r="N1441" s="37">
        <v>306.8</v>
      </c>
      <c r="O1441" s="37">
        <v>306.8</v>
      </c>
      <c r="P1441" s="37">
        <v>306.8</v>
      </c>
      <c r="Q1441" s="37">
        <v>306.8</v>
      </c>
      <c r="R1441" s="37">
        <v>306.8</v>
      </c>
      <c r="S1441" s="37">
        <v>306.8</v>
      </c>
      <c r="T1441" s="207"/>
    </row>
    <row r="1442" spans="1:20" s="5" customFormat="1" ht="13.2">
      <c r="A1442" s="5">
        <f t="shared" si="50"/>
        <v>1442</v>
      </c>
      <c r="B1442" s="51" t="s">
        <v>4184</v>
      </c>
      <c r="C1442" s="51" t="s">
        <v>4185</v>
      </c>
      <c r="D1442" s="51"/>
      <c r="E1442" s="51" t="s">
        <v>329</v>
      </c>
      <c r="F1442" s="51" t="s">
        <v>37</v>
      </c>
      <c r="G1442" s="51" t="s">
        <v>31</v>
      </c>
      <c r="H1442" s="52">
        <v>2026</v>
      </c>
      <c r="I1442" s="38">
        <v>289</v>
      </c>
      <c r="J1442" s="38">
        <v>0</v>
      </c>
      <c r="K1442" s="38">
        <v>289</v>
      </c>
      <c r="L1442" s="38">
        <v>289</v>
      </c>
      <c r="M1442" s="38">
        <v>289</v>
      </c>
      <c r="N1442" s="37">
        <v>289</v>
      </c>
      <c r="O1442" s="37">
        <v>289</v>
      </c>
      <c r="P1442" s="37">
        <v>289</v>
      </c>
      <c r="Q1442" s="37">
        <v>289</v>
      </c>
      <c r="R1442" s="37">
        <v>289</v>
      </c>
      <c r="S1442" s="37">
        <v>289</v>
      </c>
      <c r="T1442" s="207"/>
    </row>
    <row r="1443" spans="1:20" s="5" customFormat="1" ht="13.2">
      <c r="A1443" s="5">
        <f t="shared" si="50"/>
        <v>1443</v>
      </c>
      <c r="B1443" s="51" t="s">
        <v>4186</v>
      </c>
      <c r="C1443" s="51" t="s">
        <v>4187</v>
      </c>
      <c r="D1443" s="51"/>
      <c r="E1443" s="51" t="s">
        <v>513</v>
      </c>
      <c r="F1443" s="51" t="s">
        <v>37</v>
      </c>
      <c r="G1443" s="51" t="s">
        <v>31</v>
      </c>
      <c r="H1443" s="52">
        <v>2025</v>
      </c>
      <c r="I1443" s="38">
        <v>100.4</v>
      </c>
      <c r="J1443" s="38">
        <v>100.4</v>
      </c>
      <c r="K1443" s="38">
        <v>100.4</v>
      </c>
      <c r="L1443" s="38">
        <v>100.4</v>
      </c>
      <c r="M1443" s="38">
        <v>100.4</v>
      </c>
      <c r="N1443" s="37">
        <v>100.4</v>
      </c>
      <c r="O1443" s="37">
        <v>100.4</v>
      </c>
      <c r="P1443" s="37">
        <v>100.4</v>
      </c>
      <c r="Q1443" s="37">
        <v>100.4</v>
      </c>
      <c r="R1443" s="37">
        <v>100.4</v>
      </c>
      <c r="S1443" s="37">
        <v>100.4</v>
      </c>
      <c r="T1443" s="207"/>
    </row>
    <row r="1444" spans="1:20" s="5" customFormat="1" ht="13.2">
      <c r="A1444" s="5">
        <f t="shared" si="50"/>
        <v>1444</v>
      </c>
      <c r="B1444" s="51" t="s">
        <v>2803</v>
      </c>
      <c r="C1444" s="51" t="s">
        <v>2804</v>
      </c>
      <c r="D1444" s="51"/>
      <c r="E1444" s="51" t="s">
        <v>257</v>
      </c>
      <c r="F1444" s="51" t="s">
        <v>37</v>
      </c>
      <c r="G1444" s="51" t="s">
        <v>186</v>
      </c>
      <c r="H1444" s="52">
        <v>2024</v>
      </c>
      <c r="I1444" s="38">
        <v>60.4</v>
      </c>
      <c r="J1444" s="38">
        <v>60.4</v>
      </c>
      <c r="K1444" s="38">
        <v>60.4</v>
      </c>
      <c r="L1444" s="38">
        <v>60.4</v>
      </c>
      <c r="M1444" s="38">
        <v>60.4</v>
      </c>
      <c r="N1444" s="37">
        <v>60.4</v>
      </c>
      <c r="O1444" s="37">
        <v>60.4</v>
      </c>
      <c r="P1444" s="37">
        <v>60.4</v>
      </c>
      <c r="Q1444" s="37">
        <v>60.4</v>
      </c>
      <c r="R1444" s="37">
        <v>60.4</v>
      </c>
      <c r="S1444" s="37">
        <v>60.4</v>
      </c>
      <c r="T1444" s="207"/>
    </row>
    <row r="1445" spans="1:20" s="5" customFormat="1" ht="13.2">
      <c r="A1445" s="5">
        <f t="shared" si="50"/>
        <v>1445</v>
      </c>
      <c r="B1445" s="51" t="s">
        <v>4188</v>
      </c>
      <c r="C1445" s="51" t="s">
        <v>4189</v>
      </c>
      <c r="D1445" s="51"/>
      <c r="E1445" s="51" t="s">
        <v>2417</v>
      </c>
      <c r="F1445" s="51" t="s">
        <v>37</v>
      </c>
      <c r="G1445" s="51" t="s">
        <v>32</v>
      </c>
      <c r="H1445" s="52">
        <v>2025</v>
      </c>
      <c r="I1445" s="38">
        <v>204.1</v>
      </c>
      <c r="J1445" s="38">
        <v>204.1</v>
      </c>
      <c r="K1445" s="38">
        <v>204.1</v>
      </c>
      <c r="L1445" s="38">
        <v>204.1</v>
      </c>
      <c r="M1445" s="38">
        <v>204.1</v>
      </c>
      <c r="N1445" s="37">
        <v>204.1</v>
      </c>
      <c r="O1445" s="37">
        <v>204.1</v>
      </c>
      <c r="P1445" s="37">
        <v>204.1</v>
      </c>
      <c r="Q1445" s="37">
        <v>204.1</v>
      </c>
      <c r="R1445" s="37">
        <v>204.1</v>
      </c>
      <c r="S1445" s="37">
        <v>204.1</v>
      </c>
      <c r="T1445" s="207"/>
    </row>
    <row r="1446" spans="1:20" s="5" customFormat="1" ht="13.2">
      <c r="A1446" s="5">
        <f t="shared" si="50"/>
        <v>1446</v>
      </c>
      <c r="B1446" s="51" t="s">
        <v>4190</v>
      </c>
      <c r="C1446" s="51" t="s">
        <v>4191</v>
      </c>
      <c r="D1446" s="51"/>
      <c r="E1446" s="51" t="s">
        <v>98</v>
      </c>
      <c r="F1446" s="51" t="s">
        <v>37</v>
      </c>
      <c r="G1446" s="51" t="s">
        <v>33</v>
      </c>
      <c r="H1446" s="52">
        <v>2028</v>
      </c>
      <c r="I1446" s="38">
        <v>691.4</v>
      </c>
      <c r="J1446" s="38">
        <v>0</v>
      </c>
      <c r="K1446" s="38">
        <v>0</v>
      </c>
      <c r="L1446" s="38">
        <v>0</v>
      </c>
      <c r="M1446" s="38">
        <v>0</v>
      </c>
      <c r="N1446" s="37">
        <v>691.4</v>
      </c>
      <c r="O1446" s="37">
        <v>691.4</v>
      </c>
      <c r="P1446" s="37">
        <v>691.4</v>
      </c>
      <c r="Q1446" s="37">
        <v>691.4</v>
      </c>
      <c r="R1446" s="37">
        <v>691.4</v>
      </c>
      <c r="S1446" s="37">
        <v>691.4</v>
      </c>
      <c r="T1446" s="207"/>
    </row>
    <row r="1447" spans="1:20" s="2" customFormat="1" ht="13.2">
      <c r="A1447" s="5">
        <f t="shared" si="50"/>
        <v>1447</v>
      </c>
      <c r="B1447" s="49" t="s">
        <v>1600</v>
      </c>
      <c r="C1447" s="49"/>
      <c r="D1447" s="49"/>
      <c r="E1447" s="49"/>
      <c r="F1447" s="49"/>
      <c r="G1447" s="49"/>
      <c r="H1447" s="50"/>
      <c r="I1447" s="35">
        <f t="shared" ref="I1447:S1447" si="51">SUM(I1297:I1446)</f>
        <v>36876.1</v>
      </c>
      <c r="J1447" s="35">
        <f t="shared" si="51"/>
        <v>23464.800000000007</v>
      </c>
      <c r="K1447" s="35">
        <f t="shared" si="51"/>
        <v>33372.1</v>
      </c>
      <c r="L1447" s="35">
        <f t="shared" si="51"/>
        <v>35984.700000000004</v>
      </c>
      <c r="M1447" s="35">
        <f t="shared" si="51"/>
        <v>35984.700000000004</v>
      </c>
      <c r="N1447" s="36">
        <f t="shared" si="51"/>
        <v>36876.1</v>
      </c>
      <c r="O1447" s="36">
        <f t="shared" si="51"/>
        <v>36876.1</v>
      </c>
      <c r="P1447" s="36">
        <f t="shared" si="51"/>
        <v>36876.1</v>
      </c>
      <c r="Q1447" s="36">
        <f t="shared" si="51"/>
        <v>36876.1</v>
      </c>
      <c r="R1447" s="36">
        <f t="shared" si="51"/>
        <v>36876.1</v>
      </c>
      <c r="S1447" s="36">
        <f t="shared" si="51"/>
        <v>36876.1</v>
      </c>
      <c r="T1447" s="208"/>
    </row>
    <row r="1448" spans="1:20" s="5" customFormat="1" ht="13.2">
      <c r="A1448" s="5">
        <f t="shared" si="50"/>
        <v>1448</v>
      </c>
      <c r="B1448" s="51" t="s">
        <v>1496</v>
      </c>
      <c r="C1448" s="51"/>
      <c r="D1448" s="51" t="s">
        <v>1601</v>
      </c>
      <c r="E1448" s="51" t="s">
        <v>1361</v>
      </c>
      <c r="F1448" s="51"/>
      <c r="G1448" s="51"/>
      <c r="H1448" s="52"/>
      <c r="I1448" s="38">
        <v>100</v>
      </c>
      <c r="J1448" s="38">
        <v>17</v>
      </c>
      <c r="K1448" s="38">
        <v>17</v>
      </c>
      <c r="L1448" s="38">
        <v>17</v>
      </c>
      <c r="M1448" s="38">
        <v>17</v>
      </c>
      <c r="N1448" s="38">
        <v>17</v>
      </c>
      <c r="O1448" s="38">
        <v>17</v>
      </c>
      <c r="P1448" s="38">
        <v>17</v>
      </c>
      <c r="Q1448" s="38">
        <v>17</v>
      </c>
      <c r="R1448" s="38">
        <v>17</v>
      </c>
      <c r="S1448" s="38">
        <v>17</v>
      </c>
      <c r="T1448" s="207"/>
    </row>
    <row r="1449" spans="1:20" s="5" customFormat="1" ht="13.2">
      <c r="A1449" s="5">
        <f t="shared" si="50"/>
        <v>1449</v>
      </c>
      <c r="B1449" s="51"/>
      <c r="C1449" s="51"/>
      <c r="D1449" s="51"/>
      <c r="E1449" s="51"/>
      <c r="F1449" s="51"/>
      <c r="G1449" s="51"/>
      <c r="H1449" s="52"/>
      <c r="I1449" s="38"/>
      <c r="J1449" s="38"/>
      <c r="K1449" s="38"/>
      <c r="L1449" s="38"/>
      <c r="M1449" s="38"/>
      <c r="N1449" s="37"/>
      <c r="O1449" s="37"/>
      <c r="P1449" s="37"/>
      <c r="Q1449" s="37"/>
      <c r="R1449" s="37"/>
      <c r="S1449" s="37"/>
      <c r="T1449" s="207"/>
    </row>
    <row r="1450" spans="1:20" s="2" customFormat="1" ht="13.2">
      <c r="A1450" s="5">
        <f t="shared" si="50"/>
        <v>1450</v>
      </c>
      <c r="B1450" s="49" t="s">
        <v>1604</v>
      </c>
      <c r="C1450" s="49"/>
      <c r="D1450" s="49"/>
      <c r="E1450" s="49"/>
      <c r="F1450" s="49"/>
      <c r="G1450" s="49"/>
      <c r="H1450" s="50"/>
      <c r="I1450" s="38"/>
      <c r="J1450" s="35"/>
      <c r="K1450" s="35"/>
      <c r="L1450" s="35"/>
      <c r="M1450" s="35"/>
      <c r="N1450" s="36"/>
      <c r="O1450" s="36"/>
      <c r="P1450" s="36"/>
      <c r="Q1450" s="36"/>
      <c r="R1450" s="36"/>
      <c r="S1450" s="36"/>
      <c r="T1450" s="208"/>
    </row>
    <row r="1451" spans="1:20" s="5" customFormat="1" ht="13.2">
      <c r="A1451" s="5">
        <f t="shared" si="50"/>
        <v>1451</v>
      </c>
      <c r="B1451" s="51" t="s">
        <v>4192</v>
      </c>
      <c r="C1451" s="51" t="s">
        <v>4193</v>
      </c>
      <c r="D1451" s="51"/>
      <c r="E1451" s="51" t="s">
        <v>231</v>
      </c>
      <c r="F1451" s="51" t="s">
        <v>1501</v>
      </c>
      <c r="G1451" s="51" t="s">
        <v>186</v>
      </c>
      <c r="H1451" s="52">
        <v>2024</v>
      </c>
      <c r="I1451" s="38">
        <v>10</v>
      </c>
      <c r="J1451" s="38">
        <v>10</v>
      </c>
      <c r="K1451" s="38">
        <v>10</v>
      </c>
      <c r="L1451" s="38">
        <v>10</v>
      </c>
      <c r="M1451" s="38">
        <v>10</v>
      </c>
      <c r="N1451" s="37">
        <v>10</v>
      </c>
      <c r="O1451" s="37">
        <v>10</v>
      </c>
      <c r="P1451" s="37">
        <v>10</v>
      </c>
      <c r="Q1451" s="37">
        <v>10</v>
      </c>
      <c r="R1451" s="37">
        <v>10</v>
      </c>
      <c r="S1451" s="37">
        <v>10</v>
      </c>
      <c r="T1451" s="207"/>
    </row>
    <row r="1452" spans="1:20" s="5" customFormat="1" ht="12.6" customHeight="1">
      <c r="A1452" s="5">
        <f t="shared" si="50"/>
        <v>1452</v>
      </c>
      <c r="B1452" s="51" t="s">
        <v>2805</v>
      </c>
      <c r="C1452" s="51" t="s">
        <v>2806</v>
      </c>
      <c r="D1452" s="51"/>
      <c r="E1452" s="51" t="s">
        <v>68</v>
      </c>
      <c r="F1452" s="51" t="s">
        <v>1501</v>
      </c>
      <c r="G1452" s="51" t="s">
        <v>33</v>
      </c>
      <c r="H1452" s="52">
        <v>2024</v>
      </c>
      <c r="I1452" s="38">
        <v>103.1</v>
      </c>
      <c r="J1452" s="38">
        <v>103.1</v>
      </c>
      <c r="K1452" s="38">
        <v>103.1</v>
      </c>
      <c r="L1452" s="38">
        <v>103.1</v>
      </c>
      <c r="M1452" s="38">
        <v>103.1</v>
      </c>
      <c r="N1452" s="37">
        <v>103.1</v>
      </c>
      <c r="O1452" s="37">
        <v>103.1</v>
      </c>
      <c r="P1452" s="37">
        <v>103.1</v>
      </c>
      <c r="Q1452" s="37">
        <v>103.1</v>
      </c>
      <c r="R1452" s="37">
        <v>103.1</v>
      </c>
      <c r="S1452" s="37">
        <v>103.1</v>
      </c>
      <c r="T1452" s="207"/>
    </row>
    <row r="1453" spans="1:20" s="5" customFormat="1" ht="13.2">
      <c r="A1453" s="5">
        <f t="shared" si="50"/>
        <v>1453</v>
      </c>
      <c r="B1453" s="51" t="s">
        <v>4194</v>
      </c>
      <c r="C1453" s="51" t="s">
        <v>4195</v>
      </c>
      <c r="D1453" s="51"/>
      <c r="E1453" s="51" t="s">
        <v>1594</v>
      </c>
      <c r="F1453" s="51" t="s">
        <v>1501</v>
      </c>
      <c r="G1453" s="51" t="s">
        <v>31</v>
      </c>
      <c r="H1453" s="52">
        <v>2025</v>
      </c>
      <c r="I1453" s="38">
        <v>100.9</v>
      </c>
      <c r="J1453" s="38">
        <v>0</v>
      </c>
      <c r="K1453" s="38">
        <v>100.9</v>
      </c>
      <c r="L1453" s="38">
        <v>100.9</v>
      </c>
      <c r="M1453" s="38">
        <v>100.9</v>
      </c>
      <c r="N1453" s="37">
        <v>100.9</v>
      </c>
      <c r="O1453" s="37">
        <v>100.9</v>
      </c>
      <c r="P1453" s="37">
        <v>100.9</v>
      </c>
      <c r="Q1453" s="37">
        <v>100.9</v>
      </c>
      <c r="R1453" s="37">
        <v>100.9</v>
      </c>
      <c r="S1453" s="37">
        <v>100.9</v>
      </c>
      <c r="T1453" s="207"/>
    </row>
    <row r="1454" spans="1:20" s="5" customFormat="1" ht="13.2">
      <c r="A1454" s="5">
        <f t="shared" si="50"/>
        <v>1454</v>
      </c>
      <c r="B1454" s="51" t="s">
        <v>2476</v>
      </c>
      <c r="C1454" s="51" t="s">
        <v>2477</v>
      </c>
      <c r="D1454" s="51"/>
      <c r="E1454" s="51" t="s">
        <v>1536</v>
      </c>
      <c r="F1454" s="51" t="s">
        <v>1501</v>
      </c>
      <c r="G1454" s="51" t="s">
        <v>69</v>
      </c>
      <c r="H1454" s="52">
        <v>2025</v>
      </c>
      <c r="I1454" s="38">
        <v>201.1</v>
      </c>
      <c r="J1454" s="38">
        <v>201.1</v>
      </c>
      <c r="K1454" s="38">
        <v>201.1</v>
      </c>
      <c r="L1454" s="38">
        <v>201.1</v>
      </c>
      <c r="M1454" s="38">
        <v>201.1</v>
      </c>
      <c r="N1454" s="37">
        <v>201.1</v>
      </c>
      <c r="O1454" s="37">
        <v>201.1</v>
      </c>
      <c r="P1454" s="37">
        <v>201.1</v>
      </c>
      <c r="Q1454" s="37">
        <v>201.1</v>
      </c>
      <c r="R1454" s="37">
        <v>201.1</v>
      </c>
      <c r="S1454" s="37">
        <v>201.1</v>
      </c>
      <c r="T1454" s="207"/>
    </row>
    <row r="1455" spans="1:20" s="5" customFormat="1" ht="13.2">
      <c r="A1455" s="5">
        <f t="shared" si="50"/>
        <v>1455</v>
      </c>
      <c r="B1455" s="51" t="s">
        <v>4196</v>
      </c>
      <c r="C1455" s="51" t="s">
        <v>4197</v>
      </c>
      <c r="D1455" s="51"/>
      <c r="E1455" s="51" t="s">
        <v>537</v>
      </c>
      <c r="F1455" s="51" t="s">
        <v>1501</v>
      </c>
      <c r="G1455" s="51" t="s">
        <v>31</v>
      </c>
      <c r="H1455" s="52">
        <v>2025</v>
      </c>
      <c r="I1455" s="38">
        <v>247.5</v>
      </c>
      <c r="J1455" s="38">
        <v>247.5</v>
      </c>
      <c r="K1455" s="38">
        <v>247.5</v>
      </c>
      <c r="L1455" s="38">
        <v>247.5</v>
      </c>
      <c r="M1455" s="38">
        <v>247.5</v>
      </c>
      <c r="N1455" s="37">
        <v>247.5</v>
      </c>
      <c r="O1455" s="37">
        <v>247.5</v>
      </c>
      <c r="P1455" s="37">
        <v>247.5</v>
      </c>
      <c r="Q1455" s="37">
        <v>247.5</v>
      </c>
      <c r="R1455" s="37">
        <v>247.5</v>
      </c>
      <c r="S1455" s="37">
        <v>247.5</v>
      </c>
      <c r="T1455" s="207"/>
    </row>
    <row r="1456" spans="1:20" s="5" customFormat="1" ht="13.2">
      <c r="A1456" s="5">
        <f t="shared" si="50"/>
        <v>1456</v>
      </c>
      <c r="B1456" s="51" t="s">
        <v>4198</v>
      </c>
      <c r="C1456" s="51" t="s">
        <v>4199</v>
      </c>
      <c r="D1456" s="51"/>
      <c r="E1456" s="51" t="s">
        <v>1548</v>
      </c>
      <c r="F1456" s="51" t="s">
        <v>1501</v>
      </c>
      <c r="G1456" s="51" t="s">
        <v>32</v>
      </c>
      <c r="H1456" s="52">
        <v>2026</v>
      </c>
      <c r="I1456" s="38">
        <v>162</v>
      </c>
      <c r="J1456" s="38">
        <v>0</v>
      </c>
      <c r="K1456" s="38">
        <v>162</v>
      </c>
      <c r="L1456" s="38">
        <v>162</v>
      </c>
      <c r="M1456" s="38">
        <v>162</v>
      </c>
      <c r="N1456" s="37">
        <v>162</v>
      </c>
      <c r="O1456" s="37">
        <v>162</v>
      </c>
      <c r="P1456" s="37">
        <v>162</v>
      </c>
      <c r="Q1456" s="37">
        <v>162</v>
      </c>
      <c r="R1456" s="37">
        <v>162</v>
      </c>
      <c r="S1456" s="37">
        <v>162</v>
      </c>
      <c r="T1456" s="207"/>
    </row>
    <row r="1457" spans="1:20" s="5" customFormat="1" ht="13.2">
      <c r="A1457" s="5">
        <f t="shared" si="50"/>
        <v>1457</v>
      </c>
      <c r="B1457" s="51" t="s">
        <v>2807</v>
      </c>
      <c r="C1457" s="51" t="s">
        <v>2808</v>
      </c>
      <c r="D1457" s="51"/>
      <c r="E1457" s="51" t="s">
        <v>34</v>
      </c>
      <c r="F1457" s="51" t="s">
        <v>1501</v>
      </c>
      <c r="G1457" s="51" t="s">
        <v>69</v>
      </c>
      <c r="H1457" s="52">
        <v>2025</v>
      </c>
      <c r="I1457" s="38">
        <v>183.8</v>
      </c>
      <c r="J1457" s="38">
        <v>183.8</v>
      </c>
      <c r="K1457" s="38">
        <v>183.8</v>
      </c>
      <c r="L1457" s="38">
        <v>183.8</v>
      </c>
      <c r="M1457" s="38">
        <v>183.8</v>
      </c>
      <c r="N1457" s="37">
        <v>183.8</v>
      </c>
      <c r="O1457" s="37">
        <v>183.8</v>
      </c>
      <c r="P1457" s="37">
        <v>183.8</v>
      </c>
      <c r="Q1457" s="37">
        <v>183.8</v>
      </c>
      <c r="R1457" s="37">
        <v>183.8</v>
      </c>
      <c r="S1457" s="37">
        <v>183.8</v>
      </c>
      <c r="T1457" s="207"/>
    </row>
    <row r="1458" spans="1:20" s="5" customFormat="1" ht="13.2">
      <c r="A1458" s="5">
        <f t="shared" si="50"/>
        <v>1458</v>
      </c>
      <c r="B1458" s="51" t="s">
        <v>4200</v>
      </c>
      <c r="C1458" s="51" t="s">
        <v>4201</v>
      </c>
      <c r="D1458" s="51"/>
      <c r="E1458" s="51" t="s">
        <v>889</v>
      </c>
      <c r="F1458" s="51" t="s">
        <v>1501</v>
      </c>
      <c r="G1458" s="51" t="s">
        <v>32</v>
      </c>
      <c r="H1458" s="52">
        <v>2026</v>
      </c>
      <c r="I1458" s="38">
        <v>120.7</v>
      </c>
      <c r="J1458" s="38">
        <v>0</v>
      </c>
      <c r="K1458" s="38">
        <v>0</v>
      </c>
      <c r="L1458" s="38">
        <v>120.7</v>
      </c>
      <c r="M1458" s="38">
        <v>120.7</v>
      </c>
      <c r="N1458" s="37">
        <v>120.7</v>
      </c>
      <c r="O1458" s="37">
        <v>120.7</v>
      </c>
      <c r="P1458" s="37">
        <v>120.7</v>
      </c>
      <c r="Q1458" s="37">
        <v>120.7</v>
      </c>
      <c r="R1458" s="37">
        <v>120.7</v>
      </c>
      <c r="S1458" s="37">
        <v>120.7</v>
      </c>
      <c r="T1458" s="207"/>
    </row>
    <row r="1459" spans="1:20" s="5" customFormat="1" ht="13.2">
      <c r="A1459" s="5">
        <f t="shared" si="50"/>
        <v>1459</v>
      </c>
      <c r="B1459" s="51" t="s">
        <v>4202</v>
      </c>
      <c r="C1459" s="51" t="s">
        <v>4203</v>
      </c>
      <c r="D1459" s="51"/>
      <c r="E1459" s="51" t="s">
        <v>628</v>
      </c>
      <c r="F1459" s="51" t="s">
        <v>1501</v>
      </c>
      <c r="G1459" s="51" t="s">
        <v>186</v>
      </c>
      <c r="H1459" s="52">
        <v>2026</v>
      </c>
      <c r="I1459" s="38">
        <v>150.9</v>
      </c>
      <c r="J1459" s="38">
        <v>0</v>
      </c>
      <c r="K1459" s="38">
        <v>150.9</v>
      </c>
      <c r="L1459" s="38">
        <v>150.9</v>
      </c>
      <c r="M1459" s="38">
        <v>150.9</v>
      </c>
      <c r="N1459" s="37">
        <v>150.9</v>
      </c>
      <c r="O1459" s="37">
        <v>150.9</v>
      </c>
      <c r="P1459" s="37">
        <v>150.9</v>
      </c>
      <c r="Q1459" s="37">
        <v>150.9</v>
      </c>
      <c r="R1459" s="37">
        <v>150.9</v>
      </c>
      <c r="S1459" s="37">
        <v>150.9</v>
      </c>
      <c r="T1459" s="207"/>
    </row>
    <row r="1460" spans="1:20" s="5" customFormat="1" ht="13.2">
      <c r="A1460" s="5">
        <f t="shared" si="50"/>
        <v>1460</v>
      </c>
      <c r="B1460" s="51" t="s">
        <v>4204</v>
      </c>
      <c r="C1460" s="51" t="s">
        <v>4205</v>
      </c>
      <c r="D1460" s="51"/>
      <c r="E1460" s="51" t="s">
        <v>4206</v>
      </c>
      <c r="F1460" s="51" t="s">
        <v>1501</v>
      </c>
      <c r="G1460" s="51" t="s">
        <v>32</v>
      </c>
      <c r="H1460" s="52">
        <v>2025</v>
      </c>
      <c r="I1460" s="38">
        <v>60</v>
      </c>
      <c r="J1460" s="38">
        <v>0</v>
      </c>
      <c r="K1460" s="38">
        <v>60</v>
      </c>
      <c r="L1460" s="38">
        <v>60</v>
      </c>
      <c r="M1460" s="38">
        <v>60</v>
      </c>
      <c r="N1460" s="37">
        <v>60</v>
      </c>
      <c r="O1460" s="37">
        <v>60</v>
      </c>
      <c r="P1460" s="37">
        <v>60</v>
      </c>
      <c r="Q1460" s="37">
        <v>60</v>
      </c>
      <c r="R1460" s="37">
        <v>60</v>
      </c>
      <c r="S1460" s="37">
        <v>60</v>
      </c>
      <c r="T1460" s="207"/>
    </row>
    <row r="1461" spans="1:20" s="5" customFormat="1" ht="13.2">
      <c r="A1461" s="5">
        <f t="shared" si="50"/>
        <v>1461</v>
      </c>
      <c r="B1461" s="51" t="s">
        <v>4207</v>
      </c>
      <c r="C1461" s="51" t="s">
        <v>4208</v>
      </c>
      <c r="D1461" s="51"/>
      <c r="E1461" s="51" t="s">
        <v>722</v>
      </c>
      <c r="F1461" s="51" t="s">
        <v>1501</v>
      </c>
      <c r="G1461" s="51" t="s">
        <v>31</v>
      </c>
      <c r="H1461" s="52">
        <v>2025</v>
      </c>
      <c r="I1461" s="38">
        <v>121</v>
      </c>
      <c r="J1461" s="38">
        <v>121</v>
      </c>
      <c r="K1461" s="38">
        <v>121</v>
      </c>
      <c r="L1461" s="38">
        <v>121</v>
      </c>
      <c r="M1461" s="38">
        <v>121</v>
      </c>
      <c r="N1461" s="37">
        <v>121</v>
      </c>
      <c r="O1461" s="37">
        <v>121</v>
      </c>
      <c r="P1461" s="37">
        <v>121</v>
      </c>
      <c r="Q1461" s="37">
        <v>121</v>
      </c>
      <c r="R1461" s="37">
        <v>121</v>
      </c>
      <c r="S1461" s="37">
        <v>121</v>
      </c>
      <c r="T1461" s="207"/>
    </row>
    <row r="1462" spans="1:20" s="5" customFormat="1" ht="13.2">
      <c r="A1462" s="5">
        <f t="shared" si="50"/>
        <v>1462</v>
      </c>
      <c r="B1462" s="51" t="s">
        <v>4209</v>
      </c>
      <c r="C1462" s="51" t="s">
        <v>4210</v>
      </c>
      <c r="D1462" s="51"/>
      <c r="E1462" s="51" t="s">
        <v>1456</v>
      </c>
      <c r="F1462" s="51" t="s">
        <v>1501</v>
      </c>
      <c r="G1462" s="51" t="s">
        <v>31</v>
      </c>
      <c r="H1462" s="52">
        <v>2025</v>
      </c>
      <c r="I1462" s="38">
        <v>181.3</v>
      </c>
      <c r="J1462" s="38">
        <v>181.3</v>
      </c>
      <c r="K1462" s="38">
        <v>181.3</v>
      </c>
      <c r="L1462" s="38">
        <v>181.3</v>
      </c>
      <c r="M1462" s="38">
        <v>181.3</v>
      </c>
      <c r="N1462" s="37">
        <v>181.3</v>
      </c>
      <c r="O1462" s="37">
        <v>181.3</v>
      </c>
      <c r="P1462" s="37">
        <v>181.3</v>
      </c>
      <c r="Q1462" s="37">
        <v>181.3</v>
      </c>
      <c r="R1462" s="37">
        <v>181.3</v>
      </c>
      <c r="S1462" s="37">
        <v>181.3</v>
      </c>
      <c r="T1462" s="207"/>
    </row>
    <row r="1463" spans="1:20" s="5" customFormat="1" ht="13.2">
      <c r="A1463" s="5">
        <f t="shared" si="50"/>
        <v>1463</v>
      </c>
      <c r="B1463" s="51" t="s">
        <v>4211</v>
      </c>
      <c r="C1463" s="51" t="s">
        <v>4212</v>
      </c>
      <c r="D1463" s="51"/>
      <c r="E1463" s="51" t="s">
        <v>1536</v>
      </c>
      <c r="F1463" s="51" t="s">
        <v>1501</v>
      </c>
      <c r="G1463" s="51" t="s">
        <v>69</v>
      </c>
      <c r="H1463" s="52">
        <v>2025</v>
      </c>
      <c r="I1463" s="38">
        <v>300.89999999999998</v>
      </c>
      <c r="J1463" s="38">
        <v>300.89999999999998</v>
      </c>
      <c r="K1463" s="38">
        <v>300.89999999999998</v>
      </c>
      <c r="L1463" s="38">
        <v>300.89999999999998</v>
      </c>
      <c r="M1463" s="38">
        <v>300.89999999999998</v>
      </c>
      <c r="N1463" s="37">
        <v>300.89999999999998</v>
      </c>
      <c r="O1463" s="37">
        <v>300.89999999999998</v>
      </c>
      <c r="P1463" s="37">
        <v>300.89999999999998</v>
      </c>
      <c r="Q1463" s="37">
        <v>300.89999999999998</v>
      </c>
      <c r="R1463" s="37">
        <v>300.89999999999998</v>
      </c>
      <c r="S1463" s="37">
        <v>300.89999999999998</v>
      </c>
      <c r="T1463" s="207"/>
    </row>
    <row r="1464" spans="1:20" s="5" customFormat="1" ht="13.2">
      <c r="A1464" s="5">
        <f t="shared" si="50"/>
        <v>1464</v>
      </c>
      <c r="B1464" s="51" t="s">
        <v>2809</v>
      </c>
      <c r="C1464" s="51" t="s">
        <v>2810</v>
      </c>
      <c r="D1464" s="51"/>
      <c r="E1464" s="51" t="s">
        <v>35</v>
      </c>
      <c r="F1464" s="51" t="s">
        <v>1501</v>
      </c>
      <c r="G1464" s="51" t="s">
        <v>33</v>
      </c>
      <c r="H1464" s="52">
        <v>2024</v>
      </c>
      <c r="I1464" s="38">
        <v>155.5</v>
      </c>
      <c r="J1464" s="38">
        <v>155.5</v>
      </c>
      <c r="K1464" s="38">
        <v>155.5</v>
      </c>
      <c r="L1464" s="38">
        <v>155.5</v>
      </c>
      <c r="M1464" s="38">
        <v>155.5</v>
      </c>
      <c r="N1464" s="37">
        <v>155.5</v>
      </c>
      <c r="O1464" s="37">
        <v>155.5</v>
      </c>
      <c r="P1464" s="37">
        <v>155.5</v>
      </c>
      <c r="Q1464" s="37">
        <v>155.5</v>
      </c>
      <c r="R1464" s="37">
        <v>155.5</v>
      </c>
      <c r="S1464" s="37">
        <v>155.5</v>
      </c>
      <c r="T1464" s="207"/>
    </row>
    <row r="1465" spans="1:20" s="5" customFormat="1" ht="13.2">
      <c r="A1465" s="5">
        <f t="shared" si="50"/>
        <v>1465</v>
      </c>
      <c r="B1465" s="51" t="s">
        <v>2811</v>
      </c>
      <c r="C1465" s="51" t="s">
        <v>2812</v>
      </c>
      <c r="D1465" s="51"/>
      <c r="E1465" s="51" t="s">
        <v>39</v>
      </c>
      <c r="F1465" s="51" t="s">
        <v>1501</v>
      </c>
      <c r="G1465" s="51" t="s">
        <v>32</v>
      </c>
      <c r="H1465" s="52">
        <v>2025</v>
      </c>
      <c r="I1465" s="38">
        <v>106.2</v>
      </c>
      <c r="J1465" s="38">
        <v>106.2</v>
      </c>
      <c r="K1465" s="38">
        <v>106.2</v>
      </c>
      <c r="L1465" s="38">
        <v>106.2</v>
      </c>
      <c r="M1465" s="38">
        <v>106.2</v>
      </c>
      <c r="N1465" s="37">
        <v>106.2</v>
      </c>
      <c r="O1465" s="37">
        <v>106.2</v>
      </c>
      <c r="P1465" s="37">
        <v>106.2</v>
      </c>
      <c r="Q1465" s="37">
        <v>106.2</v>
      </c>
      <c r="R1465" s="37">
        <v>106.2</v>
      </c>
      <c r="S1465" s="37">
        <v>106.2</v>
      </c>
      <c r="T1465" s="207"/>
    </row>
    <row r="1466" spans="1:20" s="5" customFormat="1" ht="13.2">
      <c r="A1466" s="5">
        <f t="shared" si="50"/>
        <v>1466</v>
      </c>
      <c r="B1466" s="51" t="s">
        <v>4213</v>
      </c>
      <c r="C1466" s="51" t="s">
        <v>4214</v>
      </c>
      <c r="D1466" s="51"/>
      <c r="E1466" s="51" t="s">
        <v>773</v>
      </c>
      <c r="F1466" s="51" t="s">
        <v>1501</v>
      </c>
      <c r="G1466" s="51" t="s">
        <v>32</v>
      </c>
      <c r="H1466" s="52">
        <v>2026</v>
      </c>
      <c r="I1466" s="38">
        <v>202.2</v>
      </c>
      <c r="J1466" s="38">
        <v>0</v>
      </c>
      <c r="K1466" s="38">
        <v>202.2</v>
      </c>
      <c r="L1466" s="38">
        <v>202.2</v>
      </c>
      <c r="M1466" s="38">
        <v>202.2</v>
      </c>
      <c r="N1466" s="37">
        <v>202.2</v>
      </c>
      <c r="O1466" s="37">
        <v>202.2</v>
      </c>
      <c r="P1466" s="37">
        <v>202.2</v>
      </c>
      <c r="Q1466" s="37">
        <v>202.2</v>
      </c>
      <c r="R1466" s="37">
        <v>202.2</v>
      </c>
      <c r="S1466" s="37">
        <v>202.2</v>
      </c>
      <c r="T1466" s="207"/>
    </row>
    <row r="1467" spans="1:20" s="5" customFormat="1" ht="13.2">
      <c r="A1467" s="5">
        <f t="shared" si="50"/>
        <v>1467</v>
      </c>
      <c r="B1467" s="51" t="s">
        <v>2087</v>
      </c>
      <c r="C1467" s="51" t="s">
        <v>2088</v>
      </c>
      <c r="D1467" s="51"/>
      <c r="E1467" s="51" t="s">
        <v>860</v>
      </c>
      <c r="F1467" s="51" t="s">
        <v>1501</v>
      </c>
      <c r="G1467" s="51" t="s">
        <v>33</v>
      </c>
      <c r="H1467" s="52">
        <v>2024</v>
      </c>
      <c r="I1467" s="38">
        <v>72.400000000000006</v>
      </c>
      <c r="J1467" s="38">
        <v>72.400000000000006</v>
      </c>
      <c r="K1467" s="38">
        <v>72.400000000000006</v>
      </c>
      <c r="L1467" s="38">
        <v>72.400000000000006</v>
      </c>
      <c r="M1467" s="38">
        <v>72.400000000000006</v>
      </c>
      <c r="N1467" s="37">
        <v>72.400000000000006</v>
      </c>
      <c r="O1467" s="37">
        <v>72.400000000000006</v>
      </c>
      <c r="P1467" s="37">
        <v>72.400000000000006</v>
      </c>
      <c r="Q1467" s="37">
        <v>72.400000000000006</v>
      </c>
      <c r="R1467" s="37">
        <v>72.400000000000006</v>
      </c>
      <c r="S1467" s="37">
        <v>72.400000000000006</v>
      </c>
      <c r="T1467" s="207"/>
    </row>
    <row r="1468" spans="1:20" s="5" customFormat="1" ht="13.2">
      <c r="A1468" s="5">
        <f t="shared" si="50"/>
        <v>1468</v>
      </c>
      <c r="B1468" s="51" t="s">
        <v>2814</v>
      </c>
      <c r="C1468" s="51" t="s">
        <v>2815</v>
      </c>
      <c r="D1468" s="51"/>
      <c r="E1468" s="51" t="s">
        <v>41</v>
      </c>
      <c r="F1468" s="51" t="s">
        <v>1501</v>
      </c>
      <c r="G1468" s="51" t="s">
        <v>33</v>
      </c>
      <c r="H1468" s="52">
        <v>2024</v>
      </c>
      <c r="I1468" s="38">
        <v>163.9</v>
      </c>
      <c r="J1468" s="38">
        <v>163.9</v>
      </c>
      <c r="K1468" s="38">
        <v>163.9</v>
      </c>
      <c r="L1468" s="38">
        <v>163.9</v>
      </c>
      <c r="M1468" s="38">
        <v>163.9</v>
      </c>
      <c r="N1468" s="37">
        <v>163.9</v>
      </c>
      <c r="O1468" s="37">
        <v>163.9</v>
      </c>
      <c r="P1468" s="37">
        <v>163.9</v>
      </c>
      <c r="Q1468" s="37">
        <v>163.9</v>
      </c>
      <c r="R1468" s="37">
        <v>163.9</v>
      </c>
      <c r="S1468" s="37">
        <v>163.9</v>
      </c>
      <c r="T1468" s="207"/>
    </row>
    <row r="1469" spans="1:20" s="5" customFormat="1" ht="13.2">
      <c r="A1469" s="5">
        <f t="shared" si="50"/>
        <v>1469</v>
      </c>
      <c r="B1469" s="51" t="s">
        <v>2089</v>
      </c>
      <c r="C1469" s="51" t="s">
        <v>2090</v>
      </c>
      <c r="D1469" s="51"/>
      <c r="E1469" s="51" t="s">
        <v>369</v>
      </c>
      <c r="F1469" s="51" t="s">
        <v>1501</v>
      </c>
      <c r="G1469" s="51" t="s">
        <v>32</v>
      </c>
      <c r="H1469" s="52">
        <v>2024</v>
      </c>
      <c r="I1469" s="38">
        <v>205.5</v>
      </c>
      <c r="J1469" s="38">
        <v>205.5</v>
      </c>
      <c r="K1469" s="38">
        <v>205.5</v>
      </c>
      <c r="L1469" s="38">
        <v>205.5</v>
      </c>
      <c r="M1469" s="38">
        <v>205.5</v>
      </c>
      <c r="N1469" s="37">
        <v>205.5</v>
      </c>
      <c r="O1469" s="37">
        <v>205.5</v>
      </c>
      <c r="P1469" s="37">
        <v>205.5</v>
      </c>
      <c r="Q1469" s="37">
        <v>205.5</v>
      </c>
      <c r="R1469" s="37">
        <v>205.5</v>
      </c>
      <c r="S1469" s="37">
        <v>205.5</v>
      </c>
      <c r="T1469" s="207"/>
    </row>
    <row r="1470" spans="1:20" s="5" customFormat="1" ht="13.2">
      <c r="A1470" s="5">
        <f t="shared" si="50"/>
        <v>1470</v>
      </c>
      <c r="B1470" s="51" t="s">
        <v>2091</v>
      </c>
      <c r="C1470" s="51" t="s">
        <v>2092</v>
      </c>
      <c r="D1470" s="51"/>
      <c r="E1470" s="51" t="s">
        <v>203</v>
      </c>
      <c r="F1470" s="51" t="s">
        <v>1501</v>
      </c>
      <c r="G1470" s="51" t="s">
        <v>69</v>
      </c>
      <c r="H1470" s="52">
        <v>2024</v>
      </c>
      <c r="I1470" s="38">
        <v>154.1</v>
      </c>
      <c r="J1470" s="38">
        <v>154.1</v>
      </c>
      <c r="K1470" s="38">
        <v>154.1</v>
      </c>
      <c r="L1470" s="38">
        <v>154.1</v>
      </c>
      <c r="M1470" s="38">
        <v>154.1</v>
      </c>
      <c r="N1470" s="37">
        <v>154.1</v>
      </c>
      <c r="O1470" s="37">
        <v>154.1</v>
      </c>
      <c r="P1470" s="37">
        <v>154.1</v>
      </c>
      <c r="Q1470" s="37">
        <v>154.1</v>
      </c>
      <c r="R1470" s="37">
        <v>154.1</v>
      </c>
      <c r="S1470" s="37">
        <v>154.1</v>
      </c>
      <c r="T1470" s="207"/>
    </row>
    <row r="1471" spans="1:20" s="5" customFormat="1" ht="13.2">
      <c r="A1471" s="5">
        <f t="shared" si="50"/>
        <v>1471</v>
      </c>
      <c r="B1471" s="51" t="s">
        <v>4215</v>
      </c>
      <c r="C1471" s="51" t="s">
        <v>4216</v>
      </c>
      <c r="D1471" s="51"/>
      <c r="E1471" s="51" t="s">
        <v>1536</v>
      </c>
      <c r="F1471" s="51" t="s">
        <v>1501</v>
      </c>
      <c r="G1471" s="51" t="s">
        <v>69</v>
      </c>
      <c r="H1471" s="52">
        <v>2024</v>
      </c>
      <c r="I1471" s="38">
        <v>204.8</v>
      </c>
      <c r="J1471" s="38">
        <v>204.8</v>
      </c>
      <c r="K1471" s="38">
        <v>204.8</v>
      </c>
      <c r="L1471" s="38">
        <v>204.8</v>
      </c>
      <c r="M1471" s="38">
        <v>204.8</v>
      </c>
      <c r="N1471" s="37">
        <v>204.8</v>
      </c>
      <c r="O1471" s="37">
        <v>204.8</v>
      </c>
      <c r="P1471" s="37">
        <v>204.8</v>
      </c>
      <c r="Q1471" s="37">
        <v>204.8</v>
      </c>
      <c r="R1471" s="37">
        <v>204.8</v>
      </c>
      <c r="S1471" s="37">
        <v>204.8</v>
      </c>
      <c r="T1471" s="207"/>
    </row>
    <row r="1472" spans="1:20" s="5" customFormat="1" ht="13.2">
      <c r="A1472" s="5">
        <f t="shared" si="50"/>
        <v>1472</v>
      </c>
      <c r="B1472" s="51" t="s">
        <v>4217</v>
      </c>
      <c r="C1472" s="51" t="s">
        <v>4218</v>
      </c>
      <c r="D1472" s="51"/>
      <c r="E1472" s="51" t="s">
        <v>1536</v>
      </c>
      <c r="F1472" s="51" t="s">
        <v>1501</v>
      </c>
      <c r="G1472" s="51" t="s">
        <v>69</v>
      </c>
      <c r="H1472" s="52">
        <v>2024</v>
      </c>
      <c r="I1472" s="38">
        <v>204.8</v>
      </c>
      <c r="J1472" s="38">
        <v>204.8</v>
      </c>
      <c r="K1472" s="38">
        <v>204.8</v>
      </c>
      <c r="L1472" s="38">
        <v>204.8</v>
      </c>
      <c r="M1472" s="38">
        <v>204.8</v>
      </c>
      <c r="N1472" s="37">
        <v>204.8</v>
      </c>
      <c r="O1472" s="37">
        <v>204.8</v>
      </c>
      <c r="P1472" s="37">
        <v>204.8</v>
      </c>
      <c r="Q1472" s="37">
        <v>204.8</v>
      </c>
      <c r="R1472" s="37">
        <v>204.8</v>
      </c>
      <c r="S1472" s="37">
        <v>204.8</v>
      </c>
      <c r="T1472" s="207"/>
    </row>
    <row r="1473" spans="1:20" s="5" customFormat="1" ht="13.2">
      <c r="A1473" s="5">
        <f t="shared" si="50"/>
        <v>1473</v>
      </c>
      <c r="B1473" s="51" t="s">
        <v>1813</v>
      </c>
      <c r="C1473" s="51" t="s">
        <v>1814</v>
      </c>
      <c r="D1473" s="51"/>
      <c r="E1473" s="51" t="s">
        <v>1218</v>
      </c>
      <c r="F1473" s="51" t="s">
        <v>1501</v>
      </c>
      <c r="G1473" s="51" t="s">
        <v>40</v>
      </c>
      <c r="H1473" s="52">
        <v>2024</v>
      </c>
      <c r="I1473" s="38">
        <v>200.8</v>
      </c>
      <c r="J1473" s="38">
        <v>200.8</v>
      </c>
      <c r="K1473" s="38">
        <v>200.8</v>
      </c>
      <c r="L1473" s="38">
        <v>200.8</v>
      </c>
      <c r="M1473" s="38">
        <v>200.8</v>
      </c>
      <c r="N1473" s="37">
        <v>200.8</v>
      </c>
      <c r="O1473" s="37">
        <v>200.8</v>
      </c>
      <c r="P1473" s="37">
        <v>200.8</v>
      </c>
      <c r="Q1473" s="37">
        <v>200.8</v>
      </c>
      <c r="R1473" s="37">
        <v>200.8</v>
      </c>
      <c r="S1473" s="37">
        <v>200.8</v>
      </c>
      <c r="T1473" s="207"/>
    </row>
    <row r="1474" spans="1:20" s="5" customFormat="1" ht="13.2">
      <c r="A1474" s="5">
        <f t="shared" si="50"/>
        <v>1474</v>
      </c>
      <c r="B1474" s="51" t="s">
        <v>2093</v>
      </c>
      <c r="C1474" s="51" t="s">
        <v>2094</v>
      </c>
      <c r="D1474" s="51"/>
      <c r="E1474" s="51" t="s">
        <v>41</v>
      </c>
      <c r="F1474" s="51" t="s">
        <v>1501</v>
      </c>
      <c r="G1474" s="51" t="s">
        <v>33</v>
      </c>
      <c r="H1474" s="52">
        <v>2024</v>
      </c>
      <c r="I1474" s="38">
        <v>200.8</v>
      </c>
      <c r="J1474" s="38">
        <v>200.8</v>
      </c>
      <c r="K1474" s="38">
        <v>200.8</v>
      </c>
      <c r="L1474" s="38">
        <v>200.8</v>
      </c>
      <c r="M1474" s="38">
        <v>200.8</v>
      </c>
      <c r="N1474" s="37">
        <v>200.8</v>
      </c>
      <c r="O1474" s="37">
        <v>200.8</v>
      </c>
      <c r="P1474" s="37">
        <v>200.8</v>
      </c>
      <c r="Q1474" s="37">
        <v>200.8</v>
      </c>
      <c r="R1474" s="37">
        <v>200.8</v>
      </c>
      <c r="S1474" s="37">
        <v>200.8</v>
      </c>
      <c r="T1474" s="207"/>
    </row>
    <row r="1475" spans="1:20" s="5" customFormat="1" ht="13.2">
      <c r="A1475" s="5">
        <f t="shared" si="50"/>
        <v>1475</v>
      </c>
      <c r="B1475" s="51" t="s">
        <v>1881</v>
      </c>
      <c r="C1475" s="51" t="s">
        <v>1882</v>
      </c>
      <c r="D1475" s="51"/>
      <c r="E1475" s="51" t="s">
        <v>384</v>
      </c>
      <c r="F1475" s="51" t="s">
        <v>1501</v>
      </c>
      <c r="G1475" s="51" t="s">
        <v>40</v>
      </c>
      <c r="H1475" s="52">
        <v>2024</v>
      </c>
      <c r="I1475" s="38">
        <v>200.8</v>
      </c>
      <c r="J1475" s="38">
        <v>200.8</v>
      </c>
      <c r="K1475" s="38">
        <v>200.8</v>
      </c>
      <c r="L1475" s="38">
        <v>200.8</v>
      </c>
      <c r="M1475" s="38">
        <v>200.8</v>
      </c>
      <c r="N1475" s="37">
        <v>200.8</v>
      </c>
      <c r="O1475" s="37">
        <v>200.8</v>
      </c>
      <c r="P1475" s="37">
        <v>200.8</v>
      </c>
      <c r="Q1475" s="37">
        <v>200.8</v>
      </c>
      <c r="R1475" s="37">
        <v>200.8</v>
      </c>
      <c r="S1475" s="37">
        <v>200.8</v>
      </c>
      <c r="T1475" s="207"/>
    </row>
    <row r="1476" spans="1:20" s="5" customFormat="1" ht="13.2">
      <c r="A1476" s="5">
        <f t="shared" si="50"/>
        <v>1476</v>
      </c>
      <c r="B1476" s="51" t="s">
        <v>2096</v>
      </c>
      <c r="C1476" s="51" t="s">
        <v>2097</v>
      </c>
      <c r="D1476" s="51"/>
      <c r="E1476" s="51" t="s">
        <v>1536</v>
      </c>
      <c r="F1476" s="51" t="s">
        <v>1501</v>
      </c>
      <c r="G1476" s="51" t="s">
        <v>69</v>
      </c>
      <c r="H1476" s="52">
        <v>2024</v>
      </c>
      <c r="I1476" s="38">
        <v>50.3</v>
      </c>
      <c r="J1476" s="38">
        <v>50.3</v>
      </c>
      <c r="K1476" s="38">
        <v>50.3</v>
      </c>
      <c r="L1476" s="38">
        <v>50.3</v>
      </c>
      <c r="M1476" s="38">
        <v>50.3</v>
      </c>
      <c r="N1476" s="37">
        <v>50.3</v>
      </c>
      <c r="O1476" s="37">
        <v>50.3</v>
      </c>
      <c r="P1476" s="37">
        <v>50.3</v>
      </c>
      <c r="Q1476" s="37">
        <v>50.3</v>
      </c>
      <c r="R1476" s="37">
        <v>50.3</v>
      </c>
      <c r="S1476" s="37">
        <v>50.3</v>
      </c>
      <c r="T1476" s="207"/>
    </row>
    <row r="1477" spans="1:20" s="5" customFormat="1" ht="13.2">
      <c r="A1477" s="5">
        <f t="shared" si="50"/>
        <v>1477</v>
      </c>
      <c r="B1477" s="51" t="s">
        <v>2816</v>
      </c>
      <c r="C1477" s="51" t="s">
        <v>2817</v>
      </c>
      <c r="D1477" s="51"/>
      <c r="E1477" s="51" t="s">
        <v>628</v>
      </c>
      <c r="F1477" s="51" t="s">
        <v>1501</v>
      </c>
      <c r="G1477" s="51" t="s">
        <v>186</v>
      </c>
      <c r="H1477" s="52">
        <v>2024</v>
      </c>
      <c r="I1477" s="38">
        <v>255.3</v>
      </c>
      <c r="J1477" s="38">
        <v>255.3</v>
      </c>
      <c r="K1477" s="38">
        <v>255.3</v>
      </c>
      <c r="L1477" s="38">
        <v>255.3</v>
      </c>
      <c r="M1477" s="38">
        <v>255.3</v>
      </c>
      <c r="N1477" s="37">
        <v>255.3</v>
      </c>
      <c r="O1477" s="37">
        <v>255.3</v>
      </c>
      <c r="P1477" s="37">
        <v>255.3</v>
      </c>
      <c r="Q1477" s="37">
        <v>255.3</v>
      </c>
      <c r="R1477" s="37">
        <v>255.3</v>
      </c>
      <c r="S1477" s="37">
        <v>255.3</v>
      </c>
      <c r="T1477" s="207"/>
    </row>
    <row r="1478" spans="1:20" s="5" customFormat="1" ht="13.2">
      <c r="A1478" s="5">
        <f t="shared" ref="A1478:A1541" si="52">A1477+1</f>
        <v>1478</v>
      </c>
      <c r="B1478" s="51" t="s">
        <v>4219</v>
      </c>
      <c r="C1478" s="51" t="s">
        <v>2872</v>
      </c>
      <c r="D1478" s="51"/>
      <c r="E1478" s="51" t="s">
        <v>1218</v>
      </c>
      <c r="F1478" s="51" t="s">
        <v>1501</v>
      </c>
      <c r="G1478" s="51" t="s">
        <v>40</v>
      </c>
      <c r="H1478" s="52">
        <v>2025</v>
      </c>
      <c r="I1478" s="38">
        <v>103.3</v>
      </c>
      <c r="J1478" s="38">
        <v>103.3</v>
      </c>
      <c r="K1478" s="38">
        <v>103.3</v>
      </c>
      <c r="L1478" s="38">
        <v>103.3</v>
      </c>
      <c r="M1478" s="38">
        <v>103.3</v>
      </c>
      <c r="N1478" s="37">
        <v>103.3</v>
      </c>
      <c r="O1478" s="37">
        <v>103.3</v>
      </c>
      <c r="P1478" s="37">
        <v>103.3</v>
      </c>
      <c r="Q1478" s="37">
        <v>103.3</v>
      </c>
      <c r="R1478" s="37">
        <v>103.3</v>
      </c>
      <c r="S1478" s="37">
        <v>103.3</v>
      </c>
      <c r="T1478" s="207"/>
    </row>
    <row r="1479" spans="1:20" s="5" customFormat="1" ht="13.2">
      <c r="A1479" s="5">
        <f t="shared" si="52"/>
        <v>1479</v>
      </c>
      <c r="B1479" s="51" t="s">
        <v>4220</v>
      </c>
      <c r="C1479" s="51" t="s">
        <v>4221</v>
      </c>
      <c r="D1479" s="51"/>
      <c r="E1479" s="51" t="s">
        <v>231</v>
      </c>
      <c r="F1479" s="51" t="s">
        <v>1501</v>
      </c>
      <c r="G1479" s="51" t="s">
        <v>186</v>
      </c>
      <c r="H1479" s="52">
        <v>2025</v>
      </c>
      <c r="I1479" s="38">
        <v>206.9</v>
      </c>
      <c r="J1479" s="38">
        <v>0</v>
      </c>
      <c r="K1479" s="38">
        <v>206.9</v>
      </c>
      <c r="L1479" s="38">
        <v>206.9</v>
      </c>
      <c r="M1479" s="38">
        <v>206.9</v>
      </c>
      <c r="N1479" s="37">
        <v>206.9</v>
      </c>
      <c r="O1479" s="37">
        <v>206.9</v>
      </c>
      <c r="P1479" s="37">
        <v>206.9</v>
      </c>
      <c r="Q1479" s="37">
        <v>206.9</v>
      </c>
      <c r="R1479" s="37">
        <v>206.9</v>
      </c>
      <c r="S1479" s="37">
        <v>206.9</v>
      </c>
      <c r="T1479" s="207"/>
    </row>
    <row r="1480" spans="1:20" s="5" customFormat="1" ht="13.2">
      <c r="A1480" s="5">
        <f t="shared" si="52"/>
        <v>1480</v>
      </c>
      <c r="B1480" s="51" t="s">
        <v>2818</v>
      </c>
      <c r="C1480" s="51" t="s">
        <v>2819</v>
      </c>
      <c r="D1480" s="51"/>
      <c r="E1480" s="51" t="s">
        <v>257</v>
      </c>
      <c r="F1480" s="51" t="s">
        <v>1501</v>
      </c>
      <c r="G1480" s="51" t="s">
        <v>186</v>
      </c>
      <c r="H1480" s="52">
        <v>2024</v>
      </c>
      <c r="I1480" s="38">
        <v>206.4</v>
      </c>
      <c r="J1480" s="38">
        <v>206.4</v>
      </c>
      <c r="K1480" s="38">
        <v>206.4</v>
      </c>
      <c r="L1480" s="38">
        <v>206.4</v>
      </c>
      <c r="M1480" s="38">
        <v>206.4</v>
      </c>
      <c r="N1480" s="37">
        <v>206.4</v>
      </c>
      <c r="O1480" s="37">
        <v>206.4</v>
      </c>
      <c r="P1480" s="37">
        <v>206.4</v>
      </c>
      <c r="Q1480" s="37">
        <v>206.4</v>
      </c>
      <c r="R1480" s="37">
        <v>206.4</v>
      </c>
      <c r="S1480" s="37">
        <v>206.4</v>
      </c>
      <c r="T1480" s="207"/>
    </row>
    <row r="1481" spans="1:20" s="5" customFormat="1" ht="13.2">
      <c r="A1481" s="5">
        <f t="shared" si="52"/>
        <v>1481</v>
      </c>
      <c r="B1481" s="51" t="s">
        <v>4222</v>
      </c>
      <c r="C1481" s="51" t="s">
        <v>4223</v>
      </c>
      <c r="D1481" s="51"/>
      <c r="E1481" s="51" t="s">
        <v>257</v>
      </c>
      <c r="F1481" s="51" t="s">
        <v>1501</v>
      </c>
      <c r="G1481" s="51" t="s">
        <v>186</v>
      </c>
      <c r="H1481" s="52">
        <v>2025</v>
      </c>
      <c r="I1481" s="38">
        <v>406.1</v>
      </c>
      <c r="J1481" s="38">
        <v>0</v>
      </c>
      <c r="K1481" s="38">
        <v>406.1</v>
      </c>
      <c r="L1481" s="38">
        <v>406.1</v>
      </c>
      <c r="M1481" s="38">
        <v>406.1</v>
      </c>
      <c r="N1481" s="37">
        <v>406.1</v>
      </c>
      <c r="O1481" s="37">
        <v>406.1</v>
      </c>
      <c r="P1481" s="37">
        <v>406.1</v>
      </c>
      <c r="Q1481" s="37">
        <v>406.1</v>
      </c>
      <c r="R1481" s="37">
        <v>406.1</v>
      </c>
      <c r="S1481" s="37">
        <v>406.1</v>
      </c>
      <c r="T1481" s="207"/>
    </row>
    <row r="1482" spans="1:20" s="5" customFormat="1" ht="13.2">
      <c r="A1482" s="5">
        <f t="shared" si="52"/>
        <v>1482</v>
      </c>
      <c r="B1482" s="51" t="s">
        <v>4224</v>
      </c>
      <c r="C1482" s="51" t="s">
        <v>4225</v>
      </c>
      <c r="D1482" s="51"/>
      <c r="E1482" s="51" t="s">
        <v>170</v>
      </c>
      <c r="F1482" s="51" t="s">
        <v>1501</v>
      </c>
      <c r="G1482" s="51" t="s">
        <v>31</v>
      </c>
      <c r="H1482" s="52">
        <v>2024</v>
      </c>
      <c r="I1482" s="38">
        <v>82.1</v>
      </c>
      <c r="J1482" s="38">
        <v>0</v>
      </c>
      <c r="K1482" s="38">
        <v>0</v>
      </c>
      <c r="L1482" s="38">
        <v>0</v>
      </c>
      <c r="M1482" s="38">
        <v>0</v>
      </c>
      <c r="N1482" s="37">
        <v>0</v>
      </c>
      <c r="O1482" s="37">
        <v>0</v>
      </c>
      <c r="P1482" s="37">
        <v>0</v>
      </c>
      <c r="Q1482" s="37">
        <v>0</v>
      </c>
      <c r="R1482" s="37">
        <v>0</v>
      </c>
      <c r="S1482" s="37">
        <v>0</v>
      </c>
      <c r="T1482" s="207"/>
    </row>
    <row r="1483" spans="1:20" s="5" customFormat="1" ht="13.2">
      <c r="A1483" s="5">
        <f t="shared" si="52"/>
        <v>1483</v>
      </c>
      <c r="B1483" s="51" t="s">
        <v>4226</v>
      </c>
      <c r="C1483" s="51" t="s">
        <v>4227</v>
      </c>
      <c r="D1483" s="51"/>
      <c r="E1483" s="51" t="s">
        <v>48</v>
      </c>
      <c r="F1483" s="51" t="s">
        <v>1501</v>
      </c>
      <c r="G1483" s="51" t="s">
        <v>32</v>
      </c>
      <c r="H1483" s="52">
        <v>2026</v>
      </c>
      <c r="I1483" s="38">
        <v>97.4</v>
      </c>
      <c r="J1483" s="38">
        <v>0</v>
      </c>
      <c r="K1483" s="38">
        <v>97.4</v>
      </c>
      <c r="L1483" s="38">
        <v>97.4</v>
      </c>
      <c r="M1483" s="38">
        <v>97.4</v>
      </c>
      <c r="N1483" s="37">
        <v>97.4</v>
      </c>
      <c r="O1483" s="37">
        <v>97.4</v>
      </c>
      <c r="P1483" s="37">
        <v>97.4</v>
      </c>
      <c r="Q1483" s="37">
        <v>97.4</v>
      </c>
      <c r="R1483" s="37">
        <v>97.4</v>
      </c>
      <c r="S1483" s="37">
        <v>97.4</v>
      </c>
      <c r="T1483" s="207"/>
    </row>
    <row r="1484" spans="1:20" s="5" customFormat="1" ht="13.2">
      <c r="A1484" s="5">
        <f t="shared" si="52"/>
        <v>1484</v>
      </c>
      <c r="B1484" s="51" t="s">
        <v>4228</v>
      </c>
      <c r="C1484" s="51" t="s">
        <v>4229</v>
      </c>
      <c r="D1484" s="51"/>
      <c r="E1484" s="51" t="s">
        <v>1795</v>
      </c>
      <c r="F1484" s="51" t="s">
        <v>1501</v>
      </c>
      <c r="G1484" s="51" t="s">
        <v>31</v>
      </c>
      <c r="H1484" s="52">
        <v>2025</v>
      </c>
      <c r="I1484" s="38">
        <v>156.9</v>
      </c>
      <c r="J1484" s="38">
        <v>156.9</v>
      </c>
      <c r="K1484" s="38">
        <v>156.9</v>
      </c>
      <c r="L1484" s="38">
        <v>156.9</v>
      </c>
      <c r="M1484" s="38">
        <v>156.9</v>
      </c>
      <c r="N1484" s="37">
        <v>156.9</v>
      </c>
      <c r="O1484" s="37">
        <v>156.9</v>
      </c>
      <c r="P1484" s="37">
        <v>156.9</v>
      </c>
      <c r="Q1484" s="37">
        <v>156.9</v>
      </c>
      <c r="R1484" s="37">
        <v>156.9</v>
      </c>
      <c r="S1484" s="37">
        <v>156.9</v>
      </c>
      <c r="T1484" s="207"/>
    </row>
    <row r="1485" spans="1:20" s="5" customFormat="1" ht="13.2">
      <c r="A1485" s="5">
        <f t="shared" si="52"/>
        <v>1485</v>
      </c>
      <c r="B1485" s="51" t="s">
        <v>4230</v>
      </c>
      <c r="C1485" s="51" t="s">
        <v>4231</v>
      </c>
      <c r="D1485" s="51"/>
      <c r="E1485" s="51" t="s">
        <v>499</v>
      </c>
      <c r="F1485" s="51" t="s">
        <v>1501</v>
      </c>
      <c r="G1485" s="51" t="s">
        <v>31</v>
      </c>
      <c r="H1485" s="52">
        <v>2024</v>
      </c>
      <c r="I1485" s="38">
        <v>9.9</v>
      </c>
      <c r="J1485" s="38">
        <v>9.9</v>
      </c>
      <c r="K1485" s="38">
        <v>9.9</v>
      </c>
      <c r="L1485" s="38">
        <v>9.9</v>
      </c>
      <c r="M1485" s="38">
        <v>9.9</v>
      </c>
      <c r="N1485" s="37">
        <v>9.9</v>
      </c>
      <c r="O1485" s="37">
        <v>9.9</v>
      </c>
      <c r="P1485" s="37">
        <v>9.9</v>
      </c>
      <c r="Q1485" s="37">
        <v>9.9</v>
      </c>
      <c r="R1485" s="37">
        <v>9.9</v>
      </c>
      <c r="S1485" s="37">
        <v>9.9</v>
      </c>
      <c r="T1485" s="207"/>
    </row>
    <row r="1486" spans="1:20" s="5" customFormat="1" ht="13.2">
      <c r="A1486" s="5">
        <f t="shared" si="52"/>
        <v>1486</v>
      </c>
      <c r="B1486" s="51" t="s">
        <v>2431</v>
      </c>
      <c r="C1486" s="51" t="s">
        <v>2432</v>
      </c>
      <c r="D1486" s="51"/>
      <c r="E1486" s="51" t="s">
        <v>513</v>
      </c>
      <c r="F1486" s="51" t="s">
        <v>1501</v>
      </c>
      <c r="G1486" s="51" t="s">
        <v>31</v>
      </c>
      <c r="H1486" s="52">
        <v>2025</v>
      </c>
      <c r="I1486" s="38">
        <v>153.9</v>
      </c>
      <c r="J1486" s="38">
        <v>153.9</v>
      </c>
      <c r="K1486" s="38">
        <v>153.9</v>
      </c>
      <c r="L1486" s="38">
        <v>153.9</v>
      </c>
      <c r="M1486" s="38">
        <v>153.9</v>
      </c>
      <c r="N1486" s="37">
        <v>153.9</v>
      </c>
      <c r="O1486" s="37">
        <v>153.9</v>
      </c>
      <c r="P1486" s="37">
        <v>153.9</v>
      </c>
      <c r="Q1486" s="37">
        <v>153.9</v>
      </c>
      <c r="R1486" s="37">
        <v>153.9</v>
      </c>
      <c r="S1486" s="37">
        <v>153.9</v>
      </c>
      <c r="T1486" s="207"/>
    </row>
    <row r="1487" spans="1:20" s="5" customFormat="1" ht="13.2">
      <c r="A1487" s="5">
        <f t="shared" si="52"/>
        <v>1487</v>
      </c>
      <c r="B1487" s="51" t="s">
        <v>4232</v>
      </c>
      <c r="C1487" s="51" t="s">
        <v>4233</v>
      </c>
      <c r="D1487" s="51"/>
      <c r="E1487" s="51" t="s">
        <v>1722</v>
      </c>
      <c r="F1487" s="51" t="s">
        <v>1501</v>
      </c>
      <c r="G1487" s="51" t="s">
        <v>31</v>
      </c>
      <c r="H1487" s="52">
        <v>2024</v>
      </c>
      <c r="I1487" s="38">
        <v>9.9</v>
      </c>
      <c r="J1487" s="38">
        <v>9.9</v>
      </c>
      <c r="K1487" s="38">
        <v>9.9</v>
      </c>
      <c r="L1487" s="38">
        <v>9.9</v>
      </c>
      <c r="M1487" s="38">
        <v>9.9</v>
      </c>
      <c r="N1487" s="37">
        <v>9.9</v>
      </c>
      <c r="O1487" s="37">
        <v>9.9</v>
      </c>
      <c r="P1487" s="37">
        <v>9.9</v>
      </c>
      <c r="Q1487" s="37">
        <v>9.9</v>
      </c>
      <c r="R1487" s="37">
        <v>9.9</v>
      </c>
      <c r="S1487" s="37">
        <v>9.9</v>
      </c>
      <c r="T1487" s="207"/>
    </row>
    <row r="1488" spans="1:20" s="5" customFormat="1" ht="13.2">
      <c r="A1488" s="5">
        <f t="shared" si="52"/>
        <v>1488</v>
      </c>
      <c r="B1488" s="51" t="s">
        <v>2820</v>
      </c>
      <c r="C1488" s="51" t="s">
        <v>2821</v>
      </c>
      <c r="D1488" s="51"/>
      <c r="E1488" s="51" t="s">
        <v>257</v>
      </c>
      <c r="F1488" s="51" t="s">
        <v>1501</v>
      </c>
      <c r="G1488" s="51" t="s">
        <v>186</v>
      </c>
      <c r="H1488" s="52">
        <v>2024</v>
      </c>
      <c r="I1488" s="38">
        <v>209.3</v>
      </c>
      <c r="J1488" s="38">
        <v>209.3</v>
      </c>
      <c r="K1488" s="38">
        <v>209.3</v>
      </c>
      <c r="L1488" s="38">
        <v>209.3</v>
      </c>
      <c r="M1488" s="38">
        <v>209.3</v>
      </c>
      <c r="N1488" s="37">
        <v>209.3</v>
      </c>
      <c r="O1488" s="37">
        <v>209.3</v>
      </c>
      <c r="P1488" s="37">
        <v>209.3</v>
      </c>
      <c r="Q1488" s="37">
        <v>209.3</v>
      </c>
      <c r="R1488" s="37">
        <v>209.3</v>
      </c>
      <c r="S1488" s="37">
        <v>209.3</v>
      </c>
      <c r="T1488" s="207"/>
    </row>
    <row r="1489" spans="1:20" s="5" customFormat="1" ht="13.2">
      <c r="A1489" s="5">
        <f t="shared" si="52"/>
        <v>1489</v>
      </c>
      <c r="B1489" s="51" t="s">
        <v>4234</v>
      </c>
      <c r="C1489" s="51" t="s">
        <v>4235</v>
      </c>
      <c r="D1489" s="51"/>
      <c r="E1489" s="51" t="s">
        <v>34</v>
      </c>
      <c r="F1489" s="51" t="s">
        <v>1501</v>
      </c>
      <c r="G1489" s="51" t="s">
        <v>69</v>
      </c>
      <c r="H1489" s="52">
        <v>2025</v>
      </c>
      <c r="I1489" s="38">
        <v>100.8</v>
      </c>
      <c r="J1489" s="38">
        <v>100.8</v>
      </c>
      <c r="K1489" s="38">
        <v>100.8</v>
      </c>
      <c r="L1489" s="38">
        <v>100.8</v>
      </c>
      <c r="M1489" s="38">
        <v>100.8</v>
      </c>
      <c r="N1489" s="37">
        <v>100.8</v>
      </c>
      <c r="O1489" s="37">
        <v>100.8</v>
      </c>
      <c r="P1489" s="37">
        <v>100.8</v>
      </c>
      <c r="Q1489" s="37">
        <v>100.8</v>
      </c>
      <c r="R1489" s="37">
        <v>100.8</v>
      </c>
      <c r="S1489" s="37">
        <v>100.8</v>
      </c>
      <c r="T1489" s="207"/>
    </row>
    <row r="1490" spans="1:20" s="5" customFormat="1" ht="13.2">
      <c r="A1490" s="5">
        <f t="shared" si="52"/>
        <v>1490</v>
      </c>
      <c r="B1490" s="51" t="s">
        <v>4236</v>
      </c>
      <c r="C1490" s="51" t="s">
        <v>4237</v>
      </c>
      <c r="D1490" s="51"/>
      <c r="E1490" s="51" t="s">
        <v>248</v>
      </c>
      <c r="F1490" s="51" t="s">
        <v>1501</v>
      </c>
      <c r="G1490" s="51" t="s">
        <v>186</v>
      </c>
      <c r="H1490" s="52">
        <v>2025</v>
      </c>
      <c r="I1490" s="38">
        <v>170</v>
      </c>
      <c r="J1490" s="38">
        <v>170</v>
      </c>
      <c r="K1490" s="38">
        <v>170</v>
      </c>
      <c r="L1490" s="38">
        <v>170</v>
      </c>
      <c r="M1490" s="38">
        <v>170</v>
      </c>
      <c r="N1490" s="37">
        <v>170</v>
      </c>
      <c r="O1490" s="37">
        <v>170</v>
      </c>
      <c r="P1490" s="37">
        <v>170</v>
      </c>
      <c r="Q1490" s="37">
        <v>170</v>
      </c>
      <c r="R1490" s="37">
        <v>170</v>
      </c>
      <c r="S1490" s="37">
        <v>170</v>
      </c>
      <c r="T1490" s="207"/>
    </row>
    <row r="1491" spans="1:20" s="5" customFormat="1" ht="13.2">
      <c r="A1491" s="5">
        <f t="shared" si="52"/>
        <v>1491</v>
      </c>
      <c r="B1491" s="51" t="s">
        <v>2822</v>
      </c>
      <c r="C1491" s="51" t="s">
        <v>2823</v>
      </c>
      <c r="D1491" s="51"/>
      <c r="E1491" s="51" t="s">
        <v>662</v>
      </c>
      <c r="F1491" s="51" t="s">
        <v>1501</v>
      </c>
      <c r="G1491" s="51" t="s">
        <v>31</v>
      </c>
      <c r="H1491" s="52">
        <v>2024</v>
      </c>
      <c r="I1491" s="38">
        <v>125.4</v>
      </c>
      <c r="J1491" s="38">
        <v>125.4</v>
      </c>
      <c r="K1491" s="38">
        <v>125.4</v>
      </c>
      <c r="L1491" s="38">
        <v>125.4</v>
      </c>
      <c r="M1491" s="38">
        <v>125.4</v>
      </c>
      <c r="N1491" s="37">
        <v>125.4</v>
      </c>
      <c r="O1491" s="37">
        <v>125.4</v>
      </c>
      <c r="P1491" s="37">
        <v>125.4</v>
      </c>
      <c r="Q1491" s="37">
        <v>125.4</v>
      </c>
      <c r="R1491" s="37">
        <v>125.4</v>
      </c>
      <c r="S1491" s="37">
        <v>125.4</v>
      </c>
      <c r="T1491" s="207"/>
    </row>
    <row r="1492" spans="1:20" s="5" customFormat="1" ht="13.2">
      <c r="A1492" s="5">
        <f t="shared" si="52"/>
        <v>1492</v>
      </c>
      <c r="B1492" s="51" t="s">
        <v>4238</v>
      </c>
      <c r="C1492" s="51" t="s">
        <v>4239</v>
      </c>
      <c r="D1492" s="51"/>
      <c r="E1492" s="51" t="s">
        <v>39</v>
      </c>
      <c r="F1492" s="51" t="s">
        <v>1501</v>
      </c>
      <c r="G1492" s="51" t="s">
        <v>32</v>
      </c>
      <c r="H1492" s="52">
        <v>2024</v>
      </c>
      <c r="I1492" s="38">
        <v>9.8000000000000007</v>
      </c>
      <c r="J1492" s="38">
        <v>9.8000000000000007</v>
      </c>
      <c r="K1492" s="38">
        <v>9.8000000000000007</v>
      </c>
      <c r="L1492" s="38">
        <v>9.8000000000000007</v>
      </c>
      <c r="M1492" s="38">
        <v>9.8000000000000007</v>
      </c>
      <c r="N1492" s="37">
        <v>9.8000000000000007</v>
      </c>
      <c r="O1492" s="37">
        <v>9.8000000000000007</v>
      </c>
      <c r="P1492" s="37">
        <v>9.8000000000000007</v>
      </c>
      <c r="Q1492" s="37">
        <v>9.8000000000000007</v>
      </c>
      <c r="R1492" s="37">
        <v>9.8000000000000007</v>
      </c>
      <c r="S1492" s="37">
        <v>9.8000000000000007</v>
      </c>
      <c r="T1492" s="207"/>
    </row>
    <row r="1493" spans="1:20" s="5" customFormat="1" ht="13.2">
      <c r="A1493" s="5">
        <f t="shared" si="52"/>
        <v>1493</v>
      </c>
      <c r="B1493" s="51" t="s">
        <v>2472</v>
      </c>
      <c r="C1493" s="51" t="s">
        <v>2473</v>
      </c>
      <c r="D1493" s="51"/>
      <c r="E1493" s="51" t="s">
        <v>1536</v>
      </c>
      <c r="F1493" s="51" t="s">
        <v>1501</v>
      </c>
      <c r="G1493" s="51" t="s">
        <v>69</v>
      </c>
      <c r="H1493" s="52">
        <v>2025</v>
      </c>
      <c r="I1493" s="38">
        <v>153</v>
      </c>
      <c r="J1493" s="38">
        <v>153</v>
      </c>
      <c r="K1493" s="38">
        <v>153</v>
      </c>
      <c r="L1493" s="38">
        <v>153</v>
      </c>
      <c r="M1493" s="38">
        <v>153</v>
      </c>
      <c r="N1493" s="37">
        <v>153</v>
      </c>
      <c r="O1493" s="37">
        <v>153</v>
      </c>
      <c r="P1493" s="37">
        <v>153</v>
      </c>
      <c r="Q1493" s="37">
        <v>153</v>
      </c>
      <c r="R1493" s="37">
        <v>153</v>
      </c>
      <c r="S1493" s="37">
        <v>153</v>
      </c>
      <c r="T1493" s="207"/>
    </row>
    <row r="1494" spans="1:20" s="5" customFormat="1" ht="13.2">
      <c r="A1494" s="5">
        <f t="shared" si="52"/>
        <v>1494</v>
      </c>
      <c r="B1494" s="51" t="s">
        <v>4240</v>
      </c>
      <c r="C1494" s="51" t="s">
        <v>4241</v>
      </c>
      <c r="D1494" s="51"/>
      <c r="E1494" s="51" t="s">
        <v>257</v>
      </c>
      <c r="F1494" s="51" t="s">
        <v>1501</v>
      </c>
      <c r="G1494" s="51" t="s">
        <v>186</v>
      </c>
      <c r="H1494" s="52">
        <v>2024</v>
      </c>
      <c r="I1494" s="38">
        <v>9.9</v>
      </c>
      <c r="J1494" s="38">
        <v>9.9</v>
      </c>
      <c r="K1494" s="38">
        <v>9.9</v>
      </c>
      <c r="L1494" s="38">
        <v>9.9</v>
      </c>
      <c r="M1494" s="38">
        <v>9.9</v>
      </c>
      <c r="N1494" s="37">
        <v>9.9</v>
      </c>
      <c r="O1494" s="37">
        <v>9.9</v>
      </c>
      <c r="P1494" s="37">
        <v>9.9</v>
      </c>
      <c r="Q1494" s="37">
        <v>9.9</v>
      </c>
      <c r="R1494" s="37">
        <v>9.9</v>
      </c>
      <c r="S1494" s="37">
        <v>9.9</v>
      </c>
      <c r="T1494" s="207"/>
    </row>
    <row r="1495" spans="1:20" s="5" customFormat="1" ht="13.2">
      <c r="A1495" s="5">
        <f t="shared" si="52"/>
        <v>1495</v>
      </c>
      <c r="B1495" s="51" t="s">
        <v>4242</v>
      </c>
      <c r="C1495" s="51" t="s">
        <v>4243</v>
      </c>
      <c r="D1495" s="51"/>
      <c r="E1495" s="51" t="s">
        <v>231</v>
      </c>
      <c r="F1495" s="51" t="s">
        <v>1501</v>
      </c>
      <c r="G1495" s="51" t="s">
        <v>186</v>
      </c>
      <c r="H1495" s="52">
        <v>2024</v>
      </c>
      <c r="I1495" s="38">
        <v>150</v>
      </c>
      <c r="J1495" s="38">
        <v>150</v>
      </c>
      <c r="K1495" s="38">
        <v>150</v>
      </c>
      <c r="L1495" s="38">
        <v>150</v>
      </c>
      <c r="M1495" s="38">
        <v>150</v>
      </c>
      <c r="N1495" s="37">
        <v>150</v>
      </c>
      <c r="O1495" s="37">
        <v>150</v>
      </c>
      <c r="P1495" s="37">
        <v>150</v>
      </c>
      <c r="Q1495" s="37">
        <v>150</v>
      </c>
      <c r="R1495" s="37">
        <v>150</v>
      </c>
      <c r="S1495" s="37">
        <v>150</v>
      </c>
      <c r="T1495" s="207"/>
    </row>
    <row r="1496" spans="1:20" s="5" customFormat="1" ht="13.2">
      <c r="A1496" s="5">
        <f t="shared" si="52"/>
        <v>1496</v>
      </c>
      <c r="B1496" s="51" t="s">
        <v>2824</v>
      </c>
      <c r="C1496" s="51" t="s">
        <v>2825</v>
      </c>
      <c r="D1496" s="51"/>
      <c r="E1496" s="51" t="s">
        <v>1536</v>
      </c>
      <c r="F1496" s="51" t="s">
        <v>1501</v>
      </c>
      <c r="G1496" s="51" t="s">
        <v>69</v>
      </c>
      <c r="H1496" s="52">
        <v>2024</v>
      </c>
      <c r="I1496" s="38">
        <v>5</v>
      </c>
      <c r="J1496" s="38">
        <v>5</v>
      </c>
      <c r="K1496" s="38">
        <v>5</v>
      </c>
      <c r="L1496" s="38">
        <v>5</v>
      </c>
      <c r="M1496" s="38">
        <v>5</v>
      </c>
      <c r="N1496" s="37">
        <v>5</v>
      </c>
      <c r="O1496" s="37">
        <v>5</v>
      </c>
      <c r="P1496" s="37">
        <v>5</v>
      </c>
      <c r="Q1496" s="37">
        <v>5</v>
      </c>
      <c r="R1496" s="37">
        <v>5</v>
      </c>
      <c r="S1496" s="37">
        <v>5</v>
      </c>
      <c r="T1496" s="207"/>
    </row>
    <row r="1497" spans="1:20" s="5" customFormat="1" ht="13.2">
      <c r="A1497" s="5">
        <f t="shared" si="52"/>
        <v>1497</v>
      </c>
      <c r="B1497" s="51" t="s">
        <v>4244</v>
      </c>
      <c r="C1497" s="51" t="s">
        <v>4245</v>
      </c>
      <c r="D1497" s="51"/>
      <c r="E1497" s="51" t="s">
        <v>41</v>
      </c>
      <c r="F1497" s="51" t="s">
        <v>1501</v>
      </c>
      <c r="G1497" s="51" t="s">
        <v>33</v>
      </c>
      <c r="H1497" s="52">
        <v>2025</v>
      </c>
      <c r="I1497" s="38">
        <v>75</v>
      </c>
      <c r="J1497" s="38">
        <v>75</v>
      </c>
      <c r="K1497" s="38">
        <v>75</v>
      </c>
      <c r="L1497" s="38">
        <v>75</v>
      </c>
      <c r="M1497" s="38">
        <v>75</v>
      </c>
      <c r="N1497" s="37">
        <v>75</v>
      </c>
      <c r="O1497" s="37">
        <v>75</v>
      </c>
      <c r="P1497" s="37">
        <v>75</v>
      </c>
      <c r="Q1497" s="37">
        <v>75</v>
      </c>
      <c r="R1497" s="37">
        <v>75</v>
      </c>
      <c r="S1497" s="37">
        <v>75</v>
      </c>
      <c r="T1497" s="207"/>
    </row>
    <row r="1498" spans="1:20" s="5" customFormat="1" ht="13.2">
      <c r="A1498" s="5">
        <f t="shared" si="52"/>
        <v>1498</v>
      </c>
      <c r="B1498" s="51" t="s">
        <v>4246</v>
      </c>
      <c r="C1498" s="51" t="s">
        <v>4247</v>
      </c>
      <c r="D1498" s="51"/>
      <c r="E1498" s="51" t="s">
        <v>47</v>
      </c>
      <c r="F1498" s="51" t="s">
        <v>1501</v>
      </c>
      <c r="G1498" s="51" t="s">
        <v>31</v>
      </c>
      <c r="H1498" s="52">
        <v>2025</v>
      </c>
      <c r="I1498" s="38">
        <v>154.4</v>
      </c>
      <c r="J1498" s="38">
        <v>154.4</v>
      </c>
      <c r="K1498" s="38">
        <v>154.4</v>
      </c>
      <c r="L1498" s="38">
        <v>154.4</v>
      </c>
      <c r="M1498" s="38">
        <v>154.4</v>
      </c>
      <c r="N1498" s="37">
        <v>154.4</v>
      </c>
      <c r="O1498" s="37">
        <v>154.4</v>
      </c>
      <c r="P1498" s="37">
        <v>154.4</v>
      </c>
      <c r="Q1498" s="37">
        <v>154.4</v>
      </c>
      <c r="R1498" s="37">
        <v>154.4</v>
      </c>
      <c r="S1498" s="37">
        <v>154.4</v>
      </c>
      <c r="T1498" s="207"/>
    </row>
    <row r="1499" spans="1:20" s="5" customFormat="1" ht="13.2">
      <c r="A1499" s="5">
        <f t="shared" si="52"/>
        <v>1499</v>
      </c>
      <c r="B1499" s="51" t="s">
        <v>4248</v>
      </c>
      <c r="C1499" s="51" t="s">
        <v>4249</v>
      </c>
      <c r="D1499" s="51"/>
      <c r="E1499" s="51" t="s">
        <v>257</v>
      </c>
      <c r="F1499" s="51" t="s">
        <v>1501</v>
      </c>
      <c r="G1499" s="51" t="s">
        <v>186</v>
      </c>
      <c r="H1499" s="52">
        <v>2026</v>
      </c>
      <c r="I1499" s="38">
        <v>201.1</v>
      </c>
      <c r="J1499" s="38">
        <v>0</v>
      </c>
      <c r="K1499" s="38">
        <v>201.1</v>
      </c>
      <c r="L1499" s="38">
        <v>201.1</v>
      </c>
      <c r="M1499" s="38">
        <v>201.1</v>
      </c>
      <c r="N1499" s="37">
        <v>201.1</v>
      </c>
      <c r="O1499" s="37">
        <v>201.1</v>
      </c>
      <c r="P1499" s="37">
        <v>201.1</v>
      </c>
      <c r="Q1499" s="37">
        <v>201.1</v>
      </c>
      <c r="R1499" s="37">
        <v>201.1</v>
      </c>
      <c r="S1499" s="37">
        <v>201.1</v>
      </c>
      <c r="T1499" s="207"/>
    </row>
    <row r="1500" spans="1:20" s="5" customFormat="1" ht="13.2">
      <c r="A1500" s="5">
        <f t="shared" si="52"/>
        <v>1500</v>
      </c>
      <c r="B1500" s="51" t="s">
        <v>4250</v>
      </c>
      <c r="C1500" s="51" t="s">
        <v>4251</v>
      </c>
      <c r="D1500" s="51"/>
      <c r="E1500" s="51" t="s">
        <v>257</v>
      </c>
      <c r="F1500" s="51" t="s">
        <v>1501</v>
      </c>
      <c r="G1500" s="51" t="s">
        <v>186</v>
      </c>
      <c r="H1500" s="52">
        <v>2025</v>
      </c>
      <c r="I1500" s="38">
        <v>154</v>
      </c>
      <c r="J1500" s="38">
        <v>154</v>
      </c>
      <c r="K1500" s="38">
        <v>154</v>
      </c>
      <c r="L1500" s="38">
        <v>154</v>
      </c>
      <c r="M1500" s="38">
        <v>154</v>
      </c>
      <c r="N1500" s="37">
        <v>154</v>
      </c>
      <c r="O1500" s="37">
        <v>154</v>
      </c>
      <c r="P1500" s="37">
        <v>154</v>
      </c>
      <c r="Q1500" s="37">
        <v>154</v>
      </c>
      <c r="R1500" s="37">
        <v>154</v>
      </c>
      <c r="S1500" s="37">
        <v>154</v>
      </c>
      <c r="T1500" s="207"/>
    </row>
    <row r="1501" spans="1:20" s="5" customFormat="1" ht="13.2">
      <c r="A1501" s="5">
        <f t="shared" si="52"/>
        <v>1501</v>
      </c>
      <c r="B1501" s="51" t="s">
        <v>4252</v>
      </c>
      <c r="C1501" s="51" t="s">
        <v>4253</v>
      </c>
      <c r="D1501" s="51"/>
      <c r="E1501" s="51" t="s">
        <v>144</v>
      </c>
      <c r="F1501" s="51" t="s">
        <v>1501</v>
      </c>
      <c r="G1501" s="51" t="s">
        <v>69</v>
      </c>
      <c r="H1501" s="52">
        <v>2026</v>
      </c>
      <c r="I1501" s="38">
        <v>201.3</v>
      </c>
      <c r="J1501" s="38">
        <v>0</v>
      </c>
      <c r="K1501" s="38">
        <v>201.3</v>
      </c>
      <c r="L1501" s="38">
        <v>201.3</v>
      </c>
      <c r="M1501" s="38">
        <v>201.3</v>
      </c>
      <c r="N1501" s="37">
        <v>201.3</v>
      </c>
      <c r="O1501" s="37">
        <v>201.3</v>
      </c>
      <c r="P1501" s="37">
        <v>201.3</v>
      </c>
      <c r="Q1501" s="37">
        <v>201.3</v>
      </c>
      <c r="R1501" s="37">
        <v>201.3</v>
      </c>
      <c r="S1501" s="37">
        <v>201.3</v>
      </c>
      <c r="T1501" s="207"/>
    </row>
    <row r="1502" spans="1:20" s="5" customFormat="1" ht="13.2">
      <c r="A1502" s="5">
        <f t="shared" si="52"/>
        <v>1502</v>
      </c>
      <c r="B1502" s="51" t="s">
        <v>2829</v>
      </c>
      <c r="C1502" s="51" t="s">
        <v>2830</v>
      </c>
      <c r="D1502" s="51"/>
      <c r="E1502" s="51" t="s">
        <v>44</v>
      </c>
      <c r="F1502" s="51" t="s">
        <v>1501</v>
      </c>
      <c r="G1502" s="51" t="s">
        <v>31</v>
      </c>
      <c r="H1502" s="52">
        <v>2024</v>
      </c>
      <c r="I1502" s="38">
        <v>100.4</v>
      </c>
      <c r="J1502" s="38">
        <v>100.4</v>
      </c>
      <c r="K1502" s="38">
        <v>100.4</v>
      </c>
      <c r="L1502" s="38">
        <v>100.4</v>
      </c>
      <c r="M1502" s="38">
        <v>100.4</v>
      </c>
      <c r="N1502" s="37">
        <v>100.4</v>
      </c>
      <c r="O1502" s="37">
        <v>100.4</v>
      </c>
      <c r="P1502" s="37">
        <v>100.4</v>
      </c>
      <c r="Q1502" s="37">
        <v>100.4</v>
      </c>
      <c r="R1502" s="37">
        <v>100.4</v>
      </c>
      <c r="S1502" s="37">
        <v>100.4</v>
      </c>
      <c r="T1502" s="207"/>
    </row>
    <row r="1503" spans="1:20" s="5" customFormat="1" ht="13.2">
      <c r="A1503" s="5">
        <f t="shared" si="52"/>
        <v>1503</v>
      </c>
      <c r="B1503" s="51" t="s">
        <v>2099</v>
      </c>
      <c r="C1503" s="51" t="s">
        <v>2100</v>
      </c>
      <c r="D1503" s="51"/>
      <c r="E1503" s="51" t="s">
        <v>2066</v>
      </c>
      <c r="F1503" s="51" t="s">
        <v>1501</v>
      </c>
      <c r="G1503" s="51" t="s">
        <v>31</v>
      </c>
      <c r="H1503" s="52">
        <v>2024</v>
      </c>
      <c r="I1503" s="38">
        <v>101.6</v>
      </c>
      <c r="J1503" s="38">
        <v>101.6</v>
      </c>
      <c r="K1503" s="38">
        <v>101.6</v>
      </c>
      <c r="L1503" s="38">
        <v>101.6</v>
      </c>
      <c r="M1503" s="38">
        <v>101.6</v>
      </c>
      <c r="N1503" s="37">
        <v>101.6</v>
      </c>
      <c r="O1503" s="37">
        <v>101.6</v>
      </c>
      <c r="P1503" s="37">
        <v>101.6</v>
      </c>
      <c r="Q1503" s="37">
        <v>101.6</v>
      </c>
      <c r="R1503" s="37">
        <v>101.6</v>
      </c>
      <c r="S1503" s="37">
        <v>101.6</v>
      </c>
      <c r="T1503" s="207"/>
    </row>
    <row r="1504" spans="1:20" s="5" customFormat="1" ht="13.2">
      <c r="A1504" s="5">
        <f t="shared" si="52"/>
        <v>1504</v>
      </c>
      <c r="B1504" s="51" t="s">
        <v>2434</v>
      </c>
      <c r="C1504" s="51" t="s">
        <v>2435</v>
      </c>
      <c r="D1504" s="51"/>
      <c r="E1504" s="51" t="s">
        <v>34</v>
      </c>
      <c r="F1504" s="51" t="s">
        <v>1501</v>
      </c>
      <c r="G1504" s="51" t="s">
        <v>69</v>
      </c>
      <c r="H1504" s="52">
        <v>2025</v>
      </c>
      <c r="I1504" s="38">
        <v>255</v>
      </c>
      <c r="J1504" s="38">
        <v>0</v>
      </c>
      <c r="K1504" s="38">
        <v>255</v>
      </c>
      <c r="L1504" s="38">
        <v>255</v>
      </c>
      <c r="M1504" s="38">
        <v>255</v>
      </c>
      <c r="N1504" s="37">
        <v>255</v>
      </c>
      <c r="O1504" s="37">
        <v>255</v>
      </c>
      <c r="P1504" s="37">
        <v>255</v>
      </c>
      <c r="Q1504" s="37">
        <v>255</v>
      </c>
      <c r="R1504" s="37">
        <v>255</v>
      </c>
      <c r="S1504" s="37">
        <v>255</v>
      </c>
      <c r="T1504" s="207"/>
    </row>
    <row r="1505" spans="1:20" s="5" customFormat="1" ht="13.2">
      <c r="A1505" s="5">
        <f t="shared" si="52"/>
        <v>1505</v>
      </c>
      <c r="B1505" s="51" t="s">
        <v>4254</v>
      </c>
      <c r="C1505" s="51" t="s">
        <v>4255</v>
      </c>
      <c r="D1505" s="51"/>
      <c r="E1505" s="51" t="s">
        <v>628</v>
      </c>
      <c r="F1505" s="51" t="s">
        <v>1501</v>
      </c>
      <c r="G1505" s="51" t="s">
        <v>186</v>
      </c>
      <c r="H1505" s="52">
        <v>2025</v>
      </c>
      <c r="I1505" s="38">
        <v>452</v>
      </c>
      <c r="J1505" s="38">
        <v>452</v>
      </c>
      <c r="K1505" s="38">
        <v>452</v>
      </c>
      <c r="L1505" s="38">
        <v>452</v>
      </c>
      <c r="M1505" s="38">
        <v>452</v>
      </c>
      <c r="N1505" s="37">
        <v>452</v>
      </c>
      <c r="O1505" s="37">
        <v>452</v>
      </c>
      <c r="P1505" s="37">
        <v>452</v>
      </c>
      <c r="Q1505" s="37">
        <v>452</v>
      </c>
      <c r="R1505" s="37">
        <v>452</v>
      </c>
      <c r="S1505" s="37">
        <v>452</v>
      </c>
      <c r="T1505" s="207"/>
    </row>
    <row r="1506" spans="1:20" s="5" customFormat="1" ht="13.2">
      <c r="A1506" s="5">
        <f t="shared" si="52"/>
        <v>1506</v>
      </c>
      <c r="B1506" s="51" t="s">
        <v>4256</v>
      </c>
      <c r="C1506" s="51" t="s">
        <v>4257</v>
      </c>
      <c r="D1506" s="51"/>
      <c r="E1506" s="51" t="s">
        <v>1434</v>
      </c>
      <c r="F1506" s="51" t="s">
        <v>1501</v>
      </c>
      <c r="G1506" s="51" t="s">
        <v>32</v>
      </c>
      <c r="H1506" s="52">
        <v>2024</v>
      </c>
      <c r="I1506" s="38">
        <v>9.9</v>
      </c>
      <c r="J1506" s="38">
        <v>9.9</v>
      </c>
      <c r="K1506" s="38">
        <v>9.9</v>
      </c>
      <c r="L1506" s="38">
        <v>9.9</v>
      </c>
      <c r="M1506" s="38">
        <v>9.9</v>
      </c>
      <c r="N1506" s="37">
        <v>9.9</v>
      </c>
      <c r="O1506" s="37">
        <v>9.9</v>
      </c>
      <c r="P1506" s="37">
        <v>9.9</v>
      </c>
      <c r="Q1506" s="37">
        <v>9.9</v>
      </c>
      <c r="R1506" s="37">
        <v>9.9</v>
      </c>
      <c r="S1506" s="37">
        <v>9.9</v>
      </c>
      <c r="T1506" s="207"/>
    </row>
    <row r="1507" spans="1:20" s="5" customFormat="1" ht="13.2">
      <c r="A1507" s="5">
        <f t="shared" si="52"/>
        <v>1507</v>
      </c>
      <c r="B1507" s="51" t="s">
        <v>2831</v>
      </c>
      <c r="C1507" s="51" t="s">
        <v>2832</v>
      </c>
      <c r="D1507" s="51"/>
      <c r="E1507" s="51" t="s">
        <v>36</v>
      </c>
      <c r="F1507" s="51" t="s">
        <v>1501</v>
      </c>
      <c r="G1507" s="51" t="s">
        <v>32</v>
      </c>
      <c r="H1507" s="52">
        <v>2026</v>
      </c>
      <c r="I1507" s="38">
        <v>202.6</v>
      </c>
      <c r="J1507" s="38">
        <v>0</v>
      </c>
      <c r="K1507" s="38">
        <v>202.6</v>
      </c>
      <c r="L1507" s="38">
        <v>202.6</v>
      </c>
      <c r="M1507" s="38">
        <v>202.6</v>
      </c>
      <c r="N1507" s="37">
        <v>202.6</v>
      </c>
      <c r="O1507" s="37">
        <v>202.6</v>
      </c>
      <c r="P1507" s="37">
        <v>202.6</v>
      </c>
      <c r="Q1507" s="37">
        <v>202.6</v>
      </c>
      <c r="R1507" s="37">
        <v>202.6</v>
      </c>
      <c r="S1507" s="37">
        <v>202.6</v>
      </c>
      <c r="T1507" s="207"/>
    </row>
    <row r="1508" spans="1:20" s="5" customFormat="1" ht="13.2">
      <c r="A1508" s="5">
        <f t="shared" si="52"/>
        <v>1508</v>
      </c>
      <c r="B1508" s="51" t="s">
        <v>2835</v>
      </c>
      <c r="C1508" s="51" t="s">
        <v>2836</v>
      </c>
      <c r="D1508" s="51"/>
      <c r="E1508" s="51" t="s">
        <v>880</v>
      </c>
      <c r="F1508" s="51" t="s">
        <v>1501</v>
      </c>
      <c r="G1508" s="51" t="s">
        <v>32</v>
      </c>
      <c r="H1508" s="52">
        <v>2025</v>
      </c>
      <c r="I1508" s="38">
        <v>106.2</v>
      </c>
      <c r="J1508" s="38">
        <v>106.2</v>
      </c>
      <c r="K1508" s="38">
        <v>106.2</v>
      </c>
      <c r="L1508" s="38">
        <v>106.2</v>
      </c>
      <c r="M1508" s="38">
        <v>106.2</v>
      </c>
      <c r="N1508" s="37">
        <v>106.2</v>
      </c>
      <c r="O1508" s="37">
        <v>106.2</v>
      </c>
      <c r="P1508" s="37">
        <v>106.2</v>
      </c>
      <c r="Q1508" s="37">
        <v>106.2</v>
      </c>
      <c r="R1508" s="37">
        <v>106.2</v>
      </c>
      <c r="S1508" s="37">
        <v>106.2</v>
      </c>
      <c r="T1508" s="207"/>
    </row>
    <row r="1509" spans="1:20" s="5" customFormat="1" ht="13.2">
      <c r="A1509" s="5">
        <f t="shared" si="52"/>
        <v>1509</v>
      </c>
      <c r="B1509" s="51" t="s">
        <v>4258</v>
      </c>
      <c r="C1509" s="51" t="s">
        <v>4259</v>
      </c>
      <c r="D1509" s="51"/>
      <c r="E1509" s="51" t="s">
        <v>1703</v>
      </c>
      <c r="F1509" s="51" t="s">
        <v>1501</v>
      </c>
      <c r="G1509" s="51" t="s">
        <v>32</v>
      </c>
      <c r="H1509" s="52">
        <v>2024</v>
      </c>
      <c r="I1509" s="38">
        <v>9.8000000000000007</v>
      </c>
      <c r="J1509" s="38">
        <v>9.8000000000000007</v>
      </c>
      <c r="K1509" s="38">
        <v>9.8000000000000007</v>
      </c>
      <c r="L1509" s="38">
        <v>9.8000000000000007</v>
      </c>
      <c r="M1509" s="38">
        <v>9.8000000000000007</v>
      </c>
      <c r="N1509" s="37">
        <v>9.8000000000000007</v>
      </c>
      <c r="O1509" s="37">
        <v>9.8000000000000007</v>
      </c>
      <c r="P1509" s="37">
        <v>9.8000000000000007</v>
      </c>
      <c r="Q1509" s="37">
        <v>9.8000000000000007</v>
      </c>
      <c r="R1509" s="37">
        <v>9.8000000000000007</v>
      </c>
      <c r="S1509" s="37">
        <v>9.8000000000000007</v>
      </c>
      <c r="T1509" s="207"/>
    </row>
    <row r="1510" spans="1:20" s="5" customFormat="1" ht="13.2">
      <c r="A1510" s="5">
        <f t="shared" si="52"/>
        <v>1510</v>
      </c>
      <c r="B1510" s="51" t="s">
        <v>4260</v>
      </c>
      <c r="C1510" s="51" t="s">
        <v>4261</v>
      </c>
      <c r="D1510" s="51"/>
      <c r="E1510" s="51" t="s">
        <v>1811</v>
      </c>
      <c r="F1510" s="51" t="s">
        <v>1501</v>
      </c>
      <c r="G1510" s="51" t="s">
        <v>31</v>
      </c>
      <c r="H1510" s="52">
        <v>2025</v>
      </c>
      <c r="I1510" s="38">
        <v>76.8</v>
      </c>
      <c r="J1510" s="38">
        <v>76.8</v>
      </c>
      <c r="K1510" s="38">
        <v>76.8</v>
      </c>
      <c r="L1510" s="38">
        <v>76.8</v>
      </c>
      <c r="M1510" s="38">
        <v>76.8</v>
      </c>
      <c r="N1510" s="37">
        <v>76.8</v>
      </c>
      <c r="O1510" s="37">
        <v>76.8</v>
      </c>
      <c r="P1510" s="37">
        <v>76.8</v>
      </c>
      <c r="Q1510" s="37">
        <v>76.8</v>
      </c>
      <c r="R1510" s="37">
        <v>76.8</v>
      </c>
      <c r="S1510" s="37">
        <v>76.8</v>
      </c>
      <c r="T1510" s="207"/>
    </row>
    <row r="1511" spans="1:20" s="5" customFormat="1" ht="13.2">
      <c r="A1511" s="5">
        <f t="shared" si="52"/>
        <v>1511</v>
      </c>
      <c r="B1511" s="51" t="s">
        <v>4262</v>
      </c>
      <c r="C1511" s="51" t="s">
        <v>4263</v>
      </c>
      <c r="D1511" s="51"/>
      <c r="E1511" s="51" t="s">
        <v>1811</v>
      </c>
      <c r="F1511" s="51" t="s">
        <v>1501</v>
      </c>
      <c r="G1511" s="51" t="s">
        <v>31</v>
      </c>
      <c r="H1511" s="52">
        <v>2025</v>
      </c>
      <c r="I1511" s="38">
        <v>101</v>
      </c>
      <c r="J1511" s="38">
        <v>101</v>
      </c>
      <c r="K1511" s="38">
        <v>101</v>
      </c>
      <c r="L1511" s="38">
        <v>101</v>
      </c>
      <c r="M1511" s="38">
        <v>101</v>
      </c>
      <c r="N1511" s="37">
        <v>101</v>
      </c>
      <c r="O1511" s="37">
        <v>101</v>
      </c>
      <c r="P1511" s="37">
        <v>101</v>
      </c>
      <c r="Q1511" s="37">
        <v>101</v>
      </c>
      <c r="R1511" s="37">
        <v>101</v>
      </c>
      <c r="S1511" s="37">
        <v>101</v>
      </c>
      <c r="T1511" s="207"/>
    </row>
    <row r="1512" spans="1:20" s="5" customFormat="1" ht="13.2">
      <c r="A1512" s="5">
        <f t="shared" si="52"/>
        <v>1512</v>
      </c>
      <c r="B1512" s="51" t="s">
        <v>4264</v>
      </c>
      <c r="C1512" s="51" t="s">
        <v>4265</v>
      </c>
      <c r="D1512" s="51"/>
      <c r="E1512" s="51" t="s">
        <v>513</v>
      </c>
      <c r="F1512" s="51" t="s">
        <v>1501</v>
      </c>
      <c r="G1512" s="51" t="s">
        <v>31</v>
      </c>
      <c r="H1512" s="52">
        <v>2026</v>
      </c>
      <c r="I1512" s="38">
        <v>201.6</v>
      </c>
      <c r="J1512" s="38">
        <v>0</v>
      </c>
      <c r="K1512" s="38">
        <v>201.6</v>
      </c>
      <c r="L1512" s="38">
        <v>201.6</v>
      </c>
      <c r="M1512" s="38">
        <v>201.6</v>
      </c>
      <c r="N1512" s="37">
        <v>201.6</v>
      </c>
      <c r="O1512" s="37">
        <v>201.6</v>
      </c>
      <c r="P1512" s="37">
        <v>201.6</v>
      </c>
      <c r="Q1512" s="37">
        <v>201.6</v>
      </c>
      <c r="R1512" s="37">
        <v>201.6</v>
      </c>
      <c r="S1512" s="37">
        <v>201.6</v>
      </c>
      <c r="T1512" s="207"/>
    </row>
    <row r="1513" spans="1:20" s="5" customFormat="1" ht="13.2">
      <c r="A1513" s="5">
        <f t="shared" si="52"/>
        <v>1513</v>
      </c>
      <c r="B1513" s="51" t="s">
        <v>2837</v>
      </c>
      <c r="C1513" s="51" t="s">
        <v>2838</v>
      </c>
      <c r="D1513" s="51"/>
      <c r="E1513" s="51" t="s">
        <v>48</v>
      </c>
      <c r="F1513" s="51" t="s">
        <v>1501</v>
      </c>
      <c r="G1513" s="51" t="s">
        <v>32</v>
      </c>
      <c r="H1513" s="52">
        <v>2024</v>
      </c>
      <c r="I1513" s="38">
        <v>103.1</v>
      </c>
      <c r="J1513" s="38">
        <v>103.1</v>
      </c>
      <c r="K1513" s="38">
        <v>103.1</v>
      </c>
      <c r="L1513" s="38">
        <v>103.1</v>
      </c>
      <c r="M1513" s="38">
        <v>103.1</v>
      </c>
      <c r="N1513" s="37">
        <v>103.1</v>
      </c>
      <c r="O1513" s="37">
        <v>103.1</v>
      </c>
      <c r="P1513" s="37">
        <v>103.1</v>
      </c>
      <c r="Q1513" s="37">
        <v>103.1</v>
      </c>
      <c r="R1513" s="37">
        <v>103.1</v>
      </c>
      <c r="S1513" s="37">
        <v>103.1</v>
      </c>
      <c r="T1513" s="207"/>
    </row>
    <row r="1514" spans="1:20" s="5" customFormat="1" ht="13.2">
      <c r="A1514" s="5">
        <f t="shared" si="52"/>
        <v>1514</v>
      </c>
      <c r="B1514" s="51" t="s">
        <v>1815</v>
      </c>
      <c r="C1514" s="51" t="s">
        <v>1816</v>
      </c>
      <c r="D1514" s="51"/>
      <c r="E1514" s="51" t="s">
        <v>68</v>
      </c>
      <c r="F1514" s="51" t="s">
        <v>1501</v>
      </c>
      <c r="G1514" s="51" t="s">
        <v>33</v>
      </c>
      <c r="H1514" s="52">
        <v>2026</v>
      </c>
      <c r="I1514" s="38">
        <v>50</v>
      </c>
      <c r="J1514" s="38">
        <v>0</v>
      </c>
      <c r="K1514" s="38">
        <v>50</v>
      </c>
      <c r="L1514" s="38">
        <v>50</v>
      </c>
      <c r="M1514" s="38">
        <v>50</v>
      </c>
      <c r="N1514" s="37">
        <v>50</v>
      </c>
      <c r="O1514" s="37">
        <v>50</v>
      </c>
      <c r="P1514" s="37">
        <v>50</v>
      </c>
      <c r="Q1514" s="37">
        <v>50</v>
      </c>
      <c r="R1514" s="37">
        <v>50</v>
      </c>
      <c r="S1514" s="37">
        <v>50</v>
      </c>
      <c r="T1514" s="207"/>
    </row>
    <row r="1515" spans="1:20" s="5" customFormat="1" ht="13.2">
      <c r="A1515" s="5">
        <f t="shared" si="52"/>
        <v>1515</v>
      </c>
      <c r="B1515" s="51" t="s">
        <v>2839</v>
      </c>
      <c r="C1515" s="51" t="s">
        <v>2840</v>
      </c>
      <c r="D1515" s="51"/>
      <c r="E1515" s="51" t="s">
        <v>2069</v>
      </c>
      <c r="F1515" s="51" t="s">
        <v>1501</v>
      </c>
      <c r="G1515" s="51" t="s">
        <v>31</v>
      </c>
      <c r="H1515" s="52">
        <v>2023</v>
      </c>
      <c r="I1515" s="38">
        <v>9.9</v>
      </c>
      <c r="J1515" s="38">
        <v>9.9</v>
      </c>
      <c r="K1515" s="38">
        <v>9.9</v>
      </c>
      <c r="L1515" s="38">
        <v>9.9</v>
      </c>
      <c r="M1515" s="38">
        <v>9.9</v>
      </c>
      <c r="N1515" s="37">
        <v>9.9</v>
      </c>
      <c r="O1515" s="37">
        <v>9.9</v>
      </c>
      <c r="P1515" s="37">
        <v>9.9</v>
      </c>
      <c r="Q1515" s="37">
        <v>9.9</v>
      </c>
      <c r="R1515" s="37">
        <v>9.9</v>
      </c>
      <c r="S1515" s="37">
        <v>9.9</v>
      </c>
      <c r="T1515" s="207"/>
    </row>
    <row r="1516" spans="1:20" s="5" customFormat="1" ht="13.2">
      <c r="A1516" s="5">
        <f t="shared" si="52"/>
        <v>1516</v>
      </c>
      <c r="B1516" s="51" t="s">
        <v>2448</v>
      </c>
      <c r="C1516" s="51" t="s">
        <v>2449</v>
      </c>
      <c r="D1516" s="51"/>
      <c r="E1516" s="51" t="s">
        <v>555</v>
      </c>
      <c r="F1516" s="51" t="s">
        <v>1501</v>
      </c>
      <c r="G1516" s="51" t="s">
        <v>32</v>
      </c>
      <c r="H1516" s="52">
        <v>2025</v>
      </c>
      <c r="I1516" s="38">
        <v>204.8</v>
      </c>
      <c r="J1516" s="38">
        <v>204.8</v>
      </c>
      <c r="K1516" s="38">
        <v>204.8</v>
      </c>
      <c r="L1516" s="38">
        <v>204.8</v>
      </c>
      <c r="M1516" s="38">
        <v>204.8</v>
      </c>
      <c r="N1516" s="37">
        <v>204.8</v>
      </c>
      <c r="O1516" s="37">
        <v>204.8</v>
      </c>
      <c r="P1516" s="37">
        <v>204.8</v>
      </c>
      <c r="Q1516" s="37">
        <v>204.8</v>
      </c>
      <c r="R1516" s="37">
        <v>204.8</v>
      </c>
      <c r="S1516" s="37">
        <v>204.8</v>
      </c>
      <c r="T1516" s="207"/>
    </row>
    <row r="1517" spans="1:20" s="5" customFormat="1" ht="13.2">
      <c r="A1517" s="5">
        <f t="shared" si="52"/>
        <v>1517</v>
      </c>
      <c r="B1517" s="51" t="s">
        <v>4266</v>
      </c>
      <c r="C1517" s="51" t="s">
        <v>4267</v>
      </c>
      <c r="D1517" s="51"/>
      <c r="E1517" s="51" t="s">
        <v>3238</v>
      </c>
      <c r="F1517" s="51" t="s">
        <v>1501</v>
      </c>
      <c r="G1517" s="51" t="s">
        <v>31</v>
      </c>
      <c r="H1517" s="52">
        <v>2025</v>
      </c>
      <c r="I1517" s="38">
        <v>125.4</v>
      </c>
      <c r="J1517" s="38">
        <v>125.4</v>
      </c>
      <c r="K1517" s="38">
        <v>125.4</v>
      </c>
      <c r="L1517" s="38">
        <v>125.4</v>
      </c>
      <c r="M1517" s="38">
        <v>125.4</v>
      </c>
      <c r="N1517" s="37">
        <v>125.4</v>
      </c>
      <c r="O1517" s="37">
        <v>125.4</v>
      </c>
      <c r="P1517" s="37">
        <v>125.4</v>
      </c>
      <c r="Q1517" s="37">
        <v>125.4</v>
      </c>
      <c r="R1517" s="37">
        <v>125.4</v>
      </c>
      <c r="S1517" s="37">
        <v>125.4</v>
      </c>
      <c r="T1517" s="207"/>
    </row>
    <row r="1518" spans="1:20" s="5" customFormat="1" ht="13.2">
      <c r="A1518" s="5">
        <f t="shared" si="52"/>
        <v>1518</v>
      </c>
      <c r="B1518" s="51" t="s">
        <v>4268</v>
      </c>
      <c r="C1518" s="51" t="s">
        <v>4269</v>
      </c>
      <c r="D1518" s="51"/>
      <c r="E1518" s="51" t="s">
        <v>260</v>
      </c>
      <c r="F1518" s="51" t="s">
        <v>1501</v>
      </c>
      <c r="G1518" s="51" t="s">
        <v>32</v>
      </c>
      <c r="H1518" s="52">
        <v>2024</v>
      </c>
      <c r="I1518" s="38">
        <v>152.69999999999999</v>
      </c>
      <c r="J1518" s="38">
        <v>152.69999999999999</v>
      </c>
      <c r="K1518" s="38">
        <v>152.69999999999999</v>
      </c>
      <c r="L1518" s="38">
        <v>152.69999999999999</v>
      </c>
      <c r="M1518" s="38">
        <v>152.69999999999999</v>
      </c>
      <c r="N1518" s="37">
        <v>152.69999999999999</v>
      </c>
      <c r="O1518" s="37">
        <v>152.69999999999999</v>
      </c>
      <c r="P1518" s="37">
        <v>152.69999999999999</v>
      </c>
      <c r="Q1518" s="37">
        <v>152.69999999999999</v>
      </c>
      <c r="R1518" s="37">
        <v>152.69999999999999</v>
      </c>
      <c r="S1518" s="37">
        <v>152.69999999999999</v>
      </c>
      <c r="T1518" s="207"/>
    </row>
    <row r="1519" spans="1:20" s="5" customFormat="1" ht="13.2">
      <c r="A1519" s="5">
        <f t="shared" si="52"/>
        <v>1519</v>
      </c>
      <c r="B1519" s="51" t="s">
        <v>4270</v>
      </c>
      <c r="C1519" s="51" t="s">
        <v>4271</v>
      </c>
      <c r="D1519" s="51"/>
      <c r="E1519" s="51" t="s">
        <v>48</v>
      </c>
      <c r="F1519" s="51" t="s">
        <v>1501</v>
      </c>
      <c r="G1519" s="51" t="s">
        <v>32</v>
      </c>
      <c r="H1519" s="52">
        <v>2025</v>
      </c>
      <c r="I1519" s="38">
        <v>203</v>
      </c>
      <c r="J1519" s="38">
        <v>203</v>
      </c>
      <c r="K1519" s="38">
        <v>203</v>
      </c>
      <c r="L1519" s="38">
        <v>203</v>
      </c>
      <c r="M1519" s="38">
        <v>203</v>
      </c>
      <c r="N1519" s="37">
        <v>203</v>
      </c>
      <c r="O1519" s="37">
        <v>203</v>
      </c>
      <c r="P1519" s="37">
        <v>203</v>
      </c>
      <c r="Q1519" s="37">
        <v>203</v>
      </c>
      <c r="R1519" s="37">
        <v>203</v>
      </c>
      <c r="S1519" s="37">
        <v>203</v>
      </c>
      <c r="T1519" s="207"/>
    </row>
    <row r="1520" spans="1:20" s="5" customFormat="1" ht="13.2">
      <c r="A1520" s="5">
        <f t="shared" si="52"/>
        <v>1520</v>
      </c>
      <c r="B1520" s="51" t="s">
        <v>4272</v>
      </c>
      <c r="C1520" s="51" t="s">
        <v>4273</v>
      </c>
      <c r="D1520" s="51"/>
      <c r="E1520" s="51" t="s">
        <v>4130</v>
      </c>
      <c r="F1520" s="51" t="s">
        <v>1501</v>
      </c>
      <c r="G1520" s="51" t="s">
        <v>33</v>
      </c>
      <c r="H1520" s="52">
        <v>2025</v>
      </c>
      <c r="I1520" s="38">
        <v>101.4</v>
      </c>
      <c r="J1520" s="38">
        <v>101.4</v>
      </c>
      <c r="K1520" s="38">
        <v>101.4</v>
      </c>
      <c r="L1520" s="38">
        <v>101.4</v>
      </c>
      <c r="M1520" s="38">
        <v>101.4</v>
      </c>
      <c r="N1520" s="37">
        <v>101.4</v>
      </c>
      <c r="O1520" s="37">
        <v>101.4</v>
      </c>
      <c r="P1520" s="37">
        <v>101.4</v>
      </c>
      <c r="Q1520" s="37">
        <v>101.4</v>
      </c>
      <c r="R1520" s="37">
        <v>101.4</v>
      </c>
      <c r="S1520" s="37">
        <v>101.4</v>
      </c>
      <c r="T1520" s="207"/>
    </row>
    <row r="1521" spans="1:20" s="5" customFormat="1" ht="13.2">
      <c r="A1521" s="5">
        <f t="shared" si="52"/>
        <v>1521</v>
      </c>
      <c r="B1521" s="51" t="s">
        <v>4274</v>
      </c>
      <c r="C1521" s="51" t="s">
        <v>4275</v>
      </c>
      <c r="D1521" s="51"/>
      <c r="E1521" s="51" t="s">
        <v>41</v>
      </c>
      <c r="F1521" s="51" t="s">
        <v>1501</v>
      </c>
      <c r="G1521" s="51" t="s">
        <v>33</v>
      </c>
      <c r="H1521" s="52">
        <v>2025</v>
      </c>
      <c r="I1521" s="38">
        <v>150</v>
      </c>
      <c r="J1521" s="38">
        <v>150</v>
      </c>
      <c r="K1521" s="38">
        <v>150</v>
      </c>
      <c r="L1521" s="38">
        <v>150</v>
      </c>
      <c r="M1521" s="38">
        <v>150</v>
      </c>
      <c r="N1521" s="37">
        <v>150</v>
      </c>
      <c r="O1521" s="37">
        <v>150</v>
      </c>
      <c r="P1521" s="37">
        <v>150</v>
      </c>
      <c r="Q1521" s="37">
        <v>150</v>
      </c>
      <c r="R1521" s="37">
        <v>150</v>
      </c>
      <c r="S1521" s="37">
        <v>150</v>
      </c>
      <c r="T1521" s="207"/>
    </row>
    <row r="1522" spans="1:20" s="5" customFormat="1" ht="13.2">
      <c r="A1522" s="5">
        <f t="shared" si="52"/>
        <v>1522</v>
      </c>
      <c r="B1522" s="51" t="s">
        <v>4276</v>
      </c>
      <c r="C1522" s="51" t="s">
        <v>4277</v>
      </c>
      <c r="D1522" s="51"/>
      <c r="E1522" s="51" t="s">
        <v>628</v>
      </c>
      <c r="F1522" s="51" t="s">
        <v>1501</v>
      </c>
      <c r="G1522" s="51" t="s">
        <v>186</v>
      </c>
      <c r="H1522" s="52">
        <v>2025</v>
      </c>
      <c r="I1522" s="38">
        <v>9.9</v>
      </c>
      <c r="J1522" s="38">
        <v>9.9</v>
      </c>
      <c r="K1522" s="38">
        <v>9.9</v>
      </c>
      <c r="L1522" s="38">
        <v>9.9</v>
      </c>
      <c r="M1522" s="38">
        <v>9.9</v>
      </c>
      <c r="N1522" s="37">
        <v>9.9</v>
      </c>
      <c r="O1522" s="37">
        <v>9.9</v>
      </c>
      <c r="P1522" s="37">
        <v>9.9</v>
      </c>
      <c r="Q1522" s="37">
        <v>9.9</v>
      </c>
      <c r="R1522" s="37">
        <v>9.9</v>
      </c>
      <c r="S1522" s="37">
        <v>9.9</v>
      </c>
      <c r="T1522" s="207"/>
    </row>
    <row r="1523" spans="1:20" s="5" customFormat="1" ht="13.2">
      <c r="A1523" s="5">
        <f t="shared" si="52"/>
        <v>1523</v>
      </c>
      <c r="B1523" s="51" t="s">
        <v>4278</v>
      </c>
      <c r="C1523" s="51" t="s">
        <v>4279</v>
      </c>
      <c r="D1523" s="51"/>
      <c r="E1523" s="51" t="s">
        <v>1548</v>
      </c>
      <c r="F1523" s="51" t="s">
        <v>1501</v>
      </c>
      <c r="G1523" s="51" t="s">
        <v>32</v>
      </c>
      <c r="H1523" s="52">
        <v>2025</v>
      </c>
      <c r="I1523" s="38">
        <v>61.5</v>
      </c>
      <c r="J1523" s="38">
        <v>0</v>
      </c>
      <c r="K1523" s="38">
        <v>0</v>
      </c>
      <c r="L1523" s="38">
        <v>0</v>
      </c>
      <c r="M1523" s="38">
        <v>0</v>
      </c>
      <c r="N1523" s="37">
        <v>0</v>
      </c>
      <c r="O1523" s="37">
        <v>0</v>
      </c>
      <c r="P1523" s="37">
        <v>0</v>
      </c>
      <c r="Q1523" s="37">
        <v>0</v>
      </c>
      <c r="R1523" s="37">
        <v>0</v>
      </c>
      <c r="S1523" s="37">
        <v>0</v>
      </c>
      <c r="T1523" s="207"/>
    </row>
    <row r="1524" spans="1:20" s="5" customFormat="1" ht="13.2">
      <c r="A1524" s="5">
        <f t="shared" si="52"/>
        <v>1524</v>
      </c>
      <c r="B1524" s="51" t="s">
        <v>2438</v>
      </c>
      <c r="C1524" s="51" t="s">
        <v>2439</v>
      </c>
      <c r="D1524" s="51"/>
      <c r="E1524" s="51" t="s">
        <v>360</v>
      </c>
      <c r="F1524" s="51" t="s">
        <v>1501</v>
      </c>
      <c r="G1524" s="51" t="s">
        <v>31</v>
      </c>
      <c r="H1524" s="52">
        <v>2024</v>
      </c>
      <c r="I1524" s="38">
        <v>103.8</v>
      </c>
      <c r="J1524" s="38">
        <v>103.8</v>
      </c>
      <c r="K1524" s="38">
        <v>103.8</v>
      </c>
      <c r="L1524" s="38">
        <v>103.8</v>
      </c>
      <c r="M1524" s="38">
        <v>103.8</v>
      </c>
      <c r="N1524" s="37">
        <v>103.8</v>
      </c>
      <c r="O1524" s="37">
        <v>103.8</v>
      </c>
      <c r="P1524" s="37">
        <v>103.8</v>
      </c>
      <c r="Q1524" s="37">
        <v>103.8</v>
      </c>
      <c r="R1524" s="37">
        <v>103.8</v>
      </c>
      <c r="S1524" s="37">
        <v>103.8</v>
      </c>
      <c r="T1524" s="207"/>
    </row>
    <row r="1525" spans="1:20" s="5" customFormat="1" ht="13.2">
      <c r="A1525" s="5">
        <f t="shared" si="52"/>
        <v>1525</v>
      </c>
      <c r="B1525" s="51" t="s">
        <v>4280</v>
      </c>
      <c r="C1525" s="51" t="s">
        <v>4281</v>
      </c>
      <c r="D1525" s="51"/>
      <c r="E1525" s="51" t="s">
        <v>1536</v>
      </c>
      <c r="F1525" s="51" t="s">
        <v>1501</v>
      </c>
      <c r="G1525" s="51" t="s">
        <v>69</v>
      </c>
      <c r="H1525" s="52">
        <v>2024</v>
      </c>
      <c r="I1525" s="38">
        <v>10</v>
      </c>
      <c r="J1525" s="38">
        <v>10</v>
      </c>
      <c r="K1525" s="38">
        <v>10</v>
      </c>
      <c r="L1525" s="38">
        <v>10</v>
      </c>
      <c r="M1525" s="38">
        <v>10</v>
      </c>
      <c r="N1525" s="37">
        <v>10</v>
      </c>
      <c r="O1525" s="37">
        <v>10</v>
      </c>
      <c r="P1525" s="37">
        <v>10</v>
      </c>
      <c r="Q1525" s="37">
        <v>10</v>
      </c>
      <c r="R1525" s="37">
        <v>10</v>
      </c>
      <c r="S1525" s="37">
        <v>10</v>
      </c>
      <c r="T1525" s="207"/>
    </row>
    <row r="1526" spans="1:20" s="5" customFormat="1" ht="13.2">
      <c r="A1526" s="5">
        <f t="shared" si="52"/>
        <v>1526</v>
      </c>
      <c r="B1526" s="51" t="s">
        <v>4282</v>
      </c>
      <c r="C1526" s="51" t="s">
        <v>4283</v>
      </c>
      <c r="D1526" s="51"/>
      <c r="E1526" s="51" t="s">
        <v>231</v>
      </c>
      <c r="F1526" s="51" t="s">
        <v>1501</v>
      </c>
      <c r="G1526" s="51" t="s">
        <v>186</v>
      </c>
      <c r="H1526" s="52">
        <v>2024</v>
      </c>
      <c r="I1526" s="38">
        <v>10</v>
      </c>
      <c r="J1526" s="38">
        <v>10</v>
      </c>
      <c r="K1526" s="38">
        <v>10</v>
      </c>
      <c r="L1526" s="38">
        <v>10</v>
      </c>
      <c r="M1526" s="38">
        <v>10</v>
      </c>
      <c r="N1526" s="37">
        <v>10</v>
      </c>
      <c r="O1526" s="37">
        <v>10</v>
      </c>
      <c r="P1526" s="37">
        <v>10</v>
      </c>
      <c r="Q1526" s="37">
        <v>10</v>
      </c>
      <c r="R1526" s="37">
        <v>10</v>
      </c>
      <c r="S1526" s="37">
        <v>10</v>
      </c>
      <c r="T1526" s="207"/>
    </row>
    <row r="1527" spans="1:20" s="5" customFormat="1" ht="13.2">
      <c r="A1527" s="5">
        <f t="shared" si="52"/>
        <v>1527</v>
      </c>
      <c r="B1527" s="51" t="s">
        <v>2104</v>
      </c>
      <c r="C1527" s="51" t="s">
        <v>2105</v>
      </c>
      <c r="D1527" s="51"/>
      <c r="E1527" s="51" t="s">
        <v>1095</v>
      </c>
      <c r="F1527" s="51" t="s">
        <v>1501</v>
      </c>
      <c r="G1527" s="51" t="s">
        <v>33</v>
      </c>
      <c r="H1527" s="52">
        <v>2024</v>
      </c>
      <c r="I1527" s="38">
        <v>13</v>
      </c>
      <c r="J1527" s="38">
        <v>13</v>
      </c>
      <c r="K1527" s="38">
        <v>13</v>
      </c>
      <c r="L1527" s="38">
        <v>13</v>
      </c>
      <c r="M1527" s="38">
        <v>13</v>
      </c>
      <c r="N1527" s="37">
        <v>13</v>
      </c>
      <c r="O1527" s="37">
        <v>13</v>
      </c>
      <c r="P1527" s="37">
        <v>13</v>
      </c>
      <c r="Q1527" s="37">
        <v>13</v>
      </c>
      <c r="R1527" s="37">
        <v>13</v>
      </c>
      <c r="S1527" s="37">
        <v>13</v>
      </c>
      <c r="T1527" s="207"/>
    </row>
    <row r="1528" spans="1:20" s="5" customFormat="1" ht="13.2">
      <c r="A1528" s="5">
        <f t="shared" si="52"/>
        <v>1528</v>
      </c>
      <c r="B1528" s="51" t="s">
        <v>2106</v>
      </c>
      <c r="C1528" s="51" t="s">
        <v>2107</v>
      </c>
      <c r="D1528" s="51"/>
      <c r="E1528" s="51" t="s">
        <v>1095</v>
      </c>
      <c r="F1528" s="51" t="s">
        <v>1501</v>
      </c>
      <c r="G1528" s="51" t="s">
        <v>33</v>
      </c>
      <c r="H1528" s="52">
        <v>2027</v>
      </c>
      <c r="I1528" s="38">
        <v>100.8</v>
      </c>
      <c r="J1528" s="38">
        <v>0</v>
      </c>
      <c r="K1528" s="38">
        <v>0</v>
      </c>
      <c r="L1528" s="38">
        <v>100.8</v>
      </c>
      <c r="M1528" s="38">
        <v>100.8</v>
      </c>
      <c r="N1528" s="37">
        <v>100.8</v>
      </c>
      <c r="O1528" s="37">
        <v>100.8</v>
      </c>
      <c r="P1528" s="37">
        <v>100.8</v>
      </c>
      <c r="Q1528" s="37">
        <v>100.8</v>
      </c>
      <c r="R1528" s="37">
        <v>100.8</v>
      </c>
      <c r="S1528" s="37">
        <v>100.8</v>
      </c>
      <c r="T1528" s="207"/>
    </row>
    <row r="1529" spans="1:20" s="5" customFormat="1" ht="13.2">
      <c r="A1529" s="5">
        <f t="shared" si="52"/>
        <v>1529</v>
      </c>
      <c r="B1529" s="51" t="s">
        <v>2841</v>
      </c>
      <c r="C1529" s="51" t="s">
        <v>2842</v>
      </c>
      <c r="D1529" s="51"/>
      <c r="E1529" s="51" t="s">
        <v>35</v>
      </c>
      <c r="F1529" s="51" t="s">
        <v>1501</v>
      </c>
      <c r="G1529" s="51" t="s">
        <v>33</v>
      </c>
      <c r="H1529" s="52">
        <v>2025</v>
      </c>
      <c r="I1529" s="38">
        <v>401.9</v>
      </c>
      <c r="J1529" s="38">
        <v>401.9</v>
      </c>
      <c r="K1529" s="38">
        <v>401.9</v>
      </c>
      <c r="L1529" s="38">
        <v>401.9</v>
      </c>
      <c r="M1529" s="38">
        <v>401.9</v>
      </c>
      <c r="N1529" s="37">
        <v>401.9</v>
      </c>
      <c r="O1529" s="37">
        <v>401.9</v>
      </c>
      <c r="P1529" s="37">
        <v>401.9</v>
      </c>
      <c r="Q1529" s="37">
        <v>401.9</v>
      </c>
      <c r="R1529" s="37">
        <v>401.9</v>
      </c>
      <c r="S1529" s="37">
        <v>401.9</v>
      </c>
      <c r="T1529" s="207"/>
    </row>
    <row r="1530" spans="1:20" s="5" customFormat="1" ht="13.2">
      <c r="A1530" s="5">
        <f t="shared" si="52"/>
        <v>1530</v>
      </c>
      <c r="B1530" s="51" t="s">
        <v>4284</v>
      </c>
      <c r="C1530" s="51" t="s">
        <v>4285</v>
      </c>
      <c r="D1530" s="51"/>
      <c r="E1530" s="51" t="s">
        <v>1015</v>
      </c>
      <c r="F1530" s="51" t="s">
        <v>1501</v>
      </c>
      <c r="G1530" s="51" t="s">
        <v>33</v>
      </c>
      <c r="H1530" s="52">
        <v>2024</v>
      </c>
      <c r="I1530" s="38">
        <v>160.80000000000001</v>
      </c>
      <c r="J1530" s="38">
        <v>0</v>
      </c>
      <c r="K1530" s="38">
        <v>0</v>
      </c>
      <c r="L1530" s="38">
        <v>0</v>
      </c>
      <c r="M1530" s="38">
        <v>0</v>
      </c>
      <c r="N1530" s="37">
        <v>0</v>
      </c>
      <c r="O1530" s="37">
        <v>0</v>
      </c>
      <c r="P1530" s="37">
        <v>0</v>
      </c>
      <c r="Q1530" s="37">
        <v>0</v>
      </c>
      <c r="R1530" s="37">
        <v>0</v>
      </c>
      <c r="S1530" s="37">
        <v>0</v>
      </c>
      <c r="T1530" s="207"/>
    </row>
    <row r="1531" spans="1:20" s="5" customFormat="1" ht="13.2">
      <c r="A1531" s="5">
        <f t="shared" si="52"/>
        <v>1531</v>
      </c>
      <c r="B1531" s="51" t="s">
        <v>2845</v>
      </c>
      <c r="C1531" s="51" t="s">
        <v>2846</v>
      </c>
      <c r="D1531" s="51"/>
      <c r="E1531" s="51" t="s">
        <v>46</v>
      </c>
      <c r="F1531" s="51" t="s">
        <v>1501</v>
      </c>
      <c r="G1531" s="51" t="s">
        <v>33</v>
      </c>
      <c r="H1531" s="52">
        <v>2026</v>
      </c>
      <c r="I1531" s="38">
        <v>307.5</v>
      </c>
      <c r="J1531" s="38">
        <v>0</v>
      </c>
      <c r="K1531" s="38">
        <v>307.5</v>
      </c>
      <c r="L1531" s="38">
        <v>307.5</v>
      </c>
      <c r="M1531" s="38">
        <v>307.5</v>
      </c>
      <c r="N1531" s="37">
        <v>307.5</v>
      </c>
      <c r="O1531" s="37">
        <v>307.5</v>
      </c>
      <c r="P1531" s="37">
        <v>307.5</v>
      </c>
      <c r="Q1531" s="37">
        <v>307.5</v>
      </c>
      <c r="R1531" s="37">
        <v>307.5</v>
      </c>
      <c r="S1531" s="37">
        <v>307.5</v>
      </c>
      <c r="T1531" s="207"/>
    </row>
    <row r="1532" spans="1:20" s="5" customFormat="1" ht="13.2">
      <c r="A1532" s="5">
        <f t="shared" si="52"/>
        <v>1532</v>
      </c>
      <c r="B1532" s="51" t="s">
        <v>4286</v>
      </c>
      <c r="C1532" s="51" t="s">
        <v>4287</v>
      </c>
      <c r="D1532" s="51"/>
      <c r="E1532" s="51" t="s">
        <v>34</v>
      </c>
      <c r="F1532" s="51" t="s">
        <v>1501</v>
      </c>
      <c r="G1532" s="51" t="s">
        <v>69</v>
      </c>
      <c r="H1532" s="52">
        <v>2024</v>
      </c>
      <c r="I1532" s="38">
        <v>9.8000000000000007</v>
      </c>
      <c r="J1532" s="38">
        <v>9.8000000000000007</v>
      </c>
      <c r="K1532" s="38">
        <v>9.8000000000000007</v>
      </c>
      <c r="L1532" s="38">
        <v>9.8000000000000007</v>
      </c>
      <c r="M1532" s="38">
        <v>9.8000000000000007</v>
      </c>
      <c r="N1532" s="37">
        <v>9.8000000000000007</v>
      </c>
      <c r="O1532" s="37">
        <v>9.8000000000000007</v>
      </c>
      <c r="P1532" s="37">
        <v>9.8000000000000007</v>
      </c>
      <c r="Q1532" s="37">
        <v>9.8000000000000007</v>
      </c>
      <c r="R1532" s="37">
        <v>9.8000000000000007</v>
      </c>
      <c r="S1532" s="37">
        <v>9.8000000000000007</v>
      </c>
      <c r="T1532" s="207"/>
    </row>
    <row r="1533" spans="1:20" s="5" customFormat="1" ht="13.2">
      <c r="A1533" s="5">
        <f t="shared" si="52"/>
        <v>1533</v>
      </c>
      <c r="B1533" s="51" t="s">
        <v>4288</v>
      </c>
      <c r="C1533" s="51" t="s">
        <v>4289</v>
      </c>
      <c r="D1533" s="51"/>
      <c r="E1533" s="51" t="s">
        <v>4290</v>
      </c>
      <c r="F1533" s="51" t="s">
        <v>1501</v>
      </c>
      <c r="G1533" s="51" t="s">
        <v>32</v>
      </c>
      <c r="H1533" s="52">
        <v>2024</v>
      </c>
      <c r="I1533" s="38">
        <v>9.9</v>
      </c>
      <c r="J1533" s="38">
        <v>9.9</v>
      </c>
      <c r="K1533" s="38">
        <v>9.9</v>
      </c>
      <c r="L1533" s="38">
        <v>9.9</v>
      </c>
      <c r="M1533" s="38">
        <v>9.9</v>
      </c>
      <c r="N1533" s="37">
        <v>9.9</v>
      </c>
      <c r="O1533" s="37">
        <v>9.9</v>
      </c>
      <c r="P1533" s="37">
        <v>9.9</v>
      </c>
      <c r="Q1533" s="37">
        <v>9.9</v>
      </c>
      <c r="R1533" s="37">
        <v>9.9</v>
      </c>
      <c r="S1533" s="37">
        <v>9.9</v>
      </c>
      <c r="T1533" s="207"/>
    </row>
    <row r="1534" spans="1:20" s="5" customFormat="1" ht="13.2">
      <c r="A1534" s="5">
        <f t="shared" si="52"/>
        <v>1534</v>
      </c>
      <c r="B1534" s="51" t="s">
        <v>4291</v>
      </c>
      <c r="C1534" s="51" t="s">
        <v>4292</v>
      </c>
      <c r="D1534" s="51"/>
      <c r="E1534" s="51" t="s">
        <v>513</v>
      </c>
      <c r="F1534" s="51" t="s">
        <v>1501</v>
      </c>
      <c r="G1534" s="51" t="s">
        <v>31</v>
      </c>
      <c r="H1534" s="52">
        <v>2028</v>
      </c>
      <c r="I1534" s="38">
        <v>50</v>
      </c>
      <c r="J1534" s="38">
        <v>0</v>
      </c>
      <c r="K1534" s="38">
        <v>0</v>
      </c>
      <c r="L1534" s="38">
        <v>0</v>
      </c>
      <c r="M1534" s="38">
        <v>0</v>
      </c>
      <c r="N1534" s="37">
        <v>50</v>
      </c>
      <c r="O1534" s="37">
        <v>50</v>
      </c>
      <c r="P1534" s="37">
        <v>50</v>
      </c>
      <c r="Q1534" s="37">
        <v>50</v>
      </c>
      <c r="R1534" s="37">
        <v>50</v>
      </c>
      <c r="S1534" s="37">
        <v>50</v>
      </c>
      <c r="T1534" s="207"/>
    </row>
    <row r="1535" spans="1:20" s="5" customFormat="1" ht="13.2">
      <c r="A1535" s="5">
        <f t="shared" si="52"/>
        <v>1535</v>
      </c>
      <c r="B1535" s="51" t="s">
        <v>2474</v>
      </c>
      <c r="C1535" s="51" t="s">
        <v>2475</v>
      </c>
      <c r="D1535" s="51"/>
      <c r="E1535" s="51" t="s">
        <v>935</v>
      </c>
      <c r="F1535" s="51" t="s">
        <v>1501</v>
      </c>
      <c r="G1535" s="51" t="s">
        <v>31</v>
      </c>
      <c r="H1535" s="52">
        <v>2024</v>
      </c>
      <c r="I1535" s="38">
        <v>104.6</v>
      </c>
      <c r="J1535" s="38">
        <v>104.6</v>
      </c>
      <c r="K1535" s="38">
        <v>104.6</v>
      </c>
      <c r="L1535" s="38">
        <v>104.6</v>
      </c>
      <c r="M1535" s="38">
        <v>104.6</v>
      </c>
      <c r="N1535" s="37">
        <v>104.6</v>
      </c>
      <c r="O1535" s="37">
        <v>104.6</v>
      </c>
      <c r="P1535" s="37">
        <v>104.6</v>
      </c>
      <c r="Q1535" s="37">
        <v>104.6</v>
      </c>
      <c r="R1535" s="37">
        <v>104.6</v>
      </c>
      <c r="S1535" s="37">
        <v>104.6</v>
      </c>
      <c r="T1535" s="207"/>
    </row>
    <row r="1536" spans="1:20" s="5" customFormat="1" ht="13.2">
      <c r="A1536" s="5">
        <f t="shared" si="52"/>
        <v>1536</v>
      </c>
      <c r="B1536" s="51" t="s">
        <v>4293</v>
      </c>
      <c r="C1536" s="51" t="s">
        <v>4294</v>
      </c>
      <c r="D1536" s="51"/>
      <c r="E1536" s="51" t="s">
        <v>1536</v>
      </c>
      <c r="F1536" s="51" t="s">
        <v>1501</v>
      </c>
      <c r="G1536" s="51" t="s">
        <v>69</v>
      </c>
      <c r="H1536" s="52">
        <v>2025</v>
      </c>
      <c r="I1536" s="38">
        <v>100.6</v>
      </c>
      <c r="J1536" s="38">
        <v>100.6</v>
      </c>
      <c r="K1536" s="38">
        <v>100.6</v>
      </c>
      <c r="L1536" s="38">
        <v>100.6</v>
      </c>
      <c r="M1536" s="38">
        <v>100.6</v>
      </c>
      <c r="N1536" s="37">
        <v>100.6</v>
      </c>
      <c r="O1536" s="37">
        <v>100.6</v>
      </c>
      <c r="P1536" s="37">
        <v>100.6</v>
      </c>
      <c r="Q1536" s="37">
        <v>100.6</v>
      </c>
      <c r="R1536" s="37">
        <v>100.6</v>
      </c>
      <c r="S1536" s="37">
        <v>100.6</v>
      </c>
      <c r="T1536" s="207"/>
    </row>
    <row r="1537" spans="1:20" s="5" customFormat="1" ht="13.2">
      <c r="A1537" s="5">
        <f t="shared" si="52"/>
        <v>1537</v>
      </c>
      <c r="B1537" s="51" t="s">
        <v>4295</v>
      </c>
      <c r="C1537" s="51" t="s">
        <v>4296</v>
      </c>
      <c r="D1537" s="51"/>
      <c r="E1537" s="51" t="s">
        <v>1536</v>
      </c>
      <c r="F1537" s="51" t="s">
        <v>1501</v>
      </c>
      <c r="G1537" s="51" t="s">
        <v>69</v>
      </c>
      <c r="H1537" s="52">
        <v>2024</v>
      </c>
      <c r="I1537" s="38">
        <v>180.8</v>
      </c>
      <c r="J1537" s="38">
        <v>180.8</v>
      </c>
      <c r="K1537" s="38">
        <v>180.8</v>
      </c>
      <c r="L1537" s="38">
        <v>180.8</v>
      </c>
      <c r="M1537" s="38">
        <v>180.8</v>
      </c>
      <c r="N1537" s="37">
        <v>180.8</v>
      </c>
      <c r="O1537" s="37">
        <v>180.8</v>
      </c>
      <c r="P1537" s="37">
        <v>180.8</v>
      </c>
      <c r="Q1537" s="37">
        <v>180.8</v>
      </c>
      <c r="R1537" s="37">
        <v>180.8</v>
      </c>
      <c r="S1537" s="37">
        <v>180.8</v>
      </c>
      <c r="T1537" s="207"/>
    </row>
    <row r="1538" spans="1:20" s="5" customFormat="1" ht="13.2">
      <c r="A1538" s="5">
        <f t="shared" si="52"/>
        <v>1538</v>
      </c>
      <c r="B1538" s="51" t="s">
        <v>4297</v>
      </c>
      <c r="C1538" s="51" t="s">
        <v>4298</v>
      </c>
      <c r="D1538" s="51"/>
      <c r="E1538" s="51" t="s">
        <v>48</v>
      </c>
      <c r="F1538" s="51" t="s">
        <v>1501</v>
      </c>
      <c r="G1538" s="51" t="s">
        <v>32</v>
      </c>
      <c r="H1538" s="52">
        <v>2025</v>
      </c>
      <c r="I1538" s="38">
        <v>60.5</v>
      </c>
      <c r="J1538" s="38">
        <v>60.5</v>
      </c>
      <c r="K1538" s="38">
        <v>60.5</v>
      </c>
      <c r="L1538" s="38">
        <v>60.5</v>
      </c>
      <c r="M1538" s="38">
        <v>60.5</v>
      </c>
      <c r="N1538" s="37">
        <v>60.5</v>
      </c>
      <c r="O1538" s="37">
        <v>60.5</v>
      </c>
      <c r="P1538" s="37">
        <v>60.5</v>
      </c>
      <c r="Q1538" s="37">
        <v>60.5</v>
      </c>
      <c r="R1538" s="37">
        <v>60.5</v>
      </c>
      <c r="S1538" s="37">
        <v>60.5</v>
      </c>
      <c r="T1538" s="207"/>
    </row>
    <row r="1539" spans="1:20" s="5" customFormat="1" ht="13.2">
      <c r="A1539" s="5">
        <f t="shared" si="52"/>
        <v>1539</v>
      </c>
      <c r="B1539" s="51" t="s">
        <v>4299</v>
      </c>
      <c r="C1539" s="51" t="s">
        <v>4300</v>
      </c>
      <c r="D1539" s="51"/>
      <c r="E1539" s="51" t="s">
        <v>991</v>
      </c>
      <c r="F1539" s="51" t="s">
        <v>1501</v>
      </c>
      <c r="G1539" s="51" t="s">
        <v>31</v>
      </c>
      <c r="H1539" s="52">
        <v>2025</v>
      </c>
      <c r="I1539" s="38">
        <v>100.8</v>
      </c>
      <c r="J1539" s="38">
        <v>100.8</v>
      </c>
      <c r="K1539" s="38">
        <v>100.8</v>
      </c>
      <c r="L1539" s="38">
        <v>100.8</v>
      </c>
      <c r="M1539" s="38">
        <v>100.8</v>
      </c>
      <c r="N1539" s="37">
        <v>100.8</v>
      </c>
      <c r="O1539" s="37">
        <v>100.8</v>
      </c>
      <c r="P1539" s="37">
        <v>100.8</v>
      </c>
      <c r="Q1539" s="37">
        <v>100.8</v>
      </c>
      <c r="R1539" s="37">
        <v>100.8</v>
      </c>
      <c r="S1539" s="37">
        <v>100.8</v>
      </c>
      <c r="T1539" s="207"/>
    </row>
    <row r="1540" spans="1:20" s="5" customFormat="1" ht="13.2">
      <c r="A1540" s="5">
        <f t="shared" si="52"/>
        <v>1540</v>
      </c>
      <c r="B1540" s="51" t="s">
        <v>4301</v>
      </c>
      <c r="C1540" s="51" t="s">
        <v>4302</v>
      </c>
      <c r="D1540" s="51"/>
      <c r="E1540" s="51" t="s">
        <v>628</v>
      </c>
      <c r="F1540" s="51" t="s">
        <v>1501</v>
      </c>
      <c r="G1540" s="51" t="s">
        <v>186</v>
      </c>
      <c r="H1540" s="52">
        <v>2024</v>
      </c>
      <c r="I1540" s="38">
        <v>9.9</v>
      </c>
      <c r="J1540" s="38">
        <v>9.9</v>
      </c>
      <c r="K1540" s="38">
        <v>9.9</v>
      </c>
      <c r="L1540" s="38">
        <v>9.9</v>
      </c>
      <c r="M1540" s="38">
        <v>9.9</v>
      </c>
      <c r="N1540" s="37">
        <v>9.9</v>
      </c>
      <c r="O1540" s="37">
        <v>9.9</v>
      </c>
      <c r="P1540" s="37">
        <v>9.9</v>
      </c>
      <c r="Q1540" s="37">
        <v>9.9</v>
      </c>
      <c r="R1540" s="37">
        <v>9.9</v>
      </c>
      <c r="S1540" s="37">
        <v>9.9</v>
      </c>
      <c r="T1540" s="207"/>
    </row>
    <row r="1541" spans="1:20" s="5" customFormat="1" ht="13.2">
      <c r="A1541" s="5">
        <f t="shared" si="52"/>
        <v>1541</v>
      </c>
      <c r="B1541" s="51" t="s">
        <v>4303</v>
      </c>
      <c r="C1541" s="51" t="s">
        <v>4304</v>
      </c>
      <c r="D1541" s="51"/>
      <c r="E1541" s="51" t="s">
        <v>4305</v>
      </c>
      <c r="F1541" s="51" t="s">
        <v>1501</v>
      </c>
      <c r="G1541" s="51" t="s">
        <v>32</v>
      </c>
      <c r="H1541" s="52">
        <v>2024</v>
      </c>
      <c r="I1541" s="38">
        <v>10</v>
      </c>
      <c r="J1541" s="38">
        <v>10</v>
      </c>
      <c r="K1541" s="38">
        <v>10</v>
      </c>
      <c r="L1541" s="38">
        <v>10</v>
      </c>
      <c r="M1541" s="38">
        <v>10</v>
      </c>
      <c r="N1541" s="37">
        <v>10</v>
      </c>
      <c r="O1541" s="37">
        <v>10</v>
      </c>
      <c r="P1541" s="37">
        <v>10</v>
      </c>
      <c r="Q1541" s="37">
        <v>10</v>
      </c>
      <c r="R1541" s="37">
        <v>10</v>
      </c>
      <c r="S1541" s="37">
        <v>10</v>
      </c>
      <c r="T1541" s="207"/>
    </row>
    <row r="1542" spans="1:20" s="5" customFormat="1" ht="13.2">
      <c r="A1542" s="5">
        <f t="shared" ref="A1542:A1605" si="53">A1541+1</f>
        <v>1542</v>
      </c>
      <c r="B1542" s="51" t="s">
        <v>4306</v>
      </c>
      <c r="C1542" s="51" t="s">
        <v>4307</v>
      </c>
      <c r="D1542" s="51"/>
      <c r="E1542" s="51" t="s">
        <v>4305</v>
      </c>
      <c r="F1542" s="51" t="s">
        <v>1501</v>
      </c>
      <c r="G1542" s="51" t="s">
        <v>32</v>
      </c>
      <c r="H1542" s="52">
        <v>2024</v>
      </c>
      <c r="I1542" s="38">
        <v>9.8000000000000007</v>
      </c>
      <c r="J1542" s="38">
        <v>9.8000000000000007</v>
      </c>
      <c r="K1542" s="38">
        <v>9.8000000000000007</v>
      </c>
      <c r="L1542" s="38">
        <v>9.8000000000000007</v>
      </c>
      <c r="M1542" s="38">
        <v>9.8000000000000007</v>
      </c>
      <c r="N1542" s="37">
        <v>9.8000000000000007</v>
      </c>
      <c r="O1542" s="37">
        <v>9.8000000000000007</v>
      </c>
      <c r="P1542" s="37">
        <v>9.8000000000000007</v>
      </c>
      <c r="Q1542" s="37">
        <v>9.8000000000000007</v>
      </c>
      <c r="R1542" s="37">
        <v>9.8000000000000007</v>
      </c>
      <c r="S1542" s="37">
        <v>9.8000000000000007</v>
      </c>
      <c r="T1542" s="207"/>
    </row>
    <row r="1543" spans="1:20" s="5" customFormat="1" ht="13.2">
      <c r="A1543" s="5">
        <f t="shared" si="53"/>
        <v>1543</v>
      </c>
      <c r="B1543" s="51" t="s">
        <v>4308</v>
      </c>
      <c r="C1543" s="51" t="s">
        <v>4309</v>
      </c>
      <c r="D1543" s="51"/>
      <c r="E1543" s="51" t="s">
        <v>1700</v>
      </c>
      <c r="F1543" s="51" t="s">
        <v>1501</v>
      </c>
      <c r="G1543" s="51" t="s">
        <v>31</v>
      </c>
      <c r="H1543" s="52">
        <v>2025</v>
      </c>
      <c r="I1543" s="38">
        <v>52.2</v>
      </c>
      <c r="J1543" s="38">
        <v>52.2</v>
      </c>
      <c r="K1543" s="38">
        <v>52.2</v>
      </c>
      <c r="L1543" s="38">
        <v>52.2</v>
      </c>
      <c r="M1543" s="38">
        <v>52.2</v>
      </c>
      <c r="N1543" s="37">
        <v>52.2</v>
      </c>
      <c r="O1543" s="37">
        <v>52.2</v>
      </c>
      <c r="P1543" s="37">
        <v>52.2</v>
      </c>
      <c r="Q1543" s="37">
        <v>52.2</v>
      </c>
      <c r="R1543" s="37">
        <v>52.2</v>
      </c>
      <c r="S1543" s="37">
        <v>52.2</v>
      </c>
      <c r="T1543" s="207"/>
    </row>
    <row r="1544" spans="1:20" s="5" customFormat="1" ht="13.2">
      <c r="A1544" s="5">
        <f t="shared" si="53"/>
        <v>1544</v>
      </c>
      <c r="B1544" s="51" t="s">
        <v>4310</v>
      </c>
      <c r="C1544" s="51" t="s">
        <v>4311</v>
      </c>
      <c r="D1544" s="51"/>
      <c r="E1544" s="51" t="s">
        <v>1761</v>
      </c>
      <c r="F1544" s="51" t="s">
        <v>1501</v>
      </c>
      <c r="G1544" s="51" t="s">
        <v>32</v>
      </c>
      <c r="H1544" s="52">
        <v>2025</v>
      </c>
      <c r="I1544" s="38">
        <v>9.9</v>
      </c>
      <c r="J1544" s="38">
        <v>9.9</v>
      </c>
      <c r="K1544" s="38">
        <v>9.9</v>
      </c>
      <c r="L1544" s="38">
        <v>9.9</v>
      </c>
      <c r="M1544" s="38">
        <v>9.9</v>
      </c>
      <c r="N1544" s="37">
        <v>9.9</v>
      </c>
      <c r="O1544" s="37">
        <v>9.9</v>
      </c>
      <c r="P1544" s="37">
        <v>9.9</v>
      </c>
      <c r="Q1544" s="37">
        <v>9.9</v>
      </c>
      <c r="R1544" s="37">
        <v>9.9</v>
      </c>
      <c r="S1544" s="37">
        <v>9.9</v>
      </c>
      <c r="T1544" s="207"/>
    </row>
    <row r="1545" spans="1:20" s="5" customFormat="1" ht="13.2">
      <c r="A1545" s="5">
        <f t="shared" si="53"/>
        <v>1545</v>
      </c>
      <c r="B1545" s="51" t="s">
        <v>4312</v>
      </c>
      <c r="C1545" s="51" t="s">
        <v>4313</v>
      </c>
      <c r="D1545" s="51"/>
      <c r="E1545" s="51" t="s">
        <v>1290</v>
      </c>
      <c r="F1545" s="51" t="s">
        <v>1501</v>
      </c>
      <c r="G1545" s="51" t="s">
        <v>31</v>
      </c>
      <c r="H1545" s="52">
        <v>2024</v>
      </c>
      <c r="I1545" s="38">
        <v>9.9</v>
      </c>
      <c r="J1545" s="38">
        <v>9.9</v>
      </c>
      <c r="K1545" s="38">
        <v>9.9</v>
      </c>
      <c r="L1545" s="38">
        <v>9.9</v>
      </c>
      <c r="M1545" s="38">
        <v>9.9</v>
      </c>
      <c r="N1545" s="37">
        <v>9.9</v>
      </c>
      <c r="O1545" s="37">
        <v>9.9</v>
      </c>
      <c r="P1545" s="37">
        <v>9.9</v>
      </c>
      <c r="Q1545" s="37">
        <v>9.9</v>
      </c>
      <c r="R1545" s="37">
        <v>9.9</v>
      </c>
      <c r="S1545" s="37">
        <v>9.9</v>
      </c>
      <c r="T1545" s="207"/>
    </row>
    <row r="1546" spans="1:20" s="5" customFormat="1" ht="13.2">
      <c r="A1546" s="5">
        <f t="shared" si="53"/>
        <v>1546</v>
      </c>
      <c r="B1546" s="51" t="s">
        <v>4314</v>
      </c>
      <c r="C1546" s="51" t="s">
        <v>4315</v>
      </c>
      <c r="D1546" s="51"/>
      <c r="E1546" s="51" t="s">
        <v>2844</v>
      </c>
      <c r="F1546" s="51" t="s">
        <v>1501</v>
      </c>
      <c r="G1546" s="51" t="s">
        <v>32</v>
      </c>
      <c r="H1546" s="52">
        <v>2025</v>
      </c>
      <c r="I1546" s="38">
        <v>9.9</v>
      </c>
      <c r="J1546" s="38">
        <v>9.9</v>
      </c>
      <c r="K1546" s="38">
        <v>9.9</v>
      </c>
      <c r="L1546" s="38">
        <v>9.9</v>
      </c>
      <c r="M1546" s="38">
        <v>9.9</v>
      </c>
      <c r="N1546" s="37">
        <v>9.9</v>
      </c>
      <c r="O1546" s="37">
        <v>9.9</v>
      </c>
      <c r="P1546" s="37">
        <v>9.9</v>
      </c>
      <c r="Q1546" s="37">
        <v>9.9</v>
      </c>
      <c r="R1546" s="37">
        <v>9.9</v>
      </c>
      <c r="S1546" s="37">
        <v>9.9</v>
      </c>
      <c r="T1546" s="207"/>
    </row>
    <row r="1547" spans="1:20" s="5" customFormat="1" ht="13.2">
      <c r="A1547" s="5">
        <f t="shared" si="53"/>
        <v>1547</v>
      </c>
      <c r="B1547" s="51" t="s">
        <v>2848</v>
      </c>
      <c r="C1547" s="51" t="s">
        <v>2849</v>
      </c>
      <c r="D1547" s="51"/>
      <c r="E1547" s="51" t="s">
        <v>203</v>
      </c>
      <c r="F1547" s="51" t="s">
        <v>1501</v>
      </c>
      <c r="G1547" s="51" t="s">
        <v>69</v>
      </c>
      <c r="H1547" s="52">
        <v>2025</v>
      </c>
      <c r="I1547" s="38">
        <v>75</v>
      </c>
      <c r="J1547" s="38">
        <v>75</v>
      </c>
      <c r="K1547" s="38">
        <v>75</v>
      </c>
      <c r="L1547" s="38">
        <v>75</v>
      </c>
      <c r="M1547" s="38">
        <v>75</v>
      </c>
      <c r="N1547" s="37">
        <v>75</v>
      </c>
      <c r="O1547" s="37">
        <v>75</v>
      </c>
      <c r="P1547" s="37">
        <v>75</v>
      </c>
      <c r="Q1547" s="37">
        <v>75</v>
      </c>
      <c r="R1547" s="37">
        <v>75</v>
      </c>
      <c r="S1547" s="37">
        <v>75</v>
      </c>
      <c r="T1547" s="207"/>
    </row>
    <row r="1548" spans="1:20" s="5" customFormat="1" ht="13.2">
      <c r="A1548" s="5">
        <f t="shared" si="53"/>
        <v>1548</v>
      </c>
      <c r="B1548" s="51" t="s">
        <v>2850</v>
      </c>
      <c r="C1548" s="51" t="s">
        <v>2851</v>
      </c>
      <c r="D1548" s="51"/>
      <c r="E1548" s="51" t="s">
        <v>570</v>
      </c>
      <c r="F1548" s="51" t="s">
        <v>1501</v>
      </c>
      <c r="G1548" s="51" t="s">
        <v>32</v>
      </c>
      <c r="H1548" s="52">
        <v>2025</v>
      </c>
      <c r="I1548" s="38">
        <v>60.3</v>
      </c>
      <c r="J1548" s="38">
        <v>60.3</v>
      </c>
      <c r="K1548" s="38">
        <v>60.3</v>
      </c>
      <c r="L1548" s="38">
        <v>60.3</v>
      </c>
      <c r="M1548" s="38">
        <v>60.3</v>
      </c>
      <c r="N1548" s="37">
        <v>60.3</v>
      </c>
      <c r="O1548" s="37">
        <v>60.3</v>
      </c>
      <c r="P1548" s="37">
        <v>60.3</v>
      </c>
      <c r="Q1548" s="37">
        <v>60.3</v>
      </c>
      <c r="R1548" s="37">
        <v>60.3</v>
      </c>
      <c r="S1548" s="37">
        <v>60.3</v>
      </c>
      <c r="T1548" s="207"/>
    </row>
    <row r="1549" spans="1:20" s="5" customFormat="1" ht="13.2">
      <c r="A1549" s="5">
        <f t="shared" si="53"/>
        <v>1549</v>
      </c>
      <c r="B1549" s="51" t="s">
        <v>2442</v>
      </c>
      <c r="C1549" s="51" t="s">
        <v>2443</v>
      </c>
      <c r="D1549" s="51"/>
      <c r="E1549" s="51" t="s">
        <v>36</v>
      </c>
      <c r="F1549" s="51" t="s">
        <v>1501</v>
      </c>
      <c r="G1549" s="51" t="s">
        <v>32</v>
      </c>
      <c r="H1549" s="52">
        <v>2024</v>
      </c>
      <c r="I1549" s="38">
        <v>51.1</v>
      </c>
      <c r="J1549" s="38">
        <v>51.1</v>
      </c>
      <c r="K1549" s="38">
        <v>51.1</v>
      </c>
      <c r="L1549" s="38">
        <v>51.1</v>
      </c>
      <c r="M1549" s="38">
        <v>51.1</v>
      </c>
      <c r="N1549" s="37">
        <v>51.1</v>
      </c>
      <c r="O1549" s="37">
        <v>51.1</v>
      </c>
      <c r="P1549" s="37">
        <v>51.1</v>
      </c>
      <c r="Q1549" s="37">
        <v>51.1</v>
      </c>
      <c r="R1549" s="37">
        <v>51.1</v>
      </c>
      <c r="S1549" s="37">
        <v>51.1</v>
      </c>
      <c r="T1549" s="207"/>
    </row>
    <row r="1550" spans="1:20" s="5" customFormat="1" ht="13.2">
      <c r="A1550" s="5">
        <f t="shared" si="53"/>
        <v>1550</v>
      </c>
      <c r="B1550" s="51" t="s">
        <v>4316</v>
      </c>
      <c r="C1550" s="51" t="s">
        <v>4317</v>
      </c>
      <c r="D1550" s="51"/>
      <c r="E1550" s="51" t="s">
        <v>144</v>
      </c>
      <c r="F1550" s="51" t="s">
        <v>1501</v>
      </c>
      <c r="G1550" s="51" t="s">
        <v>69</v>
      </c>
      <c r="H1550" s="52">
        <v>2024</v>
      </c>
      <c r="I1550" s="38">
        <v>9.9</v>
      </c>
      <c r="J1550" s="38">
        <v>9.9</v>
      </c>
      <c r="K1550" s="38">
        <v>9.9</v>
      </c>
      <c r="L1550" s="38">
        <v>9.9</v>
      </c>
      <c r="M1550" s="38">
        <v>9.9</v>
      </c>
      <c r="N1550" s="37">
        <v>9.9</v>
      </c>
      <c r="O1550" s="37">
        <v>9.9</v>
      </c>
      <c r="P1550" s="37">
        <v>9.9</v>
      </c>
      <c r="Q1550" s="37">
        <v>9.9</v>
      </c>
      <c r="R1550" s="37">
        <v>9.9</v>
      </c>
      <c r="S1550" s="37">
        <v>9.9</v>
      </c>
      <c r="T1550" s="207"/>
    </row>
    <row r="1551" spans="1:20" s="5" customFormat="1" ht="13.2">
      <c r="A1551" s="5">
        <f t="shared" si="53"/>
        <v>1551</v>
      </c>
      <c r="B1551" s="51" t="s">
        <v>4318</v>
      </c>
      <c r="C1551" s="51" t="s">
        <v>4319</v>
      </c>
      <c r="D1551" s="51"/>
      <c r="E1551" s="51" t="s">
        <v>1247</v>
      </c>
      <c r="F1551" s="51" t="s">
        <v>1501</v>
      </c>
      <c r="G1551" s="51" t="s">
        <v>33</v>
      </c>
      <c r="H1551" s="52">
        <v>2026</v>
      </c>
      <c r="I1551" s="38">
        <v>100.8</v>
      </c>
      <c r="J1551" s="38">
        <v>0</v>
      </c>
      <c r="K1551" s="38">
        <v>100.8</v>
      </c>
      <c r="L1551" s="38">
        <v>100.8</v>
      </c>
      <c r="M1551" s="38">
        <v>100.8</v>
      </c>
      <c r="N1551" s="37">
        <v>100.8</v>
      </c>
      <c r="O1551" s="37">
        <v>100.8</v>
      </c>
      <c r="P1551" s="37">
        <v>100.8</v>
      </c>
      <c r="Q1551" s="37">
        <v>100.8</v>
      </c>
      <c r="R1551" s="37">
        <v>100.8</v>
      </c>
      <c r="S1551" s="37">
        <v>100.8</v>
      </c>
      <c r="T1551" s="207"/>
    </row>
    <row r="1552" spans="1:20" s="5" customFormat="1" ht="13.2">
      <c r="A1552" s="5">
        <f t="shared" si="53"/>
        <v>1552</v>
      </c>
      <c r="B1552" s="51" t="s">
        <v>4320</v>
      </c>
      <c r="C1552" s="51" t="s">
        <v>4321</v>
      </c>
      <c r="D1552" s="51"/>
      <c r="E1552" s="51" t="s">
        <v>357</v>
      </c>
      <c r="F1552" s="51" t="s">
        <v>1501</v>
      </c>
      <c r="G1552" s="51" t="s">
        <v>69</v>
      </c>
      <c r="H1552" s="52">
        <v>2025</v>
      </c>
      <c r="I1552" s="38">
        <v>207.2</v>
      </c>
      <c r="J1552" s="38">
        <v>207.2</v>
      </c>
      <c r="K1552" s="38">
        <v>207.2</v>
      </c>
      <c r="L1552" s="38">
        <v>207.2</v>
      </c>
      <c r="M1552" s="38">
        <v>207.2</v>
      </c>
      <c r="N1552" s="37">
        <v>207.2</v>
      </c>
      <c r="O1552" s="37">
        <v>207.2</v>
      </c>
      <c r="P1552" s="37">
        <v>207.2</v>
      </c>
      <c r="Q1552" s="37">
        <v>207.2</v>
      </c>
      <c r="R1552" s="37">
        <v>207.2</v>
      </c>
      <c r="S1552" s="37">
        <v>207.2</v>
      </c>
      <c r="T1552" s="207"/>
    </row>
    <row r="1553" spans="1:20" s="5" customFormat="1" ht="13.2">
      <c r="A1553" s="5">
        <f t="shared" si="53"/>
        <v>1553</v>
      </c>
      <c r="B1553" s="51" t="s">
        <v>2852</v>
      </c>
      <c r="C1553" s="51" t="s">
        <v>2853</v>
      </c>
      <c r="D1553" s="51"/>
      <c r="E1553" s="51" t="s">
        <v>944</v>
      </c>
      <c r="F1553" s="51" t="s">
        <v>1501</v>
      </c>
      <c r="G1553" s="51" t="s">
        <v>31</v>
      </c>
      <c r="H1553" s="52">
        <v>2025</v>
      </c>
      <c r="I1553" s="38">
        <v>309.5</v>
      </c>
      <c r="J1553" s="38">
        <v>309.5</v>
      </c>
      <c r="K1553" s="38">
        <v>309.5</v>
      </c>
      <c r="L1553" s="38">
        <v>309.5</v>
      </c>
      <c r="M1553" s="38">
        <v>309.5</v>
      </c>
      <c r="N1553" s="37">
        <v>309.5</v>
      </c>
      <c r="O1553" s="37">
        <v>309.5</v>
      </c>
      <c r="P1553" s="37">
        <v>309.5</v>
      </c>
      <c r="Q1553" s="37">
        <v>309.5</v>
      </c>
      <c r="R1553" s="37">
        <v>309.5</v>
      </c>
      <c r="S1553" s="37">
        <v>309.5</v>
      </c>
      <c r="T1553" s="207"/>
    </row>
    <row r="1554" spans="1:20" s="5" customFormat="1" ht="13.2">
      <c r="A1554" s="5">
        <f t="shared" si="53"/>
        <v>1554</v>
      </c>
      <c r="B1554" s="51" t="s">
        <v>4322</v>
      </c>
      <c r="C1554" s="51" t="s">
        <v>4323</v>
      </c>
      <c r="D1554" s="51"/>
      <c r="E1554" s="51" t="s">
        <v>570</v>
      </c>
      <c r="F1554" s="51" t="s">
        <v>1501</v>
      </c>
      <c r="G1554" s="51" t="s">
        <v>32</v>
      </c>
      <c r="H1554" s="52">
        <v>2026</v>
      </c>
      <c r="I1554" s="38">
        <v>40.200000000000003</v>
      </c>
      <c r="J1554" s="38">
        <v>0</v>
      </c>
      <c r="K1554" s="38">
        <v>0</v>
      </c>
      <c r="L1554" s="38">
        <v>0</v>
      </c>
      <c r="M1554" s="38">
        <v>0</v>
      </c>
      <c r="N1554" s="37">
        <v>0</v>
      </c>
      <c r="O1554" s="37">
        <v>0</v>
      </c>
      <c r="P1554" s="37">
        <v>0</v>
      </c>
      <c r="Q1554" s="37">
        <v>0</v>
      </c>
      <c r="R1554" s="37">
        <v>0</v>
      </c>
      <c r="S1554" s="37">
        <v>0</v>
      </c>
      <c r="T1554" s="207"/>
    </row>
    <row r="1555" spans="1:20" s="5" customFormat="1" ht="13.2">
      <c r="A1555" s="5">
        <f t="shared" si="53"/>
        <v>1555</v>
      </c>
      <c r="B1555" s="51" t="s">
        <v>2854</v>
      </c>
      <c r="C1555" s="51" t="s">
        <v>2855</v>
      </c>
      <c r="D1555" s="51"/>
      <c r="E1555" s="51" t="s">
        <v>260</v>
      </c>
      <c r="F1555" s="51" t="s">
        <v>1501</v>
      </c>
      <c r="G1555" s="51" t="s">
        <v>32</v>
      </c>
      <c r="H1555" s="52">
        <v>2025</v>
      </c>
      <c r="I1555" s="38">
        <v>510.4</v>
      </c>
      <c r="J1555" s="38">
        <v>0</v>
      </c>
      <c r="K1555" s="38">
        <v>510.4</v>
      </c>
      <c r="L1555" s="38">
        <v>510.4</v>
      </c>
      <c r="M1555" s="38">
        <v>510.4</v>
      </c>
      <c r="N1555" s="37">
        <v>510.4</v>
      </c>
      <c r="O1555" s="37">
        <v>510.4</v>
      </c>
      <c r="P1555" s="37">
        <v>510.4</v>
      </c>
      <c r="Q1555" s="37">
        <v>510.4</v>
      </c>
      <c r="R1555" s="37">
        <v>510.4</v>
      </c>
      <c r="S1555" s="37">
        <v>510.4</v>
      </c>
      <c r="T1555" s="207"/>
    </row>
    <row r="1556" spans="1:20" s="5" customFormat="1" ht="13.2">
      <c r="A1556" s="5">
        <f t="shared" si="53"/>
        <v>1556</v>
      </c>
      <c r="B1556" s="51" t="s">
        <v>4324</v>
      </c>
      <c r="C1556" s="51" t="s">
        <v>4325</v>
      </c>
      <c r="D1556" s="51"/>
      <c r="E1556" s="51" t="s">
        <v>628</v>
      </c>
      <c r="F1556" s="51" t="s">
        <v>1501</v>
      </c>
      <c r="G1556" s="51" t="s">
        <v>186</v>
      </c>
      <c r="H1556" s="52">
        <v>2025</v>
      </c>
      <c r="I1556" s="38">
        <v>310.60000000000002</v>
      </c>
      <c r="J1556" s="38">
        <v>310.60000000000002</v>
      </c>
      <c r="K1556" s="38">
        <v>310.60000000000002</v>
      </c>
      <c r="L1556" s="38">
        <v>310.60000000000002</v>
      </c>
      <c r="M1556" s="38">
        <v>310.60000000000002</v>
      </c>
      <c r="N1556" s="37">
        <v>310.60000000000002</v>
      </c>
      <c r="O1556" s="37">
        <v>310.60000000000002</v>
      </c>
      <c r="P1556" s="37">
        <v>310.60000000000002</v>
      </c>
      <c r="Q1556" s="37">
        <v>310.60000000000002</v>
      </c>
      <c r="R1556" s="37">
        <v>310.60000000000002</v>
      </c>
      <c r="S1556" s="37">
        <v>310.60000000000002</v>
      </c>
      <c r="T1556" s="207"/>
    </row>
    <row r="1557" spans="1:20" s="5" customFormat="1" ht="13.2">
      <c r="A1557" s="5">
        <f t="shared" si="53"/>
        <v>1557</v>
      </c>
      <c r="B1557" s="51" t="s">
        <v>1820</v>
      </c>
      <c r="C1557" s="51" t="s">
        <v>1821</v>
      </c>
      <c r="D1557" s="51"/>
      <c r="E1557" s="51" t="s">
        <v>68</v>
      </c>
      <c r="F1557" s="51" t="s">
        <v>1501</v>
      </c>
      <c r="G1557" s="51" t="s">
        <v>33</v>
      </c>
      <c r="H1557" s="52">
        <v>2026</v>
      </c>
      <c r="I1557" s="38">
        <v>50</v>
      </c>
      <c r="J1557" s="38">
        <v>0</v>
      </c>
      <c r="K1557" s="38">
        <v>50</v>
      </c>
      <c r="L1557" s="38">
        <v>50</v>
      </c>
      <c r="M1557" s="38">
        <v>50</v>
      </c>
      <c r="N1557" s="37">
        <v>50</v>
      </c>
      <c r="O1557" s="37">
        <v>50</v>
      </c>
      <c r="P1557" s="37">
        <v>50</v>
      </c>
      <c r="Q1557" s="37">
        <v>50</v>
      </c>
      <c r="R1557" s="37">
        <v>50</v>
      </c>
      <c r="S1557" s="37">
        <v>50</v>
      </c>
      <c r="T1557" s="207"/>
    </row>
    <row r="1558" spans="1:20" s="5" customFormat="1" ht="13.2">
      <c r="A1558" s="5">
        <f t="shared" si="53"/>
        <v>1558</v>
      </c>
      <c r="B1558" s="51" t="s">
        <v>4326</v>
      </c>
      <c r="C1558" s="51" t="s">
        <v>4327</v>
      </c>
      <c r="D1558" s="51"/>
      <c r="E1558" s="51" t="s">
        <v>357</v>
      </c>
      <c r="F1558" s="51" t="s">
        <v>1501</v>
      </c>
      <c r="G1558" s="51" t="s">
        <v>69</v>
      </c>
      <c r="H1558" s="52">
        <v>2024</v>
      </c>
      <c r="I1558" s="38">
        <v>9.9</v>
      </c>
      <c r="J1558" s="38">
        <v>9.9</v>
      </c>
      <c r="K1558" s="38">
        <v>9.9</v>
      </c>
      <c r="L1558" s="38">
        <v>9.9</v>
      </c>
      <c r="M1558" s="38">
        <v>9.9</v>
      </c>
      <c r="N1558" s="37">
        <v>9.9</v>
      </c>
      <c r="O1558" s="37">
        <v>9.9</v>
      </c>
      <c r="P1558" s="37">
        <v>9.9</v>
      </c>
      <c r="Q1558" s="37">
        <v>9.9</v>
      </c>
      <c r="R1558" s="37">
        <v>9.9</v>
      </c>
      <c r="S1558" s="37">
        <v>9.9</v>
      </c>
      <c r="T1558" s="207"/>
    </row>
    <row r="1559" spans="1:20" s="5" customFormat="1" ht="13.2">
      <c r="A1559" s="5">
        <f t="shared" si="53"/>
        <v>1559</v>
      </c>
      <c r="B1559" s="51" t="s">
        <v>4328</v>
      </c>
      <c r="C1559" s="51" t="s">
        <v>4329</v>
      </c>
      <c r="D1559" s="51"/>
      <c r="E1559" s="51" t="s">
        <v>48</v>
      </c>
      <c r="F1559" s="51" t="s">
        <v>1501</v>
      </c>
      <c r="G1559" s="51" t="s">
        <v>32</v>
      </c>
      <c r="H1559" s="52">
        <v>2024</v>
      </c>
      <c r="I1559" s="38">
        <v>9.8000000000000007</v>
      </c>
      <c r="J1559" s="38">
        <v>9.8000000000000007</v>
      </c>
      <c r="K1559" s="38">
        <v>9.8000000000000007</v>
      </c>
      <c r="L1559" s="38">
        <v>9.8000000000000007</v>
      </c>
      <c r="M1559" s="38">
        <v>9.8000000000000007</v>
      </c>
      <c r="N1559" s="37">
        <v>9.8000000000000007</v>
      </c>
      <c r="O1559" s="37">
        <v>9.8000000000000007</v>
      </c>
      <c r="P1559" s="37">
        <v>9.8000000000000007</v>
      </c>
      <c r="Q1559" s="37">
        <v>9.8000000000000007</v>
      </c>
      <c r="R1559" s="37">
        <v>9.8000000000000007</v>
      </c>
      <c r="S1559" s="37">
        <v>9.8000000000000007</v>
      </c>
      <c r="T1559" s="207"/>
    </row>
    <row r="1560" spans="1:20" s="5" customFormat="1" ht="13.2">
      <c r="A1560" s="5">
        <f t="shared" si="53"/>
        <v>1560</v>
      </c>
      <c r="B1560" s="51" t="s">
        <v>4330</v>
      </c>
      <c r="C1560" s="51" t="s">
        <v>4331</v>
      </c>
      <c r="D1560" s="51"/>
      <c r="E1560" s="51" t="s">
        <v>144</v>
      </c>
      <c r="F1560" s="51" t="s">
        <v>1501</v>
      </c>
      <c r="G1560" s="51" t="s">
        <v>69</v>
      </c>
      <c r="H1560" s="52">
        <v>2024</v>
      </c>
      <c r="I1560" s="38">
        <v>9.9</v>
      </c>
      <c r="J1560" s="38">
        <v>9.9</v>
      </c>
      <c r="K1560" s="38">
        <v>9.9</v>
      </c>
      <c r="L1560" s="38">
        <v>9.9</v>
      </c>
      <c r="M1560" s="38">
        <v>9.9</v>
      </c>
      <c r="N1560" s="37">
        <v>9.9</v>
      </c>
      <c r="O1560" s="37">
        <v>9.9</v>
      </c>
      <c r="P1560" s="37">
        <v>9.9</v>
      </c>
      <c r="Q1560" s="37">
        <v>9.9</v>
      </c>
      <c r="R1560" s="37">
        <v>9.9</v>
      </c>
      <c r="S1560" s="37">
        <v>9.9</v>
      </c>
      <c r="T1560" s="207"/>
    </row>
    <row r="1561" spans="1:20" s="5" customFormat="1" ht="13.2">
      <c r="A1561" s="5">
        <f t="shared" si="53"/>
        <v>1561</v>
      </c>
      <c r="B1561" s="51" t="s">
        <v>4332</v>
      </c>
      <c r="C1561" s="51" t="s">
        <v>2813</v>
      </c>
      <c r="D1561" s="51"/>
      <c r="E1561" s="51" t="s">
        <v>231</v>
      </c>
      <c r="F1561" s="51" t="s">
        <v>1501</v>
      </c>
      <c r="G1561" s="51" t="s">
        <v>186</v>
      </c>
      <c r="H1561" s="52">
        <v>2024</v>
      </c>
      <c r="I1561" s="38">
        <v>101.6</v>
      </c>
      <c r="J1561" s="38">
        <v>101.6</v>
      </c>
      <c r="K1561" s="38">
        <v>101.6</v>
      </c>
      <c r="L1561" s="38">
        <v>101.6</v>
      </c>
      <c r="M1561" s="38">
        <v>101.6</v>
      </c>
      <c r="N1561" s="37">
        <v>101.6</v>
      </c>
      <c r="O1561" s="37">
        <v>101.6</v>
      </c>
      <c r="P1561" s="37">
        <v>101.6</v>
      </c>
      <c r="Q1561" s="37">
        <v>101.6</v>
      </c>
      <c r="R1561" s="37">
        <v>101.6</v>
      </c>
      <c r="S1561" s="37">
        <v>101.6</v>
      </c>
      <c r="T1561" s="207"/>
    </row>
    <row r="1562" spans="1:20" s="5" customFormat="1" ht="13.2">
      <c r="A1562" s="5">
        <f t="shared" si="53"/>
        <v>1562</v>
      </c>
      <c r="B1562" s="51" t="s">
        <v>2480</v>
      </c>
      <c r="C1562" s="51" t="s">
        <v>2481</v>
      </c>
      <c r="D1562" s="51"/>
      <c r="E1562" s="51" t="s">
        <v>912</v>
      </c>
      <c r="F1562" s="51" t="s">
        <v>1501</v>
      </c>
      <c r="G1562" s="51" t="s">
        <v>32</v>
      </c>
      <c r="H1562" s="52">
        <v>2025</v>
      </c>
      <c r="I1562" s="38">
        <v>33</v>
      </c>
      <c r="J1562" s="38">
        <v>33</v>
      </c>
      <c r="K1562" s="38">
        <v>33</v>
      </c>
      <c r="L1562" s="38">
        <v>33</v>
      </c>
      <c r="M1562" s="38">
        <v>33</v>
      </c>
      <c r="N1562" s="37">
        <v>33</v>
      </c>
      <c r="O1562" s="37">
        <v>33</v>
      </c>
      <c r="P1562" s="37">
        <v>33</v>
      </c>
      <c r="Q1562" s="37">
        <v>33</v>
      </c>
      <c r="R1562" s="37">
        <v>33</v>
      </c>
      <c r="S1562" s="37">
        <v>33</v>
      </c>
      <c r="T1562" s="207"/>
    </row>
    <row r="1563" spans="1:20" s="5" customFormat="1" ht="13.2">
      <c r="A1563" s="5">
        <f t="shared" si="53"/>
        <v>1563</v>
      </c>
      <c r="B1563" s="51" t="s">
        <v>4333</v>
      </c>
      <c r="C1563" s="51" t="s">
        <v>4334</v>
      </c>
      <c r="D1563" s="51"/>
      <c r="E1563" s="51" t="s">
        <v>4335</v>
      </c>
      <c r="F1563" s="51" t="s">
        <v>1501</v>
      </c>
      <c r="G1563" s="51" t="s">
        <v>32</v>
      </c>
      <c r="H1563" s="52">
        <v>2025</v>
      </c>
      <c r="I1563" s="38">
        <v>148.6</v>
      </c>
      <c r="J1563" s="38">
        <v>0</v>
      </c>
      <c r="K1563" s="38">
        <v>148.6</v>
      </c>
      <c r="L1563" s="38">
        <v>148.6</v>
      </c>
      <c r="M1563" s="38">
        <v>148.6</v>
      </c>
      <c r="N1563" s="37">
        <v>148.6</v>
      </c>
      <c r="O1563" s="37">
        <v>148.6</v>
      </c>
      <c r="P1563" s="37">
        <v>148.6</v>
      </c>
      <c r="Q1563" s="37">
        <v>148.6</v>
      </c>
      <c r="R1563" s="37">
        <v>148.6</v>
      </c>
      <c r="S1563" s="37">
        <v>148.6</v>
      </c>
      <c r="T1563" s="207"/>
    </row>
    <row r="1564" spans="1:20" s="5" customFormat="1" ht="13.2">
      <c r="A1564" s="5">
        <f t="shared" si="53"/>
        <v>1564</v>
      </c>
      <c r="B1564" s="51" t="s">
        <v>4336</v>
      </c>
      <c r="C1564" s="51" t="s">
        <v>4337</v>
      </c>
      <c r="D1564" s="51"/>
      <c r="E1564" s="51" t="s">
        <v>1745</v>
      </c>
      <c r="F1564" s="51" t="s">
        <v>1501</v>
      </c>
      <c r="G1564" s="51" t="s">
        <v>33</v>
      </c>
      <c r="H1564" s="52">
        <v>2024</v>
      </c>
      <c r="I1564" s="38">
        <v>9.9</v>
      </c>
      <c r="J1564" s="38">
        <v>9.9</v>
      </c>
      <c r="K1564" s="38">
        <v>9.9</v>
      </c>
      <c r="L1564" s="38">
        <v>9.9</v>
      </c>
      <c r="M1564" s="38">
        <v>9.9</v>
      </c>
      <c r="N1564" s="37">
        <v>9.9</v>
      </c>
      <c r="O1564" s="37">
        <v>9.9</v>
      </c>
      <c r="P1564" s="37">
        <v>9.9</v>
      </c>
      <c r="Q1564" s="37">
        <v>9.9</v>
      </c>
      <c r="R1564" s="37">
        <v>9.9</v>
      </c>
      <c r="S1564" s="37">
        <v>9.9</v>
      </c>
      <c r="T1564" s="207"/>
    </row>
    <row r="1565" spans="1:20" s="5" customFormat="1" ht="13.2">
      <c r="A1565" s="5">
        <f t="shared" si="53"/>
        <v>1565</v>
      </c>
      <c r="B1565" s="51" t="s">
        <v>1884</v>
      </c>
      <c r="C1565" s="51" t="s">
        <v>1885</v>
      </c>
      <c r="D1565" s="51"/>
      <c r="E1565" s="51" t="s">
        <v>1713</v>
      </c>
      <c r="F1565" s="51" t="s">
        <v>1501</v>
      </c>
      <c r="G1565" s="51" t="s">
        <v>31</v>
      </c>
      <c r="H1565" s="52">
        <v>2024</v>
      </c>
      <c r="I1565" s="38">
        <v>50</v>
      </c>
      <c r="J1565" s="38">
        <v>50</v>
      </c>
      <c r="K1565" s="38">
        <v>50</v>
      </c>
      <c r="L1565" s="38">
        <v>50</v>
      </c>
      <c r="M1565" s="38">
        <v>50</v>
      </c>
      <c r="N1565" s="37">
        <v>50</v>
      </c>
      <c r="O1565" s="37">
        <v>50</v>
      </c>
      <c r="P1565" s="37">
        <v>50</v>
      </c>
      <c r="Q1565" s="37">
        <v>50</v>
      </c>
      <c r="R1565" s="37">
        <v>50</v>
      </c>
      <c r="S1565" s="37">
        <v>50</v>
      </c>
      <c r="T1565" s="207"/>
    </row>
    <row r="1566" spans="1:20" s="5" customFormat="1" ht="13.2">
      <c r="A1566" s="5">
        <f t="shared" si="53"/>
        <v>1566</v>
      </c>
      <c r="B1566" s="51" t="s">
        <v>4338</v>
      </c>
      <c r="C1566" s="51" t="s">
        <v>4339</v>
      </c>
      <c r="D1566" s="51"/>
      <c r="E1566" s="51" t="s">
        <v>555</v>
      </c>
      <c r="F1566" s="51" t="s">
        <v>1501</v>
      </c>
      <c r="G1566" s="51" t="s">
        <v>32</v>
      </c>
      <c r="H1566" s="52">
        <v>2025</v>
      </c>
      <c r="I1566" s="38">
        <v>102.6</v>
      </c>
      <c r="J1566" s="38">
        <v>0</v>
      </c>
      <c r="K1566" s="38">
        <v>102.6</v>
      </c>
      <c r="L1566" s="38">
        <v>102.6</v>
      </c>
      <c r="M1566" s="38">
        <v>102.6</v>
      </c>
      <c r="N1566" s="37">
        <v>102.6</v>
      </c>
      <c r="O1566" s="37">
        <v>102.6</v>
      </c>
      <c r="P1566" s="37">
        <v>102.6</v>
      </c>
      <c r="Q1566" s="37">
        <v>102.6</v>
      </c>
      <c r="R1566" s="37">
        <v>102.6</v>
      </c>
      <c r="S1566" s="37">
        <v>102.6</v>
      </c>
      <c r="T1566" s="207"/>
    </row>
    <row r="1567" spans="1:20" s="5" customFormat="1" ht="13.2">
      <c r="A1567" s="5">
        <f t="shared" si="53"/>
        <v>1567</v>
      </c>
      <c r="B1567" s="51" t="s">
        <v>4340</v>
      </c>
      <c r="C1567" s="51" t="s">
        <v>4341</v>
      </c>
      <c r="D1567" s="51"/>
      <c r="E1567" s="51" t="s">
        <v>1012</v>
      </c>
      <c r="F1567" s="51" t="s">
        <v>1501</v>
      </c>
      <c r="G1567" s="51" t="s">
        <v>33</v>
      </c>
      <c r="H1567" s="52">
        <v>2024</v>
      </c>
      <c r="I1567" s="38">
        <v>142.1</v>
      </c>
      <c r="J1567" s="38">
        <v>142.1</v>
      </c>
      <c r="K1567" s="38">
        <v>142.1</v>
      </c>
      <c r="L1567" s="38">
        <v>142.1</v>
      </c>
      <c r="M1567" s="38">
        <v>142.1</v>
      </c>
      <c r="N1567" s="37">
        <v>142.1</v>
      </c>
      <c r="O1567" s="37">
        <v>142.1</v>
      </c>
      <c r="P1567" s="37">
        <v>142.1</v>
      </c>
      <c r="Q1567" s="37">
        <v>142.1</v>
      </c>
      <c r="R1567" s="37">
        <v>142.1</v>
      </c>
      <c r="S1567" s="37">
        <v>142.1</v>
      </c>
      <c r="T1567" s="207"/>
    </row>
    <row r="1568" spans="1:20" s="5" customFormat="1" ht="13.2">
      <c r="A1568" s="5">
        <f t="shared" si="53"/>
        <v>1568</v>
      </c>
      <c r="B1568" s="51" t="s">
        <v>4342</v>
      </c>
      <c r="C1568" s="51" t="s">
        <v>4343</v>
      </c>
      <c r="D1568" s="51"/>
      <c r="E1568" s="51" t="s">
        <v>628</v>
      </c>
      <c r="F1568" s="51" t="s">
        <v>1501</v>
      </c>
      <c r="G1568" s="51" t="s">
        <v>186</v>
      </c>
      <c r="H1568" s="52">
        <v>2025</v>
      </c>
      <c r="I1568" s="38">
        <v>263.2</v>
      </c>
      <c r="J1568" s="38">
        <v>263.2</v>
      </c>
      <c r="K1568" s="38">
        <v>263.2</v>
      </c>
      <c r="L1568" s="38">
        <v>263.2</v>
      </c>
      <c r="M1568" s="38">
        <v>263.2</v>
      </c>
      <c r="N1568" s="37">
        <v>263.2</v>
      </c>
      <c r="O1568" s="37">
        <v>263.2</v>
      </c>
      <c r="P1568" s="37">
        <v>263.2</v>
      </c>
      <c r="Q1568" s="37">
        <v>263.2</v>
      </c>
      <c r="R1568" s="37">
        <v>263.2</v>
      </c>
      <c r="S1568" s="37">
        <v>263.2</v>
      </c>
      <c r="T1568" s="207"/>
    </row>
    <row r="1569" spans="1:20" s="5" customFormat="1" ht="13.2">
      <c r="A1569" s="5">
        <f t="shared" si="53"/>
        <v>1569</v>
      </c>
      <c r="B1569" s="51" t="s">
        <v>4344</v>
      </c>
      <c r="C1569" s="51" t="s">
        <v>4345</v>
      </c>
      <c r="D1569" s="51"/>
      <c r="E1569" s="51" t="s">
        <v>1536</v>
      </c>
      <c r="F1569" s="51" t="s">
        <v>1501</v>
      </c>
      <c r="G1569" s="51" t="s">
        <v>69</v>
      </c>
      <c r="H1569" s="52">
        <v>2025</v>
      </c>
      <c r="I1569" s="38">
        <v>308.39999999999998</v>
      </c>
      <c r="J1569" s="38">
        <v>308.39999999999998</v>
      </c>
      <c r="K1569" s="38">
        <v>308.39999999999998</v>
      </c>
      <c r="L1569" s="38">
        <v>308.39999999999998</v>
      </c>
      <c r="M1569" s="38">
        <v>308.39999999999998</v>
      </c>
      <c r="N1569" s="37">
        <v>308.39999999999998</v>
      </c>
      <c r="O1569" s="37">
        <v>308.39999999999998</v>
      </c>
      <c r="P1569" s="37">
        <v>308.39999999999998</v>
      </c>
      <c r="Q1569" s="37">
        <v>308.39999999999998</v>
      </c>
      <c r="R1569" s="37">
        <v>308.39999999999998</v>
      </c>
      <c r="S1569" s="37">
        <v>308.39999999999998</v>
      </c>
      <c r="T1569" s="207"/>
    </row>
    <row r="1570" spans="1:20" s="5" customFormat="1" ht="13.2">
      <c r="A1570" s="5">
        <f t="shared" si="53"/>
        <v>1570</v>
      </c>
      <c r="B1570" s="51" t="s">
        <v>2857</v>
      </c>
      <c r="C1570" s="51" t="s">
        <v>2858</v>
      </c>
      <c r="D1570" s="51"/>
      <c r="E1570" s="51" t="s">
        <v>1536</v>
      </c>
      <c r="F1570" s="51" t="s">
        <v>1501</v>
      </c>
      <c r="G1570" s="51" t="s">
        <v>69</v>
      </c>
      <c r="H1570" s="52">
        <v>2025</v>
      </c>
      <c r="I1570" s="38">
        <v>206.3</v>
      </c>
      <c r="J1570" s="38">
        <v>206.3</v>
      </c>
      <c r="K1570" s="38">
        <v>206.3</v>
      </c>
      <c r="L1570" s="38">
        <v>206.3</v>
      </c>
      <c r="M1570" s="38">
        <v>206.3</v>
      </c>
      <c r="N1570" s="37">
        <v>206.3</v>
      </c>
      <c r="O1570" s="37">
        <v>206.3</v>
      </c>
      <c r="P1570" s="37">
        <v>206.3</v>
      </c>
      <c r="Q1570" s="37">
        <v>206.3</v>
      </c>
      <c r="R1570" s="37">
        <v>206.3</v>
      </c>
      <c r="S1570" s="37">
        <v>206.3</v>
      </c>
      <c r="T1570" s="207"/>
    </row>
    <row r="1571" spans="1:20" s="5" customFormat="1" ht="13.2">
      <c r="A1571" s="5">
        <f t="shared" si="53"/>
        <v>1571</v>
      </c>
      <c r="B1571" s="51" t="s">
        <v>4346</v>
      </c>
      <c r="C1571" s="51" t="s">
        <v>4347</v>
      </c>
      <c r="D1571" s="51"/>
      <c r="E1571" s="51" t="s">
        <v>1536</v>
      </c>
      <c r="F1571" s="51" t="s">
        <v>1501</v>
      </c>
      <c r="G1571" s="51" t="s">
        <v>69</v>
      </c>
      <c r="H1571" s="52">
        <v>2025</v>
      </c>
      <c r="I1571" s="38">
        <v>206.3</v>
      </c>
      <c r="J1571" s="38">
        <v>206.3</v>
      </c>
      <c r="K1571" s="38">
        <v>206.3</v>
      </c>
      <c r="L1571" s="38">
        <v>206.3</v>
      </c>
      <c r="M1571" s="38">
        <v>206.3</v>
      </c>
      <c r="N1571" s="37">
        <v>206.3</v>
      </c>
      <c r="O1571" s="37">
        <v>206.3</v>
      </c>
      <c r="P1571" s="37">
        <v>206.3</v>
      </c>
      <c r="Q1571" s="37">
        <v>206.3</v>
      </c>
      <c r="R1571" s="37">
        <v>206.3</v>
      </c>
      <c r="S1571" s="37">
        <v>206.3</v>
      </c>
      <c r="T1571" s="207"/>
    </row>
    <row r="1572" spans="1:20" s="5" customFormat="1" ht="13.2">
      <c r="A1572" s="5">
        <f t="shared" si="53"/>
        <v>1572</v>
      </c>
      <c r="B1572" s="51" t="s">
        <v>4348</v>
      </c>
      <c r="C1572" s="51" t="s">
        <v>4349</v>
      </c>
      <c r="D1572" s="51"/>
      <c r="E1572" s="51" t="s">
        <v>36</v>
      </c>
      <c r="F1572" s="51" t="s">
        <v>1501</v>
      </c>
      <c r="G1572" s="51" t="s">
        <v>32</v>
      </c>
      <c r="H1572" s="52">
        <v>2025</v>
      </c>
      <c r="I1572" s="38">
        <v>102.6</v>
      </c>
      <c r="J1572" s="38">
        <v>102.6</v>
      </c>
      <c r="K1572" s="38">
        <v>102.6</v>
      </c>
      <c r="L1572" s="38">
        <v>102.6</v>
      </c>
      <c r="M1572" s="38">
        <v>102.6</v>
      </c>
      <c r="N1572" s="37">
        <v>102.6</v>
      </c>
      <c r="O1572" s="37">
        <v>102.6</v>
      </c>
      <c r="P1572" s="37">
        <v>102.6</v>
      </c>
      <c r="Q1572" s="37">
        <v>102.6</v>
      </c>
      <c r="R1572" s="37">
        <v>102.6</v>
      </c>
      <c r="S1572" s="37">
        <v>102.6</v>
      </c>
      <c r="T1572" s="207"/>
    </row>
    <row r="1573" spans="1:20" s="5" customFormat="1" ht="13.2">
      <c r="A1573" s="5">
        <f t="shared" si="53"/>
        <v>1573</v>
      </c>
      <c r="B1573" s="51" t="s">
        <v>4350</v>
      </c>
      <c r="C1573" s="51" t="s">
        <v>4351</v>
      </c>
      <c r="D1573" s="51"/>
      <c r="E1573" s="51" t="s">
        <v>4352</v>
      </c>
      <c r="F1573" s="51" t="s">
        <v>1501</v>
      </c>
      <c r="G1573" s="51" t="s">
        <v>31</v>
      </c>
      <c r="H1573" s="52">
        <v>2026</v>
      </c>
      <c r="I1573" s="38">
        <v>150.5</v>
      </c>
      <c r="J1573" s="38">
        <v>0</v>
      </c>
      <c r="K1573" s="38">
        <v>150.5</v>
      </c>
      <c r="L1573" s="38">
        <v>150.5</v>
      </c>
      <c r="M1573" s="38">
        <v>150.5</v>
      </c>
      <c r="N1573" s="37">
        <v>150.5</v>
      </c>
      <c r="O1573" s="37">
        <v>150.5</v>
      </c>
      <c r="P1573" s="37">
        <v>150.5</v>
      </c>
      <c r="Q1573" s="37">
        <v>150.5</v>
      </c>
      <c r="R1573" s="37">
        <v>150.5</v>
      </c>
      <c r="S1573" s="37">
        <v>150.5</v>
      </c>
      <c r="T1573" s="207"/>
    </row>
    <row r="1574" spans="1:20" s="5" customFormat="1" ht="13.2">
      <c r="A1574" s="5">
        <f t="shared" si="53"/>
        <v>1574</v>
      </c>
      <c r="B1574" s="51" t="s">
        <v>2478</v>
      </c>
      <c r="C1574" s="51" t="s">
        <v>2479</v>
      </c>
      <c r="D1574" s="51"/>
      <c r="E1574" s="51" t="s">
        <v>44</v>
      </c>
      <c r="F1574" s="51" t="s">
        <v>1501</v>
      </c>
      <c r="G1574" s="51" t="s">
        <v>31</v>
      </c>
      <c r="H1574" s="52">
        <v>2025</v>
      </c>
      <c r="I1574" s="38">
        <v>206.1</v>
      </c>
      <c r="J1574" s="38">
        <v>206.1</v>
      </c>
      <c r="K1574" s="38">
        <v>206.1</v>
      </c>
      <c r="L1574" s="38">
        <v>206.1</v>
      </c>
      <c r="M1574" s="38">
        <v>206.1</v>
      </c>
      <c r="N1574" s="37">
        <v>206.1</v>
      </c>
      <c r="O1574" s="37">
        <v>206.1</v>
      </c>
      <c r="P1574" s="37">
        <v>206.1</v>
      </c>
      <c r="Q1574" s="37">
        <v>206.1</v>
      </c>
      <c r="R1574" s="37">
        <v>206.1</v>
      </c>
      <c r="S1574" s="37">
        <v>206.1</v>
      </c>
      <c r="T1574" s="207"/>
    </row>
    <row r="1575" spans="1:20" s="5" customFormat="1" ht="13.2">
      <c r="A1575" s="5">
        <f t="shared" si="53"/>
        <v>1575</v>
      </c>
      <c r="B1575" s="51" t="s">
        <v>2859</v>
      </c>
      <c r="C1575" s="51" t="s">
        <v>2860</v>
      </c>
      <c r="D1575" s="51"/>
      <c r="E1575" s="51" t="s">
        <v>179</v>
      </c>
      <c r="F1575" s="51" t="s">
        <v>1501</v>
      </c>
      <c r="G1575" s="51" t="s">
        <v>31</v>
      </c>
      <c r="H1575" s="52">
        <v>2025</v>
      </c>
      <c r="I1575" s="38">
        <v>300</v>
      </c>
      <c r="J1575" s="38">
        <v>300</v>
      </c>
      <c r="K1575" s="38">
        <v>300</v>
      </c>
      <c r="L1575" s="38">
        <v>300</v>
      </c>
      <c r="M1575" s="38">
        <v>300</v>
      </c>
      <c r="N1575" s="37">
        <v>300</v>
      </c>
      <c r="O1575" s="37">
        <v>300</v>
      </c>
      <c r="P1575" s="37">
        <v>300</v>
      </c>
      <c r="Q1575" s="37">
        <v>300</v>
      </c>
      <c r="R1575" s="37">
        <v>300</v>
      </c>
      <c r="S1575" s="37">
        <v>300</v>
      </c>
      <c r="T1575" s="207"/>
    </row>
    <row r="1576" spans="1:20" s="5" customFormat="1" ht="13.2">
      <c r="A1576" s="5">
        <f t="shared" si="53"/>
        <v>1576</v>
      </c>
      <c r="B1576" s="51" t="s">
        <v>2862</v>
      </c>
      <c r="C1576" s="51" t="s">
        <v>2863</v>
      </c>
      <c r="D1576" s="51"/>
      <c r="E1576" s="51" t="s">
        <v>499</v>
      </c>
      <c r="F1576" s="51" t="s">
        <v>1501</v>
      </c>
      <c r="G1576" s="51" t="s">
        <v>31</v>
      </c>
      <c r="H1576" s="52">
        <v>2025</v>
      </c>
      <c r="I1576" s="38">
        <v>150.6</v>
      </c>
      <c r="J1576" s="38">
        <v>150.6</v>
      </c>
      <c r="K1576" s="38">
        <v>150.6</v>
      </c>
      <c r="L1576" s="38">
        <v>150.6</v>
      </c>
      <c r="M1576" s="38">
        <v>150.6</v>
      </c>
      <c r="N1576" s="37">
        <v>150.6</v>
      </c>
      <c r="O1576" s="37">
        <v>150.6</v>
      </c>
      <c r="P1576" s="37">
        <v>150.6</v>
      </c>
      <c r="Q1576" s="37">
        <v>150.6</v>
      </c>
      <c r="R1576" s="37">
        <v>150.6</v>
      </c>
      <c r="S1576" s="37">
        <v>150.6</v>
      </c>
      <c r="T1576" s="207"/>
    </row>
    <row r="1577" spans="1:20" s="5" customFormat="1" ht="13.2">
      <c r="A1577" s="5">
        <f t="shared" si="53"/>
        <v>1577</v>
      </c>
      <c r="B1577" s="51" t="s">
        <v>2864</v>
      </c>
      <c r="C1577" s="51" t="s">
        <v>2865</v>
      </c>
      <c r="D1577" s="51"/>
      <c r="E1577" s="51" t="s">
        <v>1712</v>
      </c>
      <c r="F1577" s="51" t="s">
        <v>1501</v>
      </c>
      <c r="G1577" s="51" t="s">
        <v>32</v>
      </c>
      <c r="H1577" s="52">
        <v>2024</v>
      </c>
      <c r="I1577" s="38">
        <v>61.4</v>
      </c>
      <c r="J1577" s="38">
        <v>61.4</v>
      </c>
      <c r="K1577" s="38">
        <v>61.4</v>
      </c>
      <c r="L1577" s="38">
        <v>61.4</v>
      </c>
      <c r="M1577" s="38">
        <v>61.4</v>
      </c>
      <c r="N1577" s="37">
        <v>61.4</v>
      </c>
      <c r="O1577" s="37">
        <v>61.4</v>
      </c>
      <c r="P1577" s="37">
        <v>61.4</v>
      </c>
      <c r="Q1577" s="37">
        <v>61.4</v>
      </c>
      <c r="R1577" s="37">
        <v>61.4</v>
      </c>
      <c r="S1577" s="37">
        <v>61.4</v>
      </c>
      <c r="T1577" s="207"/>
    </row>
    <row r="1578" spans="1:20" s="5" customFormat="1" ht="13.2">
      <c r="A1578" s="5">
        <f t="shared" si="53"/>
        <v>1578</v>
      </c>
      <c r="B1578" s="51" t="s">
        <v>2866</v>
      </c>
      <c r="C1578" s="51" t="s">
        <v>2867</v>
      </c>
      <c r="D1578" s="51"/>
      <c r="E1578" s="51" t="s">
        <v>814</v>
      </c>
      <c r="F1578" s="51" t="s">
        <v>1501</v>
      </c>
      <c r="G1578" s="51" t="s">
        <v>31</v>
      </c>
      <c r="H1578" s="52">
        <v>2024</v>
      </c>
      <c r="I1578" s="38">
        <v>265.8</v>
      </c>
      <c r="J1578" s="38">
        <v>265.8</v>
      </c>
      <c r="K1578" s="38">
        <v>265.8</v>
      </c>
      <c r="L1578" s="38">
        <v>265.8</v>
      </c>
      <c r="M1578" s="38">
        <v>265.8</v>
      </c>
      <c r="N1578" s="37">
        <v>265.8</v>
      </c>
      <c r="O1578" s="37">
        <v>265.8</v>
      </c>
      <c r="P1578" s="37">
        <v>265.8</v>
      </c>
      <c r="Q1578" s="37">
        <v>265.8</v>
      </c>
      <c r="R1578" s="37">
        <v>265.8</v>
      </c>
      <c r="S1578" s="37">
        <v>265.8</v>
      </c>
      <c r="T1578" s="207"/>
    </row>
    <row r="1579" spans="1:20" s="5" customFormat="1" ht="13.2">
      <c r="A1579" s="5">
        <f t="shared" si="53"/>
        <v>1579</v>
      </c>
      <c r="B1579" s="51" t="s">
        <v>4353</v>
      </c>
      <c r="C1579" s="51" t="s">
        <v>4354</v>
      </c>
      <c r="D1579" s="51"/>
      <c r="E1579" s="51" t="s">
        <v>109</v>
      </c>
      <c r="F1579" s="51" t="s">
        <v>1501</v>
      </c>
      <c r="G1579" s="51" t="s">
        <v>32</v>
      </c>
      <c r="H1579" s="52">
        <v>2025</v>
      </c>
      <c r="I1579" s="38">
        <v>102.8</v>
      </c>
      <c r="J1579" s="38">
        <v>0</v>
      </c>
      <c r="K1579" s="38">
        <v>102.8</v>
      </c>
      <c r="L1579" s="38">
        <v>102.8</v>
      </c>
      <c r="M1579" s="38">
        <v>102.8</v>
      </c>
      <c r="N1579" s="37">
        <v>102.8</v>
      </c>
      <c r="O1579" s="37">
        <v>102.8</v>
      </c>
      <c r="P1579" s="37">
        <v>102.8</v>
      </c>
      <c r="Q1579" s="37">
        <v>102.8</v>
      </c>
      <c r="R1579" s="37">
        <v>102.8</v>
      </c>
      <c r="S1579" s="37">
        <v>102.8</v>
      </c>
      <c r="T1579" s="207"/>
    </row>
    <row r="1580" spans="1:20" s="5" customFormat="1" ht="13.2">
      <c r="A1580" s="5">
        <f t="shared" si="53"/>
        <v>1580</v>
      </c>
      <c r="B1580" s="51" t="s">
        <v>2868</v>
      </c>
      <c r="C1580" s="51" t="s">
        <v>2869</v>
      </c>
      <c r="D1580" s="51"/>
      <c r="E1580" s="51" t="s">
        <v>170</v>
      </c>
      <c r="F1580" s="51" t="s">
        <v>1501</v>
      </c>
      <c r="G1580" s="51" t="s">
        <v>31</v>
      </c>
      <c r="H1580" s="52">
        <v>2025</v>
      </c>
      <c r="I1580" s="38">
        <v>200</v>
      </c>
      <c r="J1580" s="38">
        <v>200</v>
      </c>
      <c r="K1580" s="38">
        <v>200</v>
      </c>
      <c r="L1580" s="38">
        <v>200</v>
      </c>
      <c r="M1580" s="38">
        <v>200</v>
      </c>
      <c r="N1580" s="37">
        <v>200</v>
      </c>
      <c r="O1580" s="37">
        <v>200</v>
      </c>
      <c r="P1580" s="37">
        <v>200</v>
      </c>
      <c r="Q1580" s="37">
        <v>200</v>
      </c>
      <c r="R1580" s="37">
        <v>200</v>
      </c>
      <c r="S1580" s="37">
        <v>200</v>
      </c>
      <c r="T1580" s="207"/>
    </row>
    <row r="1581" spans="1:20" s="5" customFormat="1" ht="13.2">
      <c r="A1581" s="5">
        <f t="shared" si="53"/>
        <v>1581</v>
      </c>
      <c r="B1581" s="51" t="s">
        <v>4355</v>
      </c>
      <c r="C1581" s="51" t="s">
        <v>4356</v>
      </c>
      <c r="D1581" s="51"/>
      <c r="E1581" s="51" t="s">
        <v>860</v>
      </c>
      <c r="F1581" s="51" t="s">
        <v>1501</v>
      </c>
      <c r="G1581" s="51" t="s">
        <v>33</v>
      </c>
      <c r="H1581" s="52">
        <v>2025</v>
      </c>
      <c r="I1581" s="38">
        <v>101.2</v>
      </c>
      <c r="J1581" s="38">
        <v>101.2</v>
      </c>
      <c r="K1581" s="38">
        <v>101.2</v>
      </c>
      <c r="L1581" s="38">
        <v>101.2</v>
      </c>
      <c r="M1581" s="38">
        <v>101.2</v>
      </c>
      <c r="N1581" s="37">
        <v>101.2</v>
      </c>
      <c r="O1581" s="37">
        <v>101.2</v>
      </c>
      <c r="P1581" s="37">
        <v>101.2</v>
      </c>
      <c r="Q1581" s="37">
        <v>101.2</v>
      </c>
      <c r="R1581" s="37">
        <v>101.2</v>
      </c>
      <c r="S1581" s="37">
        <v>101.2</v>
      </c>
      <c r="T1581" s="207"/>
    </row>
    <row r="1582" spans="1:20" s="5" customFormat="1" ht="13.2">
      <c r="A1582" s="5">
        <f t="shared" si="53"/>
        <v>1582</v>
      </c>
      <c r="B1582" s="51" t="s">
        <v>4357</v>
      </c>
      <c r="C1582" s="51" t="s">
        <v>4358</v>
      </c>
      <c r="D1582" s="51"/>
      <c r="E1582" s="51" t="s">
        <v>555</v>
      </c>
      <c r="F1582" s="51" t="s">
        <v>1501</v>
      </c>
      <c r="G1582" s="51" t="s">
        <v>32</v>
      </c>
      <c r="H1582" s="52">
        <v>2024</v>
      </c>
      <c r="I1582" s="38">
        <v>9.9</v>
      </c>
      <c r="J1582" s="38">
        <v>9.9</v>
      </c>
      <c r="K1582" s="38">
        <v>9.9</v>
      </c>
      <c r="L1582" s="38">
        <v>9.9</v>
      </c>
      <c r="M1582" s="38">
        <v>9.9</v>
      </c>
      <c r="N1582" s="37">
        <v>9.9</v>
      </c>
      <c r="O1582" s="37">
        <v>9.9</v>
      </c>
      <c r="P1582" s="37">
        <v>9.9</v>
      </c>
      <c r="Q1582" s="37">
        <v>9.9</v>
      </c>
      <c r="R1582" s="37">
        <v>9.9</v>
      </c>
      <c r="S1582" s="37">
        <v>9.9</v>
      </c>
      <c r="T1582" s="207"/>
    </row>
    <row r="1583" spans="1:20" s="5" customFormat="1" ht="13.2">
      <c r="A1583" s="5">
        <f t="shared" si="53"/>
        <v>1583</v>
      </c>
      <c r="B1583" s="51" t="s">
        <v>2870</v>
      </c>
      <c r="C1583" s="51" t="s">
        <v>2871</v>
      </c>
      <c r="D1583" s="51"/>
      <c r="E1583" s="51" t="s">
        <v>2802</v>
      </c>
      <c r="F1583" s="51" t="s">
        <v>1501</v>
      </c>
      <c r="G1583" s="51" t="s">
        <v>31</v>
      </c>
      <c r="H1583" s="52">
        <v>2026</v>
      </c>
      <c r="I1583" s="38">
        <v>73</v>
      </c>
      <c r="J1583" s="38">
        <v>0</v>
      </c>
      <c r="K1583" s="38">
        <v>73</v>
      </c>
      <c r="L1583" s="38">
        <v>73</v>
      </c>
      <c r="M1583" s="38">
        <v>73</v>
      </c>
      <c r="N1583" s="37">
        <v>73</v>
      </c>
      <c r="O1583" s="37">
        <v>73</v>
      </c>
      <c r="P1583" s="37">
        <v>73</v>
      </c>
      <c r="Q1583" s="37">
        <v>73</v>
      </c>
      <c r="R1583" s="37">
        <v>73</v>
      </c>
      <c r="S1583" s="37">
        <v>73</v>
      </c>
      <c r="T1583" s="207"/>
    </row>
    <row r="1584" spans="1:20" s="5" customFormat="1" ht="13.2">
      <c r="A1584" s="5">
        <f t="shared" si="53"/>
        <v>1584</v>
      </c>
      <c r="B1584" s="51" t="s">
        <v>4359</v>
      </c>
      <c r="C1584" s="51" t="s">
        <v>4360</v>
      </c>
      <c r="D1584" s="51"/>
      <c r="E1584" s="51" t="s">
        <v>4305</v>
      </c>
      <c r="F1584" s="51" t="s">
        <v>1501</v>
      </c>
      <c r="G1584" s="51" t="s">
        <v>32</v>
      </c>
      <c r="H1584" s="52">
        <v>2024</v>
      </c>
      <c r="I1584" s="38">
        <v>9.8000000000000007</v>
      </c>
      <c r="J1584" s="38">
        <v>9.8000000000000007</v>
      </c>
      <c r="K1584" s="38">
        <v>9.8000000000000007</v>
      </c>
      <c r="L1584" s="38">
        <v>9.8000000000000007</v>
      </c>
      <c r="M1584" s="38">
        <v>9.8000000000000007</v>
      </c>
      <c r="N1584" s="37">
        <v>9.8000000000000007</v>
      </c>
      <c r="O1584" s="37">
        <v>9.8000000000000007</v>
      </c>
      <c r="P1584" s="37">
        <v>9.8000000000000007</v>
      </c>
      <c r="Q1584" s="37">
        <v>9.8000000000000007</v>
      </c>
      <c r="R1584" s="37">
        <v>9.8000000000000007</v>
      </c>
      <c r="S1584" s="37">
        <v>9.8000000000000007</v>
      </c>
      <c r="T1584" s="207"/>
    </row>
    <row r="1585" spans="1:20" s="5" customFormat="1" ht="13.2">
      <c r="A1585" s="5">
        <f t="shared" si="53"/>
        <v>1585</v>
      </c>
      <c r="B1585" s="51" t="s">
        <v>4361</v>
      </c>
      <c r="C1585" s="51" t="s">
        <v>4362</v>
      </c>
      <c r="D1585" s="51"/>
      <c r="E1585" s="51" t="s">
        <v>1430</v>
      </c>
      <c r="F1585" s="51" t="s">
        <v>1501</v>
      </c>
      <c r="G1585" s="51" t="s">
        <v>32</v>
      </c>
      <c r="H1585" s="52">
        <v>2025</v>
      </c>
      <c r="I1585" s="38">
        <v>200</v>
      </c>
      <c r="J1585" s="38">
        <v>200</v>
      </c>
      <c r="K1585" s="38">
        <v>200</v>
      </c>
      <c r="L1585" s="38">
        <v>200</v>
      </c>
      <c r="M1585" s="38">
        <v>200</v>
      </c>
      <c r="N1585" s="37">
        <v>200</v>
      </c>
      <c r="O1585" s="37">
        <v>200</v>
      </c>
      <c r="P1585" s="37">
        <v>200</v>
      </c>
      <c r="Q1585" s="37">
        <v>200</v>
      </c>
      <c r="R1585" s="37">
        <v>200</v>
      </c>
      <c r="S1585" s="37">
        <v>200</v>
      </c>
      <c r="T1585" s="207"/>
    </row>
    <row r="1586" spans="1:20" s="5" customFormat="1" ht="13.2">
      <c r="A1586" s="5">
        <f t="shared" si="53"/>
        <v>1586</v>
      </c>
      <c r="B1586" s="51" t="s">
        <v>4363</v>
      </c>
      <c r="C1586" s="51" t="s">
        <v>4364</v>
      </c>
      <c r="D1586" s="51"/>
      <c r="E1586" s="51" t="s">
        <v>203</v>
      </c>
      <c r="F1586" s="51" t="s">
        <v>1501</v>
      </c>
      <c r="G1586" s="51" t="s">
        <v>69</v>
      </c>
      <c r="H1586" s="52">
        <v>2024</v>
      </c>
      <c r="I1586" s="38">
        <v>9.9</v>
      </c>
      <c r="J1586" s="38">
        <v>9.9</v>
      </c>
      <c r="K1586" s="38">
        <v>9.9</v>
      </c>
      <c r="L1586" s="38">
        <v>9.9</v>
      </c>
      <c r="M1586" s="38">
        <v>9.9</v>
      </c>
      <c r="N1586" s="37">
        <v>9.9</v>
      </c>
      <c r="O1586" s="37">
        <v>9.9</v>
      </c>
      <c r="P1586" s="37">
        <v>9.9</v>
      </c>
      <c r="Q1586" s="37">
        <v>9.9</v>
      </c>
      <c r="R1586" s="37">
        <v>9.9</v>
      </c>
      <c r="S1586" s="37">
        <v>9.9</v>
      </c>
      <c r="T1586" s="207"/>
    </row>
    <row r="1587" spans="1:20" s="5" customFormat="1" ht="13.2">
      <c r="A1587" s="5">
        <f t="shared" si="53"/>
        <v>1587</v>
      </c>
      <c r="B1587" s="51" t="s">
        <v>4365</v>
      </c>
      <c r="C1587" s="51" t="s">
        <v>4366</v>
      </c>
      <c r="D1587" s="51"/>
      <c r="E1587" s="51" t="s">
        <v>733</v>
      </c>
      <c r="F1587" s="51" t="s">
        <v>1501</v>
      </c>
      <c r="G1587" s="51" t="s">
        <v>31</v>
      </c>
      <c r="H1587" s="52">
        <v>2024</v>
      </c>
      <c r="I1587" s="38">
        <v>122.9</v>
      </c>
      <c r="J1587" s="38">
        <v>122.9</v>
      </c>
      <c r="K1587" s="38">
        <v>122.9</v>
      </c>
      <c r="L1587" s="38">
        <v>122.9</v>
      </c>
      <c r="M1587" s="38">
        <v>122.9</v>
      </c>
      <c r="N1587" s="37">
        <v>122.9</v>
      </c>
      <c r="O1587" s="37">
        <v>122.9</v>
      </c>
      <c r="P1587" s="37">
        <v>122.9</v>
      </c>
      <c r="Q1587" s="37">
        <v>122.9</v>
      </c>
      <c r="R1587" s="37">
        <v>122.9</v>
      </c>
      <c r="S1587" s="37">
        <v>122.9</v>
      </c>
      <c r="T1587" s="207"/>
    </row>
    <row r="1588" spans="1:20" s="5" customFormat="1" ht="13.2">
      <c r="A1588" s="5">
        <f t="shared" si="53"/>
        <v>1588</v>
      </c>
      <c r="B1588" s="51" t="s">
        <v>4367</v>
      </c>
      <c r="C1588" s="51" t="s">
        <v>4368</v>
      </c>
      <c r="D1588" s="51"/>
      <c r="E1588" s="51" t="s">
        <v>628</v>
      </c>
      <c r="F1588" s="51" t="s">
        <v>1501</v>
      </c>
      <c r="G1588" s="51" t="s">
        <v>186</v>
      </c>
      <c r="H1588" s="52">
        <v>2025</v>
      </c>
      <c r="I1588" s="38">
        <v>150.80000000000001</v>
      </c>
      <c r="J1588" s="38">
        <v>150.80000000000001</v>
      </c>
      <c r="K1588" s="38">
        <v>150.80000000000001</v>
      </c>
      <c r="L1588" s="38">
        <v>150.80000000000001</v>
      </c>
      <c r="M1588" s="38">
        <v>150.80000000000001</v>
      </c>
      <c r="N1588" s="37">
        <v>150.80000000000001</v>
      </c>
      <c r="O1588" s="37">
        <v>150.80000000000001</v>
      </c>
      <c r="P1588" s="37">
        <v>150.80000000000001</v>
      </c>
      <c r="Q1588" s="37">
        <v>150.80000000000001</v>
      </c>
      <c r="R1588" s="37">
        <v>150.80000000000001</v>
      </c>
      <c r="S1588" s="37">
        <v>150.80000000000001</v>
      </c>
      <c r="T1588" s="207"/>
    </row>
    <row r="1589" spans="1:20" s="5" customFormat="1" ht="13.2">
      <c r="A1589" s="5">
        <f t="shared" si="53"/>
        <v>1589</v>
      </c>
      <c r="B1589" s="51" t="s">
        <v>4369</v>
      </c>
      <c r="C1589" s="51" t="s">
        <v>4370</v>
      </c>
      <c r="D1589" s="51"/>
      <c r="E1589" s="51" t="s">
        <v>513</v>
      </c>
      <c r="F1589" s="51" t="s">
        <v>1501</v>
      </c>
      <c r="G1589" s="51" t="s">
        <v>31</v>
      </c>
      <c r="H1589" s="52">
        <v>2025</v>
      </c>
      <c r="I1589" s="38">
        <v>100.4</v>
      </c>
      <c r="J1589" s="38">
        <v>100.4</v>
      </c>
      <c r="K1589" s="38">
        <v>100.4</v>
      </c>
      <c r="L1589" s="38">
        <v>100.4</v>
      </c>
      <c r="M1589" s="38">
        <v>100.4</v>
      </c>
      <c r="N1589" s="37">
        <v>100.4</v>
      </c>
      <c r="O1589" s="37">
        <v>100.4</v>
      </c>
      <c r="P1589" s="37">
        <v>100.4</v>
      </c>
      <c r="Q1589" s="37">
        <v>100.4</v>
      </c>
      <c r="R1589" s="37">
        <v>100.4</v>
      </c>
      <c r="S1589" s="37">
        <v>100.4</v>
      </c>
      <c r="T1589" s="207"/>
    </row>
    <row r="1590" spans="1:20" s="5" customFormat="1" ht="13.2">
      <c r="A1590" s="5">
        <f t="shared" si="53"/>
        <v>1590</v>
      </c>
      <c r="B1590" s="51" t="s">
        <v>4371</v>
      </c>
      <c r="C1590" s="51" t="s">
        <v>4372</v>
      </c>
      <c r="D1590" s="51"/>
      <c r="E1590" s="51" t="s">
        <v>257</v>
      </c>
      <c r="F1590" s="51" t="s">
        <v>1501</v>
      </c>
      <c r="G1590" s="51" t="s">
        <v>186</v>
      </c>
      <c r="H1590" s="52">
        <v>2024</v>
      </c>
      <c r="I1590" s="38">
        <v>62</v>
      </c>
      <c r="J1590" s="38">
        <v>62</v>
      </c>
      <c r="K1590" s="38">
        <v>62</v>
      </c>
      <c r="L1590" s="38">
        <v>62</v>
      </c>
      <c r="M1590" s="38">
        <v>62</v>
      </c>
      <c r="N1590" s="37">
        <v>62</v>
      </c>
      <c r="O1590" s="37">
        <v>62</v>
      </c>
      <c r="P1590" s="37">
        <v>62</v>
      </c>
      <c r="Q1590" s="37">
        <v>62</v>
      </c>
      <c r="R1590" s="37">
        <v>62</v>
      </c>
      <c r="S1590" s="37">
        <v>62</v>
      </c>
      <c r="T1590" s="207"/>
    </row>
    <row r="1591" spans="1:20" s="5" customFormat="1" ht="13.2">
      <c r="A1591" s="5">
        <f t="shared" si="53"/>
        <v>1591</v>
      </c>
      <c r="B1591" s="51" t="s">
        <v>4373</v>
      </c>
      <c r="C1591" s="51" t="s">
        <v>4374</v>
      </c>
      <c r="D1591" s="51"/>
      <c r="E1591" s="51" t="s">
        <v>2417</v>
      </c>
      <c r="F1591" s="51" t="s">
        <v>1501</v>
      </c>
      <c r="G1591" s="51" t="s">
        <v>32</v>
      </c>
      <c r="H1591" s="52">
        <v>2025</v>
      </c>
      <c r="I1591" s="38">
        <v>102</v>
      </c>
      <c r="J1591" s="38">
        <v>0</v>
      </c>
      <c r="K1591" s="38">
        <v>0</v>
      </c>
      <c r="L1591" s="38">
        <v>0</v>
      </c>
      <c r="M1591" s="38">
        <v>0</v>
      </c>
      <c r="N1591" s="37">
        <v>0</v>
      </c>
      <c r="O1591" s="37">
        <v>0</v>
      </c>
      <c r="P1591" s="37">
        <v>0</v>
      </c>
      <c r="Q1591" s="37">
        <v>0</v>
      </c>
      <c r="R1591" s="37">
        <v>0</v>
      </c>
      <c r="S1591" s="37">
        <v>0</v>
      </c>
      <c r="T1591" s="207"/>
    </row>
    <row r="1592" spans="1:20" s="5" customFormat="1" ht="13.2">
      <c r="A1592" s="5">
        <f t="shared" si="53"/>
        <v>1592</v>
      </c>
      <c r="B1592" s="51" t="s">
        <v>4375</v>
      </c>
      <c r="C1592" s="51" t="s">
        <v>4376</v>
      </c>
      <c r="D1592" s="51"/>
      <c r="E1592" s="51" t="s">
        <v>98</v>
      </c>
      <c r="F1592" s="51" t="s">
        <v>1501</v>
      </c>
      <c r="G1592" s="51" t="s">
        <v>33</v>
      </c>
      <c r="H1592" s="52">
        <v>2028</v>
      </c>
      <c r="I1592" s="38">
        <v>204.7</v>
      </c>
      <c r="J1592" s="38">
        <v>0</v>
      </c>
      <c r="K1592" s="38">
        <v>0</v>
      </c>
      <c r="L1592" s="38">
        <v>0</v>
      </c>
      <c r="M1592" s="38">
        <v>0</v>
      </c>
      <c r="N1592" s="37">
        <v>0</v>
      </c>
      <c r="O1592" s="37">
        <v>0</v>
      </c>
      <c r="P1592" s="37">
        <v>0</v>
      </c>
      <c r="Q1592" s="37">
        <v>0</v>
      </c>
      <c r="R1592" s="37">
        <v>0</v>
      </c>
      <c r="S1592" s="37">
        <v>0</v>
      </c>
      <c r="T1592" s="207"/>
    </row>
    <row r="1593" spans="1:20" s="5" customFormat="1" ht="13.2">
      <c r="A1593" s="5">
        <f t="shared" si="53"/>
        <v>1593</v>
      </c>
      <c r="B1593" s="51" t="s">
        <v>2447</v>
      </c>
      <c r="C1593" s="51"/>
      <c r="D1593" s="51" t="s">
        <v>4377</v>
      </c>
      <c r="E1593" s="51"/>
      <c r="F1593" s="51" t="s">
        <v>1501</v>
      </c>
      <c r="G1593" s="51"/>
      <c r="H1593" s="52"/>
      <c r="I1593" s="38">
        <v>69.34</v>
      </c>
      <c r="J1593" s="38">
        <v>69.34</v>
      </c>
      <c r="K1593" s="38">
        <v>69.34</v>
      </c>
      <c r="L1593" s="38">
        <v>69.34</v>
      </c>
      <c r="M1593" s="38">
        <v>69.34</v>
      </c>
      <c r="N1593" s="38">
        <v>69.34</v>
      </c>
      <c r="O1593" s="38">
        <v>69.34</v>
      </c>
      <c r="P1593" s="38">
        <v>69.34</v>
      </c>
      <c r="Q1593" s="38">
        <v>69.34</v>
      </c>
      <c r="R1593" s="38">
        <v>69.34</v>
      </c>
      <c r="S1593" s="38">
        <v>69.34</v>
      </c>
      <c r="T1593" s="207"/>
    </row>
    <row r="1594" spans="1:20" s="2" customFormat="1" ht="13.2">
      <c r="A1594" s="5">
        <f t="shared" si="53"/>
        <v>1594</v>
      </c>
      <c r="B1594" s="49" t="s">
        <v>1608</v>
      </c>
      <c r="C1594" s="49"/>
      <c r="D1594" s="49"/>
      <c r="E1594" s="49"/>
      <c r="F1594" s="49"/>
      <c r="G1594" s="49"/>
      <c r="H1594" s="50"/>
      <c r="I1594" s="35">
        <f t="shared" ref="I1594:S1594" si="54">SUM(I1451:I1593)</f>
        <v>18179.739999999998</v>
      </c>
      <c r="J1594" s="35">
        <f t="shared" si="54"/>
        <v>13212.739999999993</v>
      </c>
      <c r="K1594" s="35">
        <f t="shared" si="54"/>
        <v>17256.939999999995</v>
      </c>
      <c r="L1594" s="35">
        <f t="shared" si="54"/>
        <v>17478.439999999995</v>
      </c>
      <c r="M1594" s="35">
        <f t="shared" si="54"/>
        <v>17478.439999999995</v>
      </c>
      <c r="N1594" s="36">
        <f t="shared" si="54"/>
        <v>17528.439999999995</v>
      </c>
      <c r="O1594" s="36">
        <f t="shared" si="54"/>
        <v>17528.439999999995</v>
      </c>
      <c r="P1594" s="36">
        <f t="shared" si="54"/>
        <v>17528.439999999995</v>
      </c>
      <c r="Q1594" s="36">
        <f t="shared" si="54"/>
        <v>17528.439999999995</v>
      </c>
      <c r="R1594" s="36">
        <f t="shared" si="54"/>
        <v>17528.439999999995</v>
      </c>
      <c r="S1594" s="36">
        <f t="shared" si="54"/>
        <v>17528.439999999995</v>
      </c>
      <c r="T1594" s="208"/>
    </row>
    <row r="1595" spans="1:20" s="5" customFormat="1" ht="13.2">
      <c r="A1595" s="5">
        <f t="shared" si="53"/>
        <v>1595</v>
      </c>
      <c r="B1595" s="51" t="s">
        <v>1510</v>
      </c>
      <c r="C1595" s="51"/>
      <c r="D1595" s="51" t="s">
        <v>1609</v>
      </c>
      <c r="E1595" s="51" t="s">
        <v>1361</v>
      </c>
      <c r="F1595" s="51"/>
      <c r="G1595" s="51"/>
      <c r="H1595" s="52"/>
      <c r="I1595" s="38">
        <v>100</v>
      </c>
      <c r="J1595" s="38">
        <v>0</v>
      </c>
      <c r="K1595" s="38">
        <v>0</v>
      </c>
      <c r="L1595" s="38">
        <v>0</v>
      </c>
      <c r="M1595" s="38">
        <v>0</v>
      </c>
      <c r="N1595" s="37">
        <v>0</v>
      </c>
      <c r="O1595" s="37">
        <v>0</v>
      </c>
      <c r="P1595" s="37">
        <v>0</v>
      </c>
      <c r="Q1595" s="37">
        <v>0</v>
      </c>
      <c r="R1595" s="37">
        <v>0</v>
      </c>
      <c r="S1595" s="37">
        <v>0</v>
      </c>
      <c r="T1595" s="207"/>
    </row>
    <row r="1596" spans="1:20" s="5" customFormat="1" ht="13.2">
      <c r="A1596" s="5">
        <f t="shared" si="53"/>
        <v>1596</v>
      </c>
      <c r="B1596" s="51"/>
      <c r="C1596" s="51"/>
      <c r="D1596" s="51"/>
      <c r="E1596" s="51"/>
      <c r="F1596" s="51"/>
      <c r="G1596" s="51"/>
      <c r="H1596" s="52"/>
      <c r="I1596" s="38"/>
      <c r="J1596" s="38"/>
      <c r="K1596" s="38"/>
      <c r="L1596" s="38"/>
      <c r="M1596" s="38"/>
      <c r="N1596" s="37"/>
      <c r="O1596" s="37"/>
      <c r="P1596" s="37"/>
      <c r="Q1596" s="37"/>
      <c r="R1596" s="37"/>
      <c r="S1596" s="37"/>
      <c r="T1596" s="207"/>
    </row>
    <row r="1597" spans="1:20" s="2" customFormat="1" ht="13.2">
      <c r="A1597" s="5">
        <f t="shared" si="53"/>
        <v>1597</v>
      </c>
      <c r="B1597" s="49" t="s">
        <v>1705</v>
      </c>
      <c r="C1597" s="49"/>
      <c r="D1597" s="49"/>
      <c r="E1597" s="49"/>
      <c r="F1597" s="49"/>
      <c r="G1597" s="49"/>
      <c r="H1597" s="50"/>
      <c r="I1597" s="35"/>
      <c r="J1597" s="35"/>
      <c r="K1597" s="35"/>
      <c r="L1597" s="35"/>
      <c r="M1597" s="35"/>
      <c r="N1597" s="36"/>
      <c r="O1597" s="36"/>
      <c r="P1597" s="36"/>
      <c r="Q1597" s="36"/>
      <c r="R1597" s="36"/>
      <c r="S1597" s="36"/>
      <c r="T1597" s="208"/>
    </row>
    <row r="1598" spans="1:20" s="5" customFormat="1" ht="13.2">
      <c r="A1598" s="5">
        <f t="shared" si="53"/>
        <v>1598</v>
      </c>
      <c r="B1598" s="51" t="s">
        <v>101</v>
      </c>
      <c r="C1598" s="51" t="s">
        <v>102</v>
      </c>
      <c r="D1598" s="51"/>
      <c r="E1598" s="51" t="s">
        <v>47</v>
      </c>
      <c r="F1598" s="51" t="s">
        <v>37</v>
      </c>
      <c r="G1598" s="51" t="s">
        <v>31</v>
      </c>
      <c r="H1598" s="52">
        <v>2020</v>
      </c>
      <c r="I1598" s="38">
        <v>60</v>
      </c>
      <c r="J1598" s="38">
        <v>60</v>
      </c>
      <c r="K1598" s="38">
        <v>60</v>
      </c>
      <c r="L1598" s="38">
        <v>60</v>
      </c>
      <c r="M1598" s="38">
        <v>60</v>
      </c>
      <c r="N1598" s="37">
        <v>60</v>
      </c>
      <c r="O1598" s="37">
        <v>60</v>
      </c>
      <c r="P1598" s="37">
        <v>60</v>
      </c>
      <c r="Q1598" s="37">
        <v>60</v>
      </c>
      <c r="R1598" s="37">
        <v>60</v>
      </c>
      <c r="S1598" s="37">
        <v>60</v>
      </c>
      <c r="T1598" s="207"/>
    </row>
    <row r="1599" spans="1:20" s="5" customFormat="1" ht="13.2">
      <c r="A1599" s="5">
        <f t="shared" si="53"/>
        <v>1599</v>
      </c>
      <c r="B1599" s="51" t="s">
        <v>1550</v>
      </c>
      <c r="C1599" s="51" t="s">
        <v>1551</v>
      </c>
      <c r="D1599" s="51"/>
      <c r="E1599" s="51" t="s">
        <v>1544</v>
      </c>
      <c r="F1599" s="51" t="s">
        <v>1354</v>
      </c>
      <c r="G1599" s="51" t="s">
        <v>40</v>
      </c>
      <c r="H1599" s="52">
        <v>2026</v>
      </c>
      <c r="I1599" s="38">
        <v>165</v>
      </c>
      <c r="J1599" s="38">
        <v>0</v>
      </c>
      <c r="K1599" s="38">
        <v>165</v>
      </c>
      <c r="L1599" s="38">
        <v>165</v>
      </c>
      <c r="M1599" s="38">
        <v>165</v>
      </c>
      <c r="N1599" s="37">
        <v>165</v>
      </c>
      <c r="O1599" s="37">
        <v>165</v>
      </c>
      <c r="P1599" s="37">
        <v>165</v>
      </c>
      <c r="Q1599" s="37">
        <v>165</v>
      </c>
      <c r="R1599" s="37">
        <v>165</v>
      </c>
      <c r="S1599" s="37">
        <v>165</v>
      </c>
      <c r="T1599" s="207"/>
    </row>
    <row r="1600" spans="1:20" s="5" customFormat="1" ht="13.2">
      <c r="A1600" s="5">
        <f t="shared" si="53"/>
        <v>1600</v>
      </c>
      <c r="B1600" s="51" t="s">
        <v>4378</v>
      </c>
      <c r="C1600" s="51" t="s">
        <v>4379</v>
      </c>
      <c r="D1600" s="51"/>
      <c r="E1600" s="51" t="s">
        <v>260</v>
      </c>
      <c r="F1600" s="51" t="s">
        <v>1731</v>
      </c>
      <c r="G1600" s="51" t="s">
        <v>32</v>
      </c>
      <c r="H1600" s="52">
        <v>2021</v>
      </c>
      <c r="I1600" s="38">
        <v>484</v>
      </c>
      <c r="J1600" s="38">
        <v>484</v>
      </c>
      <c r="K1600" s="38">
        <v>484</v>
      </c>
      <c r="L1600" s="38">
        <v>484</v>
      </c>
      <c r="M1600" s="38">
        <v>484</v>
      </c>
      <c r="N1600" s="37">
        <v>484</v>
      </c>
      <c r="O1600" s="37">
        <v>484</v>
      </c>
      <c r="P1600" s="37">
        <v>484</v>
      </c>
      <c r="Q1600" s="37">
        <v>484</v>
      </c>
      <c r="R1600" s="37">
        <v>484</v>
      </c>
      <c r="S1600" s="37">
        <v>484</v>
      </c>
      <c r="T1600" s="207"/>
    </row>
    <row r="1601" spans="1:20" s="5" customFormat="1" ht="13.2">
      <c r="A1601" s="5">
        <f t="shared" si="53"/>
        <v>1601</v>
      </c>
      <c r="B1601" s="51" t="s">
        <v>1552</v>
      </c>
      <c r="C1601" s="51" t="s">
        <v>1553</v>
      </c>
      <c r="D1601" s="51"/>
      <c r="E1601" s="51" t="s">
        <v>1058</v>
      </c>
      <c r="F1601" s="51" t="s">
        <v>1634</v>
      </c>
      <c r="G1601" s="51" t="s">
        <v>33</v>
      </c>
      <c r="H1601" s="52">
        <v>2023</v>
      </c>
      <c r="I1601" s="38">
        <v>250.1</v>
      </c>
      <c r="J1601" s="38">
        <v>250.1</v>
      </c>
      <c r="K1601" s="38">
        <v>250.1</v>
      </c>
      <c r="L1601" s="38">
        <v>250.1</v>
      </c>
      <c r="M1601" s="38">
        <v>250.1</v>
      </c>
      <c r="N1601" s="37">
        <v>250.1</v>
      </c>
      <c r="O1601" s="37">
        <v>250.1</v>
      </c>
      <c r="P1601" s="37">
        <v>250.1</v>
      </c>
      <c r="Q1601" s="37">
        <v>250.1</v>
      </c>
      <c r="R1601" s="37">
        <v>250.1</v>
      </c>
      <c r="S1601" s="37">
        <v>250.1</v>
      </c>
      <c r="T1601" s="207"/>
    </row>
    <row r="1602" spans="1:20" s="5" customFormat="1" ht="13.2">
      <c r="A1602" s="5">
        <f t="shared" si="53"/>
        <v>1602</v>
      </c>
      <c r="B1602" s="51" t="s">
        <v>1554</v>
      </c>
      <c r="C1602" s="51" t="s">
        <v>1555</v>
      </c>
      <c r="D1602" s="51"/>
      <c r="E1602" s="51" t="s">
        <v>1058</v>
      </c>
      <c r="F1602" s="51" t="s">
        <v>1634</v>
      </c>
      <c r="G1602" s="51" t="s">
        <v>33</v>
      </c>
      <c r="H1602" s="52">
        <v>2023</v>
      </c>
      <c r="I1602" s="38">
        <v>250.1</v>
      </c>
      <c r="J1602" s="38">
        <v>250.1</v>
      </c>
      <c r="K1602" s="38">
        <v>250.1</v>
      </c>
      <c r="L1602" s="38">
        <v>250.1</v>
      </c>
      <c r="M1602" s="38">
        <v>250.1</v>
      </c>
      <c r="N1602" s="37">
        <v>250.1</v>
      </c>
      <c r="O1602" s="37">
        <v>250.1</v>
      </c>
      <c r="P1602" s="37">
        <v>250.1</v>
      </c>
      <c r="Q1602" s="37">
        <v>250.1</v>
      </c>
      <c r="R1602" s="37">
        <v>250.1</v>
      </c>
      <c r="S1602" s="37">
        <v>250.1</v>
      </c>
      <c r="T1602" s="207"/>
    </row>
    <row r="1603" spans="1:20" s="5" customFormat="1" ht="13.2">
      <c r="A1603" s="5">
        <f t="shared" si="53"/>
        <v>1603</v>
      </c>
      <c r="B1603" s="51" t="s">
        <v>1559</v>
      </c>
      <c r="C1603" s="51" t="s">
        <v>1560</v>
      </c>
      <c r="D1603" s="51"/>
      <c r="E1603" s="51" t="s">
        <v>1198</v>
      </c>
      <c r="F1603" s="51" t="s">
        <v>1354</v>
      </c>
      <c r="G1603" s="51" t="s">
        <v>40</v>
      </c>
      <c r="H1603" s="52">
        <v>2020</v>
      </c>
      <c r="I1603" s="38">
        <v>152.5</v>
      </c>
      <c r="J1603" s="38">
        <v>152.5</v>
      </c>
      <c r="K1603" s="38">
        <v>152.5</v>
      </c>
      <c r="L1603" s="38">
        <v>152.5</v>
      </c>
      <c r="M1603" s="38">
        <v>152.5</v>
      </c>
      <c r="N1603" s="37">
        <v>152.5</v>
      </c>
      <c r="O1603" s="37">
        <v>152.5</v>
      </c>
      <c r="P1603" s="37">
        <v>152.5</v>
      </c>
      <c r="Q1603" s="37">
        <v>152.5</v>
      </c>
      <c r="R1603" s="37">
        <v>152.5</v>
      </c>
      <c r="S1603" s="37">
        <v>152.5</v>
      </c>
      <c r="T1603" s="207"/>
    </row>
    <row r="1604" spans="1:20" s="5" customFormat="1" ht="13.2">
      <c r="A1604" s="5">
        <f t="shared" si="53"/>
        <v>1604</v>
      </c>
      <c r="B1604" s="51" t="s">
        <v>2112</v>
      </c>
      <c r="C1604" s="51" t="s">
        <v>1537</v>
      </c>
      <c r="D1604" s="51"/>
      <c r="E1604" s="51" t="s">
        <v>257</v>
      </c>
      <c r="F1604" s="51" t="s">
        <v>1731</v>
      </c>
      <c r="G1604" s="51" t="s">
        <v>186</v>
      </c>
      <c r="H1604" s="52">
        <v>2023</v>
      </c>
      <c r="I1604" s="38">
        <v>11</v>
      </c>
      <c r="J1604" s="38">
        <v>11</v>
      </c>
      <c r="K1604" s="38">
        <v>11</v>
      </c>
      <c r="L1604" s="38">
        <v>11</v>
      </c>
      <c r="M1604" s="38">
        <v>11</v>
      </c>
      <c r="N1604" s="37">
        <v>11</v>
      </c>
      <c r="O1604" s="37">
        <v>11</v>
      </c>
      <c r="P1604" s="37">
        <v>11</v>
      </c>
      <c r="Q1604" s="37">
        <v>11</v>
      </c>
      <c r="R1604" s="37">
        <v>11</v>
      </c>
      <c r="S1604" s="37">
        <v>11</v>
      </c>
      <c r="T1604" s="207"/>
    </row>
    <row r="1605" spans="1:20" s="5" customFormat="1" ht="13.2">
      <c r="A1605" s="5">
        <f t="shared" si="53"/>
        <v>1605</v>
      </c>
      <c r="B1605" s="51" t="s">
        <v>1562</v>
      </c>
      <c r="C1605" s="51" t="s">
        <v>1563</v>
      </c>
      <c r="D1605" s="51"/>
      <c r="E1605" s="51" t="s">
        <v>1067</v>
      </c>
      <c r="F1605" s="51" t="s">
        <v>1354</v>
      </c>
      <c r="G1605" s="51" t="s">
        <v>40</v>
      </c>
      <c r="H1605" s="52">
        <v>2020</v>
      </c>
      <c r="I1605" s="38">
        <v>150</v>
      </c>
      <c r="J1605" s="38">
        <v>150</v>
      </c>
      <c r="K1605" s="38">
        <v>150</v>
      </c>
      <c r="L1605" s="38">
        <v>150</v>
      </c>
      <c r="M1605" s="38">
        <v>150</v>
      </c>
      <c r="N1605" s="37">
        <v>150</v>
      </c>
      <c r="O1605" s="37">
        <v>150</v>
      </c>
      <c r="P1605" s="37">
        <v>150</v>
      </c>
      <c r="Q1605" s="37">
        <v>150</v>
      </c>
      <c r="R1605" s="37">
        <v>150</v>
      </c>
      <c r="S1605" s="37">
        <v>150</v>
      </c>
      <c r="T1605" s="207"/>
    </row>
    <row r="1606" spans="1:20" s="5" customFormat="1" ht="13.2">
      <c r="A1606" s="5">
        <f t="shared" ref="A1606:A1633" si="55">A1605+1</f>
        <v>1606</v>
      </c>
      <c r="B1606" s="51" t="s">
        <v>1798</v>
      </c>
      <c r="C1606" s="51" t="s">
        <v>1799</v>
      </c>
      <c r="D1606" s="51"/>
      <c r="E1606" s="51" t="s">
        <v>220</v>
      </c>
      <c r="F1606" s="51" t="s">
        <v>37</v>
      </c>
      <c r="G1606" s="51" t="s">
        <v>31</v>
      </c>
      <c r="H1606" s="52">
        <v>2025</v>
      </c>
      <c r="I1606" s="38">
        <v>200</v>
      </c>
      <c r="J1606" s="38">
        <v>0</v>
      </c>
      <c r="K1606" s="38">
        <v>200</v>
      </c>
      <c r="L1606" s="38">
        <v>200</v>
      </c>
      <c r="M1606" s="38">
        <v>200</v>
      </c>
      <c r="N1606" s="37">
        <v>200</v>
      </c>
      <c r="O1606" s="37">
        <v>200</v>
      </c>
      <c r="P1606" s="37">
        <v>200</v>
      </c>
      <c r="Q1606" s="37">
        <v>200</v>
      </c>
      <c r="R1606" s="37">
        <v>200</v>
      </c>
      <c r="S1606" s="37">
        <v>200</v>
      </c>
      <c r="T1606" s="207"/>
    </row>
    <row r="1607" spans="1:20" s="5" customFormat="1" ht="13.2">
      <c r="A1607" s="5">
        <f t="shared" si="55"/>
        <v>1607</v>
      </c>
      <c r="B1607" s="51" t="s">
        <v>2783</v>
      </c>
      <c r="C1607" s="51" t="s">
        <v>1592</v>
      </c>
      <c r="D1607" s="51"/>
      <c r="E1607" s="51" t="s">
        <v>105</v>
      </c>
      <c r="F1607" s="51" t="s">
        <v>37</v>
      </c>
      <c r="G1607" s="51" t="s">
        <v>33</v>
      </c>
      <c r="H1607" s="52">
        <v>2024</v>
      </c>
      <c r="I1607" s="38">
        <v>203</v>
      </c>
      <c r="J1607" s="38">
        <v>203</v>
      </c>
      <c r="K1607" s="38">
        <v>203</v>
      </c>
      <c r="L1607" s="38">
        <v>203</v>
      </c>
      <c r="M1607" s="38">
        <v>203</v>
      </c>
      <c r="N1607" s="37">
        <v>203</v>
      </c>
      <c r="O1607" s="37">
        <v>203</v>
      </c>
      <c r="P1607" s="37">
        <v>203</v>
      </c>
      <c r="Q1607" s="37">
        <v>203</v>
      </c>
      <c r="R1607" s="37">
        <v>203</v>
      </c>
      <c r="S1607" s="37">
        <v>203</v>
      </c>
      <c r="T1607" s="207"/>
    </row>
    <row r="1608" spans="1:20" s="5" customFormat="1" ht="13.2">
      <c r="A1608" s="5">
        <f t="shared" si="55"/>
        <v>1608</v>
      </c>
      <c r="B1608" s="51" t="s">
        <v>2784</v>
      </c>
      <c r="C1608" s="51" t="s">
        <v>2785</v>
      </c>
      <c r="D1608" s="51"/>
      <c r="E1608" s="51" t="s">
        <v>105</v>
      </c>
      <c r="F1608" s="51" t="s">
        <v>37</v>
      </c>
      <c r="G1608" s="51" t="s">
        <v>33</v>
      </c>
      <c r="H1608" s="52">
        <v>2023</v>
      </c>
      <c r="I1608" s="38">
        <v>202.6</v>
      </c>
      <c r="J1608" s="38">
        <v>202.6</v>
      </c>
      <c r="K1608" s="38">
        <v>202.6</v>
      </c>
      <c r="L1608" s="38">
        <v>202.6</v>
      </c>
      <c r="M1608" s="38">
        <v>202.6</v>
      </c>
      <c r="N1608" s="37">
        <v>202.6</v>
      </c>
      <c r="O1608" s="37">
        <v>202.6</v>
      </c>
      <c r="P1608" s="37">
        <v>202.6</v>
      </c>
      <c r="Q1608" s="37">
        <v>202.6</v>
      </c>
      <c r="R1608" s="37">
        <v>202.6</v>
      </c>
      <c r="S1608" s="37">
        <v>202.6</v>
      </c>
      <c r="T1608" s="207"/>
    </row>
    <row r="1609" spans="1:20" s="5" customFormat="1" ht="13.2">
      <c r="A1609" s="5">
        <f t="shared" si="55"/>
        <v>1609</v>
      </c>
      <c r="B1609" s="51" t="s">
        <v>110</v>
      </c>
      <c r="C1609" s="51" t="s">
        <v>111</v>
      </c>
      <c r="D1609" s="51"/>
      <c r="E1609" s="51" t="s">
        <v>112</v>
      </c>
      <c r="F1609" s="51" t="s">
        <v>37</v>
      </c>
      <c r="G1609" s="51" t="s">
        <v>32</v>
      </c>
      <c r="H1609" s="52">
        <v>2024</v>
      </c>
      <c r="I1609" s="38">
        <v>30</v>
      </c>
      <c r="J1609" s="38">
        <v>30</v>
      </c>
      <c r="K1609" s="38">
        <v>30</v>
      </c>
      <c r="L1609" s="38">
        <v>30</v>
      </c>
      <c r="M1609" s="38">
        <v>30</v>
      </c>
      <c r="N1609" s="37">
        <v>30</v>
      </c>
      <c r="O1609" s="37">
        <v>30</v>
      </c>
      <c r="P1609" s="37">
        <v>30</v>
      </c>
      <c r="Q1609" s="37">
        <v>30</v>
      </c>
      <c r="R1609" s="37">
        <v>30</v>
      </c>
      <c r="S1609" s="37">
        <v>30</v>
      </c>
      <c r="T1609" s="207"/>
    </row>
    <row r="1610" spans="1:20" s="2" customFormat="1" ht="13.2">
      <c r="A1610" s="5">
        <f t="shared" si="55"/>
        <v>1610</v>
      </c>
      <c r="B1610" s="49" t="s">
        <v>1706</v>
      </c>
      <c r="C1610" s="49"/>
      <c r="D1610" s="49"/>
      <c r="E1610" s="49"/>
      <c r="F1610" s="49"/>
      <c r="G1610" s="49"/>
      <c r="H1610" s="50"/>
      <c r="I1610" s="35">
        <f t="shared" ref="I1610:S1610" si="56">SUM(I1598:I1609)</f>
        <v>2158.3000000000002</v>
      </c>
      <c r="J1610" s="35">
        <f t="shared" si="56"/>
        <v>1793.3</v>
      </c>
      <c r="K1610" s="35">
        <f t="shared" si="56"/>
        <v>2158.3000000000002</v>
      </c>
      <c r="L1610" s="35">
        <f t="shared" si="56"/>
        <v>2158.3000000000002</v>
      </c>
      <c r="M1610" s="35">
        <f t="shared" si="56"/>
        <v>2158.3000000000002</v>
      </c>
      <c r="N1610" s="36">
        <f t="shared" si="56"/>
        <v>2158.3000000000002</v>
      </c>
      <c r="O1610" s="36">
        <f t="shared" si="56"/>
        <v>2158.3000000000002</v>
      </c>
      <c r="P1610" s="36">
        <f t="shared" si="56"/>
        <v>2158.3000000000002</v>
      </c>
      <c r="Q1610" s="36">
        <f t="shared" si="56"/>
        <v>2158.3000000000002</v>
      </c>
      <c r="R1610" s="36">
        <f t="shared" si="56"/>
        <v>2158.3000000000002</v>
      </c>
      <c r="S1610" s="36">
        <f t="shared" si="56"/>
        <v>2158.3000000000002</v>
      </c>
      <c r="T1610" s="208"/>
    </row>
    <row r="1611" spans="1:20" s="2" customFormat="1" ht="12.6" customHeight="1">
      <c r="A1611" s="5">
        <f t="shared" si="55"/>
        <v>1611</v>
      </c>
      <c r="B1611" s="49"/>
      <c r="C1611" s="49"/>
      <c r="D1611" s="49"/>
      <c r="E1611" s="49"/>
      <c r="F1611" s="49"/>
      <c r="G1611" s="49"/>
      <c r="H1611" s="50"/>
      <c r="I1611" s="35"/>
      <c r="J1611" s="35"/>
      <c r="K1611" s="35"/>
      <c r="L1611" s="35"/>
      <c r="M1611" s="35"/>
      <c r="N1611" s="36"/>
      <c r="O1611" s="36"/>
      <c r="P1611" s="36"/>
      <c r="Q1611" s="36"/>
      <c r="R1611" s="36"/>
      <c r="S1611" s="36"/>
      <c r="T1611" s="208"/>
    </row>
    <row r="1612" spans="1:20" s="2" customFormat="1" ht="12.6" customHeight="1">
      <c r="A1612" s="5">
        <f t="shared" si="55"/>
        <v>1612</v>
      </c>
      <c r="B1612" s="49" t="s">
        <v>1611</v>
      </c>
      <c r="C1612" s="49"/>
      <c r="D1612" s="49"/>
      <c r="E1612" s="49"/>
      <c r="F1612" s="49"/>
      <c r="G1612" s="49"/>
      <c r="H1612" s="50"/>
      <c r="I1612" s="35"/>
      <c r="J1612" s="35"/>
      <c r="K1612" s="35"/>
      <c r="L1612" s="35"/>
      <c r="M1612" s="35"/>
      <c r="N1612" s="36"/>
      <c r="O1612" s="36"/>
      <c r="P1612" s="36"/>
      <c r="Q1612" s="36"/>
      <c r="R1612" s="36"/>
      <c r="S1612" s="36"/>
      <c r="T1612" s="208"/>
    </row>
    <row r="1613" spans="1:20" s="5" customFormat="1" ht="13.2">
      <c r="A1613" s="5">
        <f t="shared" si="55"/>
        <v>1613</v>
      </c>
      <c r="B1613" s="51" t="s">
        <v>2875</v>
      </c>
      <c r="C1613" s="51"/>
      <c r="D1613" s="51" t="s">
        <v>715</v>
      </c>
      <c r="E1613" s="51" t="s">
        <v>476</v>
      </c>
      <c r="F1613" s="51" t="s">
        <v>1732</v>
      </c>
      <c r="G1613" s="51" t="s">
        <v>31</v>
      </c>
      <c r="H1613" s="52">
        <v>1966</v>
      </c>
      <c r="I1613" s="38">
        <v>17.5</v>
      </c>
      <c r="J1613" s="38">
        <v>17.5</v>
      </c>
      <c r="K1613" s="38">
        <v>17.5</v>
      </c>
      <c r="L1613" s="38">
        <v>17.5</v>
      </c>
      <c r="M1613" s="38">
        <v>17.5</v>
      </c>
      <c r="N1613" s="37">
        <v>17.5</v>
      </c>
      <c r="O1613" s="37">
        <v>17.5</v>
      </c>
      <c r="P1613" s="37">
        <v>17.5</v>
      </c>
      <c r="Q1613" s="37">
        <v>17.5</v>
      </c>
      <c r="R1613" s="37">
        <v>17.5</v>
      </c>
      <c r="S1613" s="37">
        <v>17.5</v>
      </c>
      <c r="T1613" s="207"/>
    </row>
    <row r="1614" spans="1:20" s="5" customFormat="1" ht="13.2">
      <c r="A1614" s="5">
        <f t="shared" si="55"/>
        <v>1614</v>
      </c>
      <c r="B1614" s="51" t="s">
        <v>2876</v>
      </c>
      <c r="C1614" s="51"/>
      <c r="D1614" s="51" t="s">
        <v>1612</v>
      </c>
      <c r="E1614" s="51" t="s">
        <v>360</v>
      </c>
      <c r="F1614" s="51" t="s">
        <v>1732</v>
      </c>
      <c r="G1614" s="51" t="s">
        <v>31</v>
      </c>
      <c r="H1614" s="52">
        <v>1966</v>
      </c>
      <c r="I1614" s="38">
        <v>57</v>
      </c>
      <c r="J1614" s="38">
        <v>57</v>
      </c>
      <c r="K1614" s="38">
        <v>57</v>
      </c>
      <c r="L1614" s="38">
        <v>57</v>
      </c>
      <c r="M1614" s="38">
        <v>57</v>
      </c>
      <c r="N1614" s="37">
        <v>57</v>
      </c>
      <c r="O1614" s="37">
        <v>57</v>
      </c>
      <c r="P1614" s="37">
        <v>57</v>
      </c>
      <c r="Q1614" s="37">
        <v>57</v>
      </c>
      <c r="R1614" s="37">
        <v>57</v>
      </c>
      <c r="S1614" s="37">
        <v>57</v>
      </c>
      <c r="T1614" s="207"/>
    </row>
    <row r="1615" spans="1:20" s="5" customFormat="1" ht="13.2">
      <c r="A1615" s="5">
        <f t="shared" si="55"/>
        <v>1615</v>
      </c>
      <c r="B1615" s="51" t="s">
        <v>2877</v>
      </c>
      <c r="C1615" s="51"/>
      <c r="D1615" s="51" t="s">
        <v>1613</v>
      </c>
      <c r="E1615" s="51" t="s">
        <v>360</v>
      </c>
      <c r="F1615" s="51" t="s">
        <v>1732</v>
      </c>
      <c r="G1615" s="51" t="s">
        <v>31</v>
      </c>
      <c r="H1615" s="52">
        <v>1973</v>
      </c>
      <c r="I1615" s="38">
        <v>61</v>
      </c>
      <c r="J1615" s="38">
        <v>61</v>
      </c>
      <c r="K1615" s="38">
        <v>61</v>
      </c>
      <c r="L1615" s="38">
        <v>61</v>
      </c>
      <c r="M1615" s="38">
        <v>61</v>
      </c>
      <c r="N1615" s="37">
        <v>61</v>
      </c>
      <c r="O1615" s="37">
        <v>61</v>
      </c>
      <c r="P1615" s="37">
        <v>61</v>
      </c>
      <c r="Q1615" s="37">
        <v>61</v>
      </c>
      <c r="R1615" s="37">
        <v>61</v>
      </c>
      <c r="S1615" s="37">
        <v>61</v>
      </c>
      <c r="T1615" s="207"/>
    </row>
    <row r="1616" spans="1:20" s="2" customFormat="1" ht="13.2">
      <c r="A1616" s="5">
        <f t="shared" si="55"/>
        <v>1616</v>
      </c>
      <c r="B1616" s="49" t="s">
        <v>1614</v>
      </c>
      <c r="C1616" s="49"/>
      <c r="D1616" s="49"/>
      <c r="E1616" s="49"/>
      <c r="F1616" s="49"/>
      <c r="G1616" s="49"/>
      <c r="H1616" s="50"/>
      <c r="I1616" s="35">
        <f t="shared" ref="I1616:S1616" si="57">SUM(I1613:I1615)</f>
        <v>135.5</v>
      </c>
      <c r="J1616" s="35">
        <f t="shared" si="57"/>
        <v>135.5</v>
      </c>
      <c r="K1616" s="35">
        <f t="shared" si="57"/>
        <v>135.5</v>
      </c>
      <c r="L1616" s="35">
        <f t="shared" si="57"/>
        <v>135.5</v>
      </c>
      <c r="M1616" s="35">
        <f t="shared" si="57"/>
        <v>135.5</v>
      </c>
      <c r="N1616" s="36">
        <f t="shared" si="57"/>
        <v>135.5</v>
      </c>
      <c r="O1616" s="36">
        <f t="shared" si="57"/>
        <v>135.5</v>
      </c>
      <c r="P1616" s="36">
        <f t="shared" si="57"/>
        <v>135.5</v>
      </c>
      <c r="Q1616" s="36">
        <f t="shared" si="57"/>
        <v>135.5</v>
      </c>
      <c r="R1616" s="36">
        <f t="shared" si="57"/>
        <v>135.5</v>
      </c>
      <c r="S1616" s="36">
        <f t="shared" si="57"/>
        <v>135.5</v>
      </c>
      <c r="T1616" s="208"/>
    </row>
    <row r="1617" spans="1:20" s="2" customFormat="1" ht="13.2">
      <c r="A1617" s="5">
        <f t="shared" si="55"/>
        <v>1617</v>
      </c>
      <c r="B1617" s="49"/>
      <c r="C1617" s="49"/>
      <c r="D1617" s="49"/>
      <c r="E1617" s="49"/>
      <c r="F1617" s="49"/>
      <c r="G1617" s="49"/>
      <c r="H1617" s="50"/>
      <c r="I1617" s="35"/>
      <c r="J1617" s="35"/>
      <c r="K1617" s="35"/>
      <c r="L1617" s="35"/>
      <c r="M1617" s="35"/>
      <c r="N1617" s="36"/>
      <c r="O1617" s="36"/>
      <c r="P1617" s="36"/>
      <c r="Q1617" s="36"/>
      <c r="R1617" s="36"/>
      <c r="S1617" s="36"/>
      <c r="T1617" s="208"/>
    </row>
    <row r="1618" spans="1:20" s="2" customFormat="1" ht="13.2">
      <c r="A1618" s="5">
        <f t="shared" si="55"/>
        <v>1618</v>
      </c>
      <c r="B1618" s="49" t="s">
        <v>1615</v>
      </c>
      <c r="C1618" s="49"/>
      <c r="D1618" s="49"/>
      <c r="E1618" s="49"/>
      <c r="F1618" s="49"/>
      <c r="G1618" s="49"/>
      <c r="H1618" s="50"/>
      <c r="I1618" s="35"/>
      <c r="J1618" s="35"/>
      <c r="K1618" s="35"/>
      <c r="L1618" s="35"/>
      <c r="M1618" s="35"/>
      <c r="N1618" s="36"/>
      <c r="O1618" s="36"/>
      <c r="P1618" s="36"/>
      <c r="Q1618" s="36"/>
      <c r="R1618" s="36"/>
      <c r="S1618" s="36"/>
      <c r="T1618" s="208"/>
    </row>
    <row r="1619" spans="1:20" s="5" customFormat="1" ht="13.2">
      <c r="A1619" s="5">
        <f t="shared" si="55"/>
        <v>1619</v>
      </c>
      <c r="B1619" s="51" t="s">
        <v>4380</v>
      </c>
      <c r="C1619" s="51"/>
      <c r="D1619" s="51" t="s">
        <v>2111</v>
      </c>
      <c r="E1619" s="51" t="s">
        <v>234</v>
      </c>
      <c r="F1619" s="51" t="s">
        <v>1731</v>
      </c>
      <c r="G1619" s="51" t="s">
        <v>40</v>
      </c>
      <c r="H1619" s="52">
        <v>2021</v>
      </c>
      <c r="I1619" s="38">
        <v>20</v>
      </c>
      <c r="J1619" s="38">
        <v>20</v>
      </c>
      <c r="K1619" s="38">
        <v>20</v>
      </c>
      <c r="L1619" s="38">
        <v>20</v>
      </c>
      <c r="M1619" s="38">
        <v>20</v>
      </c>
      <c r="N1619" s="37">
        <v>20</v>
      </c>
      <c r="O1619" s="37">
        <v>20</v>
      </c>
      <c r="P1619" s="37">
        <v>20</v>
      </c>
      <c r="Q1619" s="37">
        <v>20</v>
      </c>
      <c r="R1619" s="37">
        <v>20</v>
      </c>
      <c r="S1619" s="37">
        <v>20</v>
      </c>
      <c r="T1619" s="207"/>
    </row>
    <row r="1620" spans="1:20" s="5" customFormat="1" ht="13.2">
      <c r="A1620" s="5">
        <f t="shared" si="55"/>
        <v>1620</v>
      </c>
      <c r="B1620" s="51" t="s">
        <v>4381</v>
      </c>
      <c r="C1620" s="51"/>
      <c r="D1620" s="51" t="s">
        <v>242</v>
      </c>
      <c r="E1620" s="51" t="s">
        <v>239</v>
      </c>
      <c r="F1620" s="51" t="s">
        <v>1730</v>
      </c>
      <c r="G1620" s="51" t="s">
        <v>33</v>
      </c>
      <c r="H1620" s="52">
        <v>1988</v>
      </c>
      <c r="I1620" s="38">
        <v>62</v>
      </c>
      <c r="J1620" s="38">
        <v>62</v>
      </c>
      <c r="K1620" s="38">
        <v>62</v>
      </c>
      <c r="L1620" s="38">
        <v>62</v>
      </c>
      <c r="M1620" s="38">
        <v>62</v>
      </c>
      <c r="N1620" s="37">
        <v>62</v>
      </c>
      <c r="O1620" s="37">
        <v>62</v>
      </c>
      <c r="P1620" s="37">
        <v>62</v>
      </c>
      <c r="Q1620" s="37">
        <v>62</v>
      </c>
      <c r="R1620" s="37">
        <v>62</v>
      </c>
      <c r="S1620" s="37">
        <v>62</v>
      </c>
      <c r="T1620" s="207"/>
    </row>
    <row r="1621" spans="1:20" s="5" customFormat="1" ht="13.2">
      <c r="A1621" s="5">
        <f t="shared" si="55"/>
        <v>1621</v>
      </c>
      <c r="B1621" s="51" t="s">
        <v>4382</v>
      </c>
      <c r="C1621" s="51"/>
      <c r="D1621" s="51" t="s">
        <v>2117</v>
      </c>
      <c r="E1621" s="51" t="s">
        <v>234</v>
      </c>
      <c r="F1621" s="51" t="s">
        <v>1730</v>
      </c>
      <c r="G1621" s="51" t="s">
        <v>40</v>
      </c>
      <c r="H1621" s="52">
        <v>2021</v>
      </c>
      <c r="I1621" s="38">
        <v>18</v>
      </c>
      <c r="J1621" s="38">
        <v>18</v>
      </c>
      <c r="K1621" s="38">
        <v>18</v>
      </c>
      <c r="L1621" s="38">
        <v>18</v>
      </c>
      <c r="M1621" s="38">
        <v>18</v>
      </c>
      <c r="N1621" s="37">
        <v>18</v>
      </c>
      <c r="O1621" s="37">
        <v>18</v>
      </c>
      <c r="P1621" s="37">
        <v>18</v>
      </c>
      <c r="Q1621" s="37">
        <v>18</v>
      </c>
      <c r="R1621" s="37">
        <v>18</v>
      </c>
      <c r="S1621" s="37">
        <v>18</v>
      </c>
      <c r="T1621" s="207"/>
    </row>
    <row r="1622" spans="1:20" s="5" customFormat="1" ht="13.2">
      <c r="A1622" s="5">
        <f t="shared" si="55"/>
        <v>1622</v>
      </c>
      <c r="B1622" s="51" t="s">
        <v>4383</v>
      </c>
      <c r="C1622" s="51"/>
      <c r="D1622" s="51" t="s">
        <v>2118</v>
      </c>
      <c r="E1622" s="51" t="s">
        <v>234</v>
      </c>
      <c r="F1622" s="51" t="s">
        <v>1730</v>
      </c>
      <c r="G1622" s="51" t="s">
        <v>40</v>
      </c>
      <c r="H1622" s="52">
        <v>2021</v>
      </c>
      <c r="I1622" s="38">
        <v>18</v>
      </c>
      <c r="J1622" s="38">
        <v>18</v>
      </c>
      <c r="K1622" s="38">
        <v>18</v>
      </c>
      <c r="L1622" s="38">
        <v>18</v>
      </c>
      <c r="M1622" s="38">
        <v>18</v>
      </c>
      <c r="N1622" s="37">
        <v>18</v>
      </c>
      <c r="O1622" s="37">
        <v>18</v>
      </c>
      <c r="P1622" s="37">
        <v>18</v>
      </c>
      <c r="Q1622" s="37">
        <v>18</v>
      </c>
      <c r="R1622" s="37">
        <v>18</v>
      </c>
      <c r="S1622" s="37">
        <v>18</v>
      </c>
      <c r="T1622" s="207"/>
    </row>
    <row r="1623" spans="1:20" s="5" customFormat="1" ht="13.2">
      <c r="A1623" s="5">
        <f t="shared" si="55"/>
        <v>1623</v>
      </c>
      <c r="B1623" s="51" t="s">
        <v>4384</v>
      </c>
      <c r="C1623" s="51"/>
      <c r="D1623" s="51" t="s">
        <v>2119</v>
      </c>
      <c r="E1623" s="51" t="s">
        <v>234</v>
      </c>
      <c r="F1623" s="51" t="s">
        <v>1730</v>
      </c>
      <c r="G1623" s="51" t="s">
        <v>40</v>
      </c>
      <c r="H1623" s="52">
        <v>2021</v>
      </c>
      <c r="I1623" s="38">
        <v>38</v>
      </c>
      <c r="J1623" s="38">
        <v>38</v>
      </c>
      <c r="K1623" s="38">
        <v>38</v>
      </c>
      <c r="L1623" s="38">
        <v>38</v>
      </c>
      <c r="M1623" s="38">
        <v>38</v>
      </c>
      <c r="N1623" s="37">
        <v>38</v>
      </c>
      <c r="O1623" s="37">
        <v>38</v>
      </c>
      <c r="P1623" s="37">
        <v>38</v>
      </c>
      <c r="Q1623" s="37">
        <v>38</v>
      </c>
      <c r="R1623" s="37">
        <v>38</v>
      </c>
      <c r="S1623" s="37">
        <v>38</v>
      </c>
      <c r="T1623" s="207"/>
    </row>
    <row r="1624" spans="1:20" s="5" customFormat="1" ht="13.2">
      <c r="A1624" s="5">
        <f t="shared" si="55"/>
        <v>1624</v>
      </c>
      <c r="B1624" s="51" t="s">
        <v>4385</v>
      </c>
      <c r="C1624" s="51"/>
      <c r="D1624" s="51" t="s">
        <v>734</v>
      </c>
      <c r="E1624" s="51" t="s">
        <v>733</v>
      </c>
      <c r="F1624" s="51" t="s">
        <v>1732</v>
      </c>
      <c r="G1624" s="51" t="s">
        <v>31</v>
      </c>
      <c r="H1624" s="52">
        <v>1967</v>
      </c>
      <c r="I1624" s="38">
        <v>78</v>
      </c>
      <c r="J1624" s="38">
        <v>78</v>
      </c>
      <c r="K1624" s="38">
        <v>78</v>
      </c>
      <c r="L1624" s="38">
        <v>78</v>
      </c>
      <c r="M1624" s="38">
        <v>78</v>
      </c>
      <c r="N1624" s="37">
        <v>78</v>
      </c>
      <c r="O1624" s="37">
        <v>78</v>
      </c>
      <c r="P1624" s="37">
        <v>78</v>
      </c>
      <c r="Q1624" s="37">
        <v>78</v>
      </c>
      <c r="R1624" s="37">
        <v>78</v>
      </c>
      <c r="S1624" s="37">
        <v>78</v>
      </c>
      <c r="T1624" s="207"/>
    </row>
    <row r="1625" spans="1:20" s="5" customFormat="1" ht="13.2">
      <c r="A1625" s="5">
        <f t="shared" si="55"/>
        <v>1625</v>
      </c>
      <c r="B1625" s="51" t="s">
        <v>4386</v>
      </c>
      <c r="C1625" s="51"/>
      <c r="D1625" s="51" t="s">
        <v>1269</v>
      </c>
      <c r="E1625" s="51" t="s">
        <v>239</v>
      </c>
      <c r="F1625" s="51" t="s">
        <v>1634</v>
      </c>
      <c r="G1625" s="51" t="s">
        <v>33</v>
      </c>
      <c r="H1625" s="52">
        <v>1999</v>
      </c>
      <c r="I1625" s="38">
        <v>6.6</v>
      </c>
      <c r="J1625" s="38">
        <v>6.6</v>
      </c>
      <c r="K1625" s="38">
        <v>6.6</v>
      </c>
      <c r="L1625" s="38">
        <v>6.6</v>
      </c>
      <c r="M1625" s="38">
        <v>6.6</v>
      </c>
      <c r="N1625" s="37">
        <v>6.6</v>
      </c>
      <c r="O1625" s="37">
        <v>6.6</v>
      </c>
      <c r="P1625" s="37">
        <v>6.6</v>
      </c>
      <c r="Q1625" s="37">
        <v>6.6</v>
      </c>
      <c r="R1625" s="37">
        <v>6.6</v>
      </c>
      <c r="S1625" s="37">
        <v>6.6</v>
      </c>
      <c r="T1625" s="207"/>
    </row>
    <row r="1626" spans="1:20" s="5" customFormat="1" ht="13.2">
      <c r="A1626" s="5">
        <f t="shared" si="55"/>
        <v>1626</v>
      </c>
      <c r="B1626" s="51" t="s">
        <v>1769</v>
      </c>
      <c r="C1626" s="51"/>
      <c r="D1626" s="51" t="s">
        <v>1770</v>
      </c>
      <c r="E1626" s="51" t="s">
        <v>239</v>
      </c>
      <c r="F1626" s="51" t="s">
        <v>1501</v>
      </c>
      <c r="G1626" s="51" t="s">
        <v>33</v>
      </c>
      <c r="H1626" s="52">
        <v>2017</v>
      </c>
      <c r="I1626" s="38">
        <v>2</v>
      </c>
      <c r="J1626" s="38">
        <v>2</v>
      </c>
      <c r="K1626" s="38">
        <v>2</v>
      </c>
      <c r="L1626" s="38">
        <v>2</v>
      </c>
      <c r="M1626" s="38">
        <v>2</v>
      </c>
      <c r="N1626" s="37">
        <v>2</v>
      </c>
      <c r="O1626" s="37">
        <v>2</v>
      </c>
      <c r="P1626" s="37">
        <v>2</v>
      </c>
      <c r="Q1626" s="37">
        <v>2</v>
      </c>
      <c r="R1626" s="37">
        <v>2</v>
      </c>
      <c r="S1626" s="37">
        <v>2</v>
      </c>
      <c r="T1626" s="207"/>
    </row>
    <row r="1627" spans="1:20" s="5" customFormat="1" ht="13.2">
      <c r="A1627" s="5">
        <f t="shared" si="55"/>
        <v>1627</v>
      </c>
      <c r="B1627" s="51" t="s">
        <v>4387</v>
      </c>
      <c r="C1627" s="51"/>
      <c r="D1627" s="51" t="s">
        <v>2120</v>
      </c>
      <c r="E1627" s="51" t="s">
        <v>234</v>
      </c>
      <c r="F1627" s="51" t="s">
        <v>1731</v>
      </c>
      <c r="G1627" s="51" t="s">
        <v>40</v>
      </c>
      <c r="H1627" s="52">
        <v>2021</v>
      </c>
      <c r="I1627" s="38">
        <v>14</v>
      </c>
      <c r="J1627" s="38">
        <v>14</v>
      </c>
      <c r="K1627" s="38">
        <v>14</v>
      </c>
      <c r="L1627" s="38">
        <v>14</v>
      </c>
      <c r="M1627" s="38">
        <v>14</v>
      </c>
      <c r="N1627" s="37">
        <v>14</v>
      </c>
      <c r="O1627" s="37">
        <v>14</v>
      </c>
      <c r="P1627" s="37">
        <v>14</v>
      </c>
      <c r="Q1627" s="37">
        <v>14</v>
      </c>
      <c r="R1627" s="37">
        <v>14</v>
      </c>
      <c r="S1627" s="37">
        <v>14</v>
      </c>
      <c r="T1627" s="207"/>
    </row>
    <row r="1628" spans="1:20" s="5" customFormat="1" ht="13.2">
      <c r="A1628" s="5">
        <f t="shared" si="55"/>
        <v>1628</v>
      </c>
      <c r="B1628" s="51" t="s">
        <v>4388</v>
      </c>
      <c r="C1628" s="51"/>
      <c r="D1628" s="51" t="s">
        <v>2121</v>
      </c>
      <c r="E1628" s="51" t="s">
        <v>234</v>
      </c>
      <c r="F1628" s="51" t="s">
        <v>1731</v>
      </c>
      <c r="G1628" s="51" t="s">
        <v>40</v>
      </c>
      <c r="H1628" s="52">
        <v>2021</v>
      </c>
      <c r="I1628" s="38">
        <v>17</v>
      </c>
      <c r="J1628" s="38">
        <v>17</v>
      </c>
      <c r="K1628" s="38">
        <v>17</v>
      </c>
      <c r="L1628" s="38">
        <v>17</v>
      </c>
      <c r="M1628" s="38">
        <v>17</v>
      </c>
      <c r="N1628" s="37">
        <v>17</v>
      </c>
      <c r="O1628" s="37">
        <v>17</v>
      </c>
      <c r="P1628" s="37">
        <v>17</v>
      </c>
      <c r="Q1628" s="37">
        <v>17</v>
      </c>
      <c r="R1628" s="37">
        <v>17</v>
      </c>
      <c r="S1628" s="37">
        <v>17</v>
      </c>
      <c r="T1628" s="207"/>
    </row>
    <row r="1629" spans="1:20" s="5" customFormat="1" ht="13.2">
      <c r="A1629" s="5">
        <f t="shared" si="55"/>
        <v>1629</v>
      </c>
      <c r="B1629" s="51" t="s">
        <v>4389</v>
      </c>
      <c r="C1629" s="51"/>
      <c r="D1629" s="51" t="s">
        <v>657</v>
      </c>
      <c r="E1629" s="51" t="s">
        <v>650</v>
      </c>
      <c r="F1629" s="51" t="s">
        <v>1730</v>
      </c>
      <c r="G1629" s="51" t="s">
        <v>33</v>
      </c>
      <c r="H1629" s="52">
        <v>1987</v>
      </c>
      <c r="I1629" s="38">
        <v>16</v>
      </c>
      <c r="J1629" s="38">
        <v>16</v>
      </c>
      <c r="K1629" s="38">
        <v>16</v>
      </c>
      <c r="L1629" s="38">
        <v>16</v>
      </c>
      <c r="M1629" s="38">
        <v>16</v>
      </c>
      <c r="N1629" s="37">
        <v>16</v>
      </c>
      <c r="O1629" s="37">
        <v>16</v>
      </c>
      <c r="P1629" s="37">
        <v>16</v>
      </c>
      <c r="Q1629" s="37">
        <v>16</v>
      </c>
      <c r="R1629" s="37">
        <v>16</v>
      </c>
      <c r="S1629" s="37">
        <v>16</v>
      </c>
      <c r="T1629" s="207"/>
    </row>
    <row r="1630" spans="1:20" s="2" customFormat="1" ht="12.6" customHeight="1">
      <c r="A1630" s="5">
        <f t="shared" si="55"/>
        <v>1630</v>
      </c>
      <c r="B1630" s="49" t="s">
        <v>1619</v>
      </c>
      <c r="C1630" s="49"/>
      <c r="D1630" s="49"/>
      <c r="E1630" s="49"/>
      <c r="F1630" s="49"/>
      <c r="G1630" s="49"/>
      <c r="H1630" s="50"/>
      <c r="I1630" s="35">
        <f t="shared" ref="I1630:S1630" si="58">SUM(I1619:I1629)</f>
        <v>289.60000000000002</v>
      </c>
      <c r="J1630" s="35">
        <f t="shared" si="58"/>
        <v>289.60000000000002</v>
      </c>
      <c r="K1630" s="35">
        <f t="shared" si="58"/>
        <v>289.60000000000002</v>
      </c>
      <c r="L1630" s="35">
        <f t="shared" si="58"/>
        <v>289.60000000000002</v>
      </c>
      <c r="M1630" s="35">
        <f t="shared" si="58"/>
        <v>289.60000000000002</v>
      </c>
      <c r="N1630" s="36">
        <f t="shared" si="58"/>
        <v>289.60000000000002</v>
      </c>
      <c r="O1630" s="36">
        <f t="shared" si="58"/>
        <v>289.60000000000002</v>
      </c>
      <c r="P1630" s="36">
        <f t="shared" si="58"/>
        <v>289.60000000000002</v>
      </c>
      <c r="Q1630" s="36">
        <f t="shared" si="58"/>
        <v>289.60000000000002</v>
      </c>
      <c r="R1630" s="36">
        <f t="shared" si="58"/>
        <v>289.60000000000002</v>
      </c>
      <c r="S1630" s="36">
        <f t="shared" si="58"/>
        <v>289.60000000000002</v>
      </c>
      <c r="T1630" s="208"/>
    </row>
    <row r="1631" spans="1:20" s="2" customFormat="1" ht="12.6" customHeight="1">
      <c r="A1631" s="5">
        <f t="shared" si="55"/>
        <v>1631</v>
      </c>
      <c r="B1631" s="49"/>
      <c r="C1631" s="49"/>
      <c r="D1631" s="49"/>
      <c r="E1631" s="49"/>
      <c r="F1631" s="49"/>
      <c r="G1631" s="49"/>
      <c r="H1631" s="50"/>
      <c r="I1631" s="35"/>
      <c r="J1631" s="35"/>
      <c r="K1631" s="35"/>
      <c r="L1631" s="35"/>
      <c r="M1631" s="35"/>
      <c r="N1631" s="36"/>
      <c r="O1631" s="36"/>
      <c r="P1631" s="36"/>
      <c r="Q1631" s="36"/>
      <c r="R1631" s="36"/>
      <c r="S1631" s="36"/>
      <c r="T1631" s="208"/>
    </row>
    <row r="1632" spans="1:20" s="2" customFormat="1" ht="12.6" customHeight="1">
      <c r="A1632" s="5">
        <f t="shared" si="55"/>
        <v>1632</v>
      </c>
      <c r="B1632" s="49" t="s">
        <v>4390</v>
      </c>
      <c r="C1632" s="49"/>
      <c r="D1632" s="49"/>
      <c r="E1632" s="49"/>
      <c r="F1632" s="49"/>
      <c r="G1632" s="49"/>
      <c r="H1632" s="50"/>
      <c r="I1632" s="35"/>
      <c r="J1632" s="35"/>
      <c r="K1632" s="35"/>
      <c r="L1632" s="35"/>
      <c r="M1632" s="35"/>
      <c r="N1632" s="36"/>
      <c r="O1632" s="36"/>
      <c r="P1632" s="36"/>
      <c r="Q1632" s="36"/>
      <c r="R1632" s="36"/>
      <c r="S1632" s="36"/>
      <c r="T1632" s="208"/>
    </row>
    <row r="1633" spans="1:20" s="2" customFormat="1" ht="12.6" customHeight="1">
      <c r="A1633" s="5">
        <f t="shared" si="55"/>
        <v>1633</v>
      </c>
      <c r="B1633" s="49" t="s">
        <v>1620</v>
      </c>
      <c r="C1633" s="49"/>
      <c r="D1633" s="49"/>
      <c r="E1633" s="49"/>
      <c r="F1633" s="49"/>
      <c r="G1633" s="49"/>
      <c r="H1633" s="50"/>
      <c r="I1633" s="35">
        <v>0</v>
      </c>
      <c r="J1633" s="35">
        <v>0</v>
      </c>
      <c r="K1633" s="35">
        <v>0</v>
      </c>
      <c r="L1633" s="35">
        <v>0</v>
      </c>
      <c r="M1633" s="35">
        <v>0</v>
      </c>
      <c r="N1633" s="36">
        <v>0</v>
      </c>
      <c r="O1633" s="36">
        <v>0</v>
      </c>
      <c r="P1633" s="36">
        <v>0</v>
      </c>
      <c r="Q1633" s="36">
        <v>0</v>
      </c>
      <c r="R1633" s="36">
        <v>0</v>
      </c>
      <c r="S1633" s="36">
        <v>0</v>
      </c>
      <c r="T1633" s="208"/>
    </row>
    <row r="1634" spans="1:20" s="2" customFormat="1" ht="12.6" customHeight="1">
      <c r="A1634" s="5"/>
      <c r="B1634" s="49"/>
      <c r="C1634" s="49"/>
      <c r="D1634" s="49"/>
      <c r="E1634" s="49"/>
      <c r="F1634" s="49"/>
      <c r="G1634" s="49"/>
      <c r="H1634" s="50"/>
      <c r="I1634" s="35"/>
      <c r="J1634" s="35"/>
      <c r="K1634" s="35"/>
      <c r="L1634" s="35"/>
      <c r="M1634" s="35"/>
      <c r="N1634" s="36"/>
      <c r="O1634" s="36"/>
      <c r="P1634" s="36"/>
      <c r="Q1634" s="36"/>
      <c r="R1634" s="36"/>
      <c r="S1634" s="36"/>
      <c r="T1634" s="208"/>
    </row>
    <row r="1635" spans="1:20" customFormat="1" ht="35.1" customHeight="1">
      <c r="A1635" s="5"/>
      <c r="B1635" s="369" t="s">
        <v>4488</v>
      </c>
      <c r="C1635" s="369"/>
      <c r="D1635" s="369"/>
      <c r="E1635" s="369"/>
      <c r="F1635" s="369"/>
      <c r="G1635" s="369"/>
      <c r="H1635" s="369"/>
      <c r="I1635" s="369"/>
      <c r="J1635" s="369"/>
    </row>
    <row r="1636" spans="1:20" customFormat="1" ht="35.1" customHeight="1">
      <c r="A1636" s="5"/>
      <c r="B1636" s="369" t="s">
        <v>4489</v>
      </c>
      <c r="C1636" s="369"/>
      <c r="D1636" s="369"/>
      <c r="E1636" s="369"/>
      <c r="F1636" s="369"/>
      <c r="G1636" s="369"/>
      <c r="H1636" s="369"/>
      <c r="I1636" s="369"/>
      <c r="J1636" s="369"/>
    </row>
    <row r="1637" spans="1:20" customFormat="1" ht="35.1" customHeight="1">
      <c r="A1637" s="5"/>
      <c r="B1637" s="369" t="s">
        <v>4490</v>
      </c>
      <c r="C1637" s="369"/>
      <c r="D1637" s="369"/>
      <c r="E1637" s="369"/>
      <c r="F1637" s="369"/>
      <c r="G1637" s="369"/>
      <c r="H1637" s="369"/>
      <c r="I1637" s="369"/>
      <c r="J1637" s="369"/>
    </row>
    <row r="1638" spans="1:20" customFormat="1" ht="35.1" customHeight="1">
      <c r="A1638" s="5"/>
      <c r="B1638" s="369" t="s">
        <v>4491</v>
      </c>
      <c r="C1638" s="369"/>
      <c r="D1638" s="369"/>
      <c r="E1638" s="369"/>
      <c r="F1638" s="369"/>
      <c r="G1638" s="369"/>
      <c r="H1638" s="369"/>
      <c r="I1638" s="369"/>
      <c r="J1638" s="369"/>
    </row>
    <row r="1639" spans="1:20" customFormat="1" ht="35.1" customHeight="1">
      <c r="A1639" s="5"/>
      <c r="B1639" s="369" t="s">
        <v>4492</v>
      </c>
      <c r="C1639" s="369"/>
      <c r="D1639" s="369"/>
      <c r="E1639" s="369"/>
      <c r="F1639" s="369"/>
      <c r="G1639" s="369"/>
      <c r="H1639" s="369"/>
      <c r="I1639" s="369"/>
      <c r="J1639" s="369"/>
    </row>
    <row r="1640" spans="1:20" s="5" customFormat="1" ht="13.2">
      <c r="B1640" s="51"/>
      <c r="C1640" s="51"/>
      <c r="D1640" s="51"/>
      <c r="E1640" s="51"/>
      <c r="F1640" s="51"/>
      <c r="G1640" s="51"/>
      <c r="H1640" s="52"/>
      <c r="I1640" s="38"/>
      <c r="J1640" s="38"/>
      <c r="K1640" s="38"/>
      <c r="L1640" s="38"/>
      <c r="M1640" s="38"/>
      <c r="N1640" s="37"/>
      <c r="O1640" s="37"/>
      <c r="P1640" s="37"/>
      <c r="Q1640" s="37"/>
      <c r="R1640" s="37"/>
      <c r="S1640" s="37"/>
      <c r="T1640" s="207"/>
    </row>
    <row r="1641" spans="1:20" s="5" customFormat="1" ht="13.2">
      <c r="B1641" s="51"/>
      <c r="C1641" s="51"/>
      <c r="D1641" s="51"/>
      <c r="E1641" s="51"/>
      <c r="F1641" s="51"/>
      <c r="G1641" s="51"/>
      <c r="H1641" s="52"/>
      <c r="I1641" s="38"/>
      <c r="J1641" s="38"/>
      <c r="K1641" s="38"/>
      <c r="L1641" s="38"/>
      <c r="M1641" s="38"/>
      <c r="N1641" s="37"/>
      <c r="O1641" s="37"/>
      <c r="P1641" s="37"/>
      <c r="Q1641" s="37"/>
      <c r="R1641" s="37"/>
      <c r="S1641" s="37"/>
      <c r="T1641" s="207"/>
    </row>
    <row r="1642" spans="1:20" s="5" customFormat="1" ht="13.2">
      <c r="B1642" s="51"/>
      <c r="C1642" s="51"/>
      <c r="D1642" s="51"/>
      <c r="E1642" s="51"/>
      <c r="F1642" s="51"/>
      <c r="G1642" s="51"/>
      <c r="H1642" s="52"/>
      <c r="I1642" s="38"/>
      <c r="J1642" s="38"/>
      <c r="K1642" s="38"/>
      <c r="L1642" s="38"/>
      <c r="M1642" s="38"/>
      <c r="N1642" s="37"/>
      <c r="O1642" s="37"/>
      <c r="P1642" s="37"/>
      <c r="Q1642" s="37"/>
      <c r="R1642" s="37"/>
      <c r="S1642" s="37"/>
      <c r="T1642" s="207"/>
    </row>
    <row r="1643" spans="1:20" s="5" customFormat="1" ht="13.2">
      <c r="B1643" s="51"/>
      <c r="C1643" s="51"/>
      <c r="D1643" s="51"/>
      <c r="E1643" s="51"/>
      <c r="F1643" s="51"/>
      <c r="G1643" s="51"/>
      <c r="H1643" s="52"/>
      <c r="I1643" s="38"/>
      <c r="J1643" s="38"/>
      <c r="K1643" s="38"/>
      <c r="L1643" s="38"/>
      <c r="M1643" s="38"/>
      <c r="N1643" s="37"/>
      <c r="O1643" s="37"/>
      <c r="P1643" s="37"/>
      <c r="Q1643" s="37"/>
      <c r="R1643" s="37"/>
      <c r="S1643" s="37"/>
      <c r="T1643" s="207"/>
    </row>
    <row r="1644" spans="1:20" s="5" customFormat="1" ht="13.2">
      <c r="B1644" s="51"/>
      <c r="C1644" s="51"/>
      <c r="D1644" s="51"/>
      <c r="E1644" s="51"/>
      <c r="F1644" s="51"/>
      <c r="G1644" s="51"/>
      <c r="H1644" s="52"/>
      <c r="I1644" s="38"/>
      <c r="J1644" s="38"/>
      <c r="K1644" s="38"/>
      <c r="L1644" s="38"/>
      <c r="M1644" s="38"/>
      <c r="N1644" s="37"/>
      <c r="O1644" s="37"/>
      <c r="P1644" s="37"/>
      <c r="Q1644" s="37"/>
      <c r="R1644" s="37"/>
      <c r="S1644" s="37"/>
      <c r="T1644" s="207"/>
    </row>
    <row r="1645" spans="1:20" s="5" customFormat="1" ht="13.2">
      <c r="B1645" s="51"/>
      <c r="C1645" s="51"/>
      <c r="D1645" s="51"/>
      <c r="E1645" s="51"/>
      <c r="F1645" s="51"/>
      <c r="G1645" s="51"/>
      <c r="H1645" s="52"/>
      <c r="I1645" s="38"/>
      <c r="J1645" s="38"/>
      <c r="K1645" s="38"/>
      <c r="L1645" s="38"/>
      <c r="M1645" s="38"/>
      <c r="N1645" s="37"/>
      <c r="O1645" s="37"/>
      <c r="P1645" s="37"/>
      <c r="Q1645" s="37"/>
      <c r="R1645" s="37"/>
      <c r="S1645" s="37"/>
      <c r="T1645" s="207"/>
    </row>
    <row r="1646" spans="1:20" s="5" customFormat="1" ht="13.2">
      <c r="B1646" s="51"/>
      <c r="C1646" s="51"/>
      <c r="D1646" s="51"/>
      <c r="E1646" s="51"/>
      <c r="F1646" s="51"/>
      <c r="G1646" s="51"/>
      <c r="H1646" s="52"/>
      <c r="I1646" s="38"/>
      <c r="J1646" s="38"/>
      <c r="K1646" s="38"/>
      <c r="L1646" s="38"/>
      <c r="M1646" s="38"/>
      <c r="N1646" s="37"/>
      <c r="O1646" s="37"/>
      <c r="P1646" s="37"/>
      <c r="Q1646" s="37"/>
      <c r="R1646" s="37"/>
      <c r="S1646" s="37"/>
      <c r="T1646" s="207"/>
    </row>
    <row r="1647" spans="1:20" s="5" customFormat="1" ht="13.2">
      <c r="B1647" s="51"/>
      <c r="C1647" s="51"/>
      <c r="D1647" s="51"/>
      <c r="E1647" s="51"/>
      <c r="F1647" s="51"/>
      <c r="G1647" s="51"/>
      <c r="H1647" s="52"/>
      <c r="I1647" s="52"/>
      <c r="J1647" s="38"/>
      <c r="K1647" s="38"/>
      <c r="L1647" s="38"/>
      <c r="M1647" s="38"/>
      <c r="N1647" s="37"/>
      <c r="O1647" s="37"/>
      <c r="P1647" s="37"/>
      <c r="Q1647" s="37"/>
      <c r="R1647" s="37"/>
      <c r="S1647" s="37"/>
      <c r="T1647" s="207"/>
    </row>
    <row r="1648" spans="1:20" s="5" customFormat="1" ht="13.2">
      <c r="B1648" s="51"/>
      <c r="C1648" s="51"/>
      <c r="D1648" s="51"/>
      <c r="E1648" s="51"/>
      <c r="F1648" s="51"/>
      <c r="G1648" s="51"/>
      <c r="H1648" s="52"/>
      <c r="I1648" s="52"/>
      <c r="J1648" s="38"/>
      <c r="K1648" s="38"/>
      <c r="L1648" s="38"/>
      <c r="M1648" s="38"/>
      <c r="N1648" s="37"/>
      <c r="O1648" s="37"/>
      <c r="P1648" s="37"/>
      <c r="Q1648" s="37"/>
      <c r="R1648" s="37"/>
      <c r="S1648" s="37"/>
      <c r="T1648" s="207"/>
    </row>
    <row r="1649" spans="2:20" s="5" customFormat="1" ht="13.2">
      <c r="B1649" s="51"/>
      <c r="C1649" s="51"/>
      <c r="D1649" s="51"/>
      <c r="E1649" s="51"/>
      <c r="F1649" s="51"/>
      <c r="G1649" s="51"/>
      <c r="H1649" s="52"/>
      <c r="I1649" s="52"/>
      <c r="J1649" s="38"/>
      <c r="K1649" s="38"/>
      <c r="L1649" s="38"/>
      <c r="M1649" s="38"/>
      <c r="N1649" s="37"/>
      <c r="O1649" s="37"/>
      <c r="P1649" s="37"/>
      <c r="Q1649" s="37"/>
      <c r="R1649" s="37"/>
      <c r="S1649" s="37"/>
      <c r="T1649" s="207"/>
    </row>
    <row r="1650" spans="2:20" s="5" customFormat="1" ht="13.2">
      <c r="B1650" s="51"/>
      <c r="C1650" s="51"/>
      <c r="D1650" s="51"/>
      <c r="E1650" s="51"/>
      <c r="F1650" s="51"/>
      <c r="G1650" s="51"/>
      <c r="H1650" s="52"/>
      <c r="I1650" s="52"/>
      <c r="J1650" s="38"/>
      <c r="K1650" s="38"/>
      <c r="L1650" s="38"/>
      <c r="M1650" s="38"/>
      <c r="N1650" s="37"/>
      <c r="O1650" s="37"/>
      <c r="P1650" s="37"/>
      <c r="Q1650" s="37"/>
      <c r="R1650" s="37"/>
      <c r="S1650" s="37"/>
      <c r="T1650" s="207"/>
    </row>
    <row r="1651" spans="2:20" s="5" customFormat="1" ht="13.2">
      <c r="B1651" s="51"/>
      <c r="C1651" s="51"/>
      <c r="D1651" s="51"/>
      <c r="E1651" s="51"/>
      <c r="F1651" s="51"/>
      <c r="G1651" s="51"/>
      <c r="H1651" s="52"/>
      <c r="I1651" s="52"/>
      <c r="J1651" s="38"/>
      <c r="K1651" s="38"/>
      <c r="L1651" s="38"/>
      <c r="M1651" s="38"/>
      <c r="N1651" s="37"/>
      <c r="O1651" s="37"/>
      <c r="P1651" s="37"/>
      <c r="Q1651" s="37"/>
      <c r="R1651" s="37"/>
      <c r="S1651" s="37"/>
      <c r="T1651" s="207"/>
    </row>
    <row r="1652" spans="2:20" s="5" customFormat="1" ht="13.2">
      <c r="B1652" s="51"/>
      <c r="C1652" s="51"/>
      <c r="D1652" s="51"/>
      <c r="E1652" s="51"/>
      <c r="F1652" s="51"/>
      <c r="G1652" s="51"/>
      <c r="H1652" s="52"/>
      <c r="I1652" s="52"/>
      <c r="J1652" s="38"/>
      <c r="K1652" s="38"/>
      <c r="L1652" s="38"/>
      <c r="M1652" s="38"/>
      <c r="N1652" s="37"/>
      <c r="O1652" s="37"/>
      <c r="P1652" s="37"/>
      <c r="Q1652" s="37"/>
      <c r="R1652" s="37"/>
      <c r="S1652" s="37"/>
      <c r="T1652" s="207"/>
    </row>
    <row r="1653" spans="2:20" s="5" customFormat="1" ht="13.2">
      <c r="B1653" s="51"/>
      <c r="C1653" s="51"/>
      <c r="D1653" s="51"/>
      <c r="E1653" s="51"/>
      <c r="F1653" s="51"/>
      <c r="G1653" s="51"/>
      <c r="H1653" s="52"/>
      <c r="I1653" s="52"/>
      <c r="J1653" s="38"/>
      <c r="K1653" s="38"/>
      <c r="L1653" s="38"/>
      <c r="M1653" s="38"/>
      <c r="N1653" s="37"/>
      <c r="O1653" s="37"/>
      <c r="P1653" s="37"/>
      <c r="Q1653" s="37"/>
      <c r="R1653" s="37"/>
      <c r="S1653" s="37"/>
      <c r="T1653" s="207"/>
    </row>
    <row r="1654" spans="2:20" s="5" customFormat="1" ht="13.2">
      <c r="B1654" s="51"/>
      <c r="C1654" s="51"/>
      <c r="D1654" s="51"/>
      <c r="E1654" s="51"/>
      <c r="F1654" s="51"/>
      <c r="G1654" s="51"/>
      <c r="H1654" s="52"/>
      <c r="I1654" s="52"/>
      <c r="J1654" s="38"/>
      <c r="K1654" s="38"/>
      <c r="L1654" s="38"/>
      <c r="M1654" s="38"/>
      <c r="N1654" s="37"/>
      <c r="O1654" s="37"/>
      <c r="P1654" s="37"/>
      <c r="Q1654" s="37"/>
      <c r="R1654" s="37"/>
      <c r="S1654" s="37"/>
      <c r="T1654" s="207"/>
    </row>
    <row r="1655" spans="2:20" s="5" customFormat="1" ht="13.2">
      <c r="B1655" s="51"/>
      <c r="C1655" s="51"/>
      <c r="D1655" s="51"/>
      <c r="E1655" s="51"/>
      <c r="F1655" s="51"/>
      <c r="G1655" s="51"/>
      <c r="H1655" s="52"/>
      <c r="I1655" s="52"/>
      <c r="J1655" s="38"/>
      <c r="K1655" s="38"/>
      <c r="L1655" s="38"/>
      <c r="M1655" s="38"/>
      <c r="N1655" s="37"/>
      <c r="O1655" s="37"/>
      <c r="P1655" s="37"/>
      <c r="Q1655" s="37"/>
      <c r="R1655" s="37"/>
      <c r="S1655" s="37"/>
      <c r="T1655" s="207"/>
    </row>
    <row r="1656" spans="2:20" s="5" customFormat="1" ht="13.2">
      <c r="B1656" s="51"/>
      <c r="C1656" s="51"/>
      <c r="D1656" s="51"/>
      <c r="E1656" s="51"/>
      <c r="F1656" s="51"/>
      <c r="G1656" s="51"/>
      <c r="H1656" s="52"/>
      <c r="I1656" s="52"/>
      <c r="J1656" s="38"/>
      <c r="K1656" s="38"/>
      <c r="L1656" s="38"/>
      <c r="M1656" s="38"/>
      <c r="N1656" s="37"/>
      <c r="O1656" s="37"/>
      <c r="P1656" s="37"/>
      <c r="Q1656" s="37"/>
      <c r="R1656" s="37"/>
      <c r="S1656" s="37"/>
      <c r="T1656" s="207"/>
    </row>
    <row r="1657" spans="2:20" s="5" customFormat="1" ht="13.2">
      <c r="B1657" s="51"/>
      <c r="C1657" s="51"/>
      <c r="D1657" s="51"/>
      <c r="E1657" s="51"/>
      <c r="F1657" s="51"/>
      <c r="G1657" s="51"/>
      <c r="H1657" s="52"/>
      <c r="I1657" s="52"/>
      <c r="J1657" s="38"/>
      <c r="K1657" s="38"/>
      <c r="L1657" s="38"/>
      <c r="M1657" s="38"/>
      <c r="N1657" s="37"/>
      <c r="O1657" s="37"/>
      <c r="P1657" s="37"/>
      <c r="Q1657" s="37"/>
      <c r="R1657" s="37"/>
      <c r="S1657" s="37"/>
      <c r="T1657" s="207"/>
    </row>
    <row r="1658" spans="2:20" s="5" customFormat="1" ht="13.2">
      <c r="B1658" s="51"/>
      <c r="C1658" s="51"/>
      <c r="D1658" s="51"/>
      <c r="E1658" s="51"/>
      <c r="F1658" s="51"/>
      <c r="G1658" s="51"/>
      <c r="H1658" s="52"/>
      <c r="I1658" s="52"/>
      <c r="J1658" s="38"/>
      <c r="K1658" s="38"/>
      <c r="L1658" s="38"/>
      <c r="M1658" s="38"/>
      <c r="N1658" s="37"/>
      <c r="O1658" s="37"/>
      <c r="P1658" s="37"/>
      <c r="Q1658" s="37"/>
      <c r="R1658" s="37"/>
      <c r="S1658" s="37"/>
      <c r="T1658" s="207"/>
    </row>
    <row r="1659" spans="2:20" s="5" customFormat="1" ht="13.2">
      <c r="B1659" s="51"/>
      <c r="C1659" s="51"/>
      <c r="D1659" s="51"/>
      <c r="E1659" s="51"/>
      <c r="F1659" s="51"/>
      <c r="G1659" s="51"/>
      <c r="H1659" s="52"/>
      <c r="I1659" s="52"/>
      <c r="J1659" s="38"/>
      <c r="K1659" s="38"/>
      <c r="L1659" s="38"/>
      <c r="M1659" s="38"/>
      <c r="N1659" s="37"/>
      <c r="O1659" s="37"/>
      <c r="P1659" s="37"/>
      <c r="Q1659" s="37"/>
      <c r="R1659" s="37"/>
      <c r="S1659" s="37"/>
      <c r="T1659" s="207"/>
    </row>
    <row r="1660" spans="2:20" s="5" customFormat="1" ht="13.2">
      <c r="B1660" s="51"/>
      <c r="C1660" s="51"/>
      <c r="D1660" s="51"/>
      <c r="E1660" s="51"/>
      <c r="F1660" s="51"/>
      <c r="G1660" s="51"/>
      <c r="H1660" s="52"/>
      <c r="I1660" s="52"/>
      <c r="J1660" s="38"/>
      <c r="K1660" s="38"/>
      <c r="L1660" s="38"/>
      <c r="M1660" s="38"/>
      <c r="N1660" s="37"/>
      <c r="O1660" s="37"/>
      <c r="P1660" s="37"/>
      <c r="Q1660" s="37"/>
      <c r="R1660" s="37"/>
      <c r="S1660" s="37"/>
      <c r="T1660" s="207"/>
    </row>
    <row r="1661" spans="2:20" s="5" customFormat="1" ht="13.2">
      <c r="B1661" s="51"/>
      <c r="C1661" s="51"/>
      <c r="D1661" s="51"/>
      <c r="E1661" s="51"/>
      <c r="F1661" s="51"/>
      <c r="G1661" s="51"/>
      <c r="H1661" s="52"/>
      <c r="I1661" s="52"/>
      <c r="J1661" s="38"/>
      <c r="K1661" s="38"/>
      <c r="L1661" s="38"/>
      <c r="M1661" s="38"/>
      <c r="N1661" s="37"/>
      <c r="O1661" s="37"/>
      <c r="P1661" s="37"/>
      <c r="Q1661" s="37"/>
      <c r="R1661" s="37"/>
      <c r="S1661" s="37"/>
      <c r="T1661" s="207"/>
    </row>
    <row r="1662" spans="2:20" s="5" customFormat="1" ht="13.2">
      <c r="B1662" s="51"/>
      <c r="C1662" s="51"/>
      <c r="D1662" s="51"/>
      <c r="E1662" s="51"/>
      <c r="F1662" s="51"/>
      <c r="G1662" s="51"/>
      <c r="H1662" s="52"/>
      <c r="I1662" s="52"/>
      <c r="J1662" s="38"/>
      <c r="K1662" s="38"/>
      <c r="L1662" s="38"/>
      <c r="M1662" s="38"/>
      <c r="N1662" s="37"/>
      <c r="O1662" s="37"/>
      <c r="P1662" s="37"/>
      <c r="Q1662" s="37"/>
      <c r="R1662" s="37"/>
      <c r="S1662" s="37"/>
      <c r="T1662" s="207"/>
    </row>
    <row r="1663" spans="2:20" s="5" customFormat="1" ht="13.2">
      <c r="B1663" s="51"/>
      <c r="C1663" s="51"/>
      <c r="D1663" s="51"/>
      <c r="E1663" s="51"/>
      <c r="F1663" s="51"/>
      <c r="G1663" s="51"/>
      <c r="H1663" s="52"/>
      <c r="I1663" s="52"/>
      <c r="J1663" s="38"/>
      <c r="K1663" s="38"/>
      <c r="L1663" s="38"/>
      <c r="M1663" s="38"/>
      <c r="N1663" s="37"/>
      <c r="O1663" s="37"/>
      <c r="P1663" s="37"/>
      <c r="Q1663" s="37"/>
      <c r="R1663" s="37"/>
      <c r="S1663" s="37"/>
      <c r="T1663" s="207"/>
    </row>
    <row r="1664" spans="2:20" s="5" customFormat="1" ht="13.2">
      <c r="B1664" s="51"/>
      <c r="C1664" s="51"/>
      <c r="D1664" s="51"/>
      <c r="E1664" s="51"/>
      <c r="F1664" s="51"/>
      <c r="G1664" s="51"/>
      <c r="H1664" s="52"/>
      <c r="I1664" s="52"/>
      <c r="J1664" s="38"/>
      <c r="K1664" s="38"/>
      <c r="L1664" s="38"/>
      <c r="M1664" s="38"/>
      <c r="N1664" s="37"/>
      <c r="O1664" s="37"/>
      <c r="P1664" s="37"/>
      <c r="Q1664" s="37"/>
      <c r="R1664" s="37"/>
      <c r="S1664" s="37"/>
      <c r="T1664" s="207"/>
    </row>
    <row r="1665" spans="2:20" s="5" customFormat="1" ht="13.2">
      <c r="B1665" s="51"/>
      <c r="C1665" s="51"/>
      <c r="D1665" s="51"/>
      <c r="E1665" s="51"/>
      <c r="F1665" s="51"/>
      <c r="G1665" s="51"/>
      <c r="H1665" s="52"/>
      <c r="I1665" s="52"/>
      <c r="J1665" s="38"/>
      <c r="K1665" s="38"/>
      <c r="L1665" s="38"/>
      <c r="M1665" s="38"/>
      <c r="N1665" s="37"/>
      <c r="O1665" s="37"/>
      <c r="P1665" s="37"/>
      <c r="Q1665" s="37"/>
      <c r="R1665" s="37"/>
      <c r="S1665" s="37"/>
      <c r="T1665" s="207"/>
    </row>
    <row r="1666" spans="2:20" s="5" customFormat="1" ht="13.2">
      <c r="B1666" s="51"/>
      <c r="C1666" s="51"/>
      <c r="D1666" s="51"/>
      <c r="E1666" s="51"/>
      <c r="F1666" s="51"/>
      <c r="G1666" s="51"/>
      <c r="H1666" s="52"/>
      <c r="I1666" s="52"/>
      <c r="J1666" s="38"/>
      <c r="K1666" s="38"/>
      <c r="L1666" s="38"/>
      <c r="M1666" s="38"/>
      <c r="N1666" s="37"/>
      <c r="O1666" s="37"/>
      <c r="P1666" s="37"/>
      <c r="Q1666" s="37"/>
      <c r="R1666" s="37"/>
      <c r="S1666" s="37"/>
      <c r="T1666" s="207"/>
    </row>
    <row r="1667" spans="2:20" s="5" customFormat="1" ht="13.2">
      <c r="B1667" s="51"/>
      <c r="C1667" s="51"/>
      <c r="D1667" s="51"/>
      <c r="E1667" s="51"/>
      <c r="F1667" s="51"/>
      <c r="G1667" s="51"/>
      <c r="H1667" s="52"/>
      <c r="I1667" s="52"/>
      <c r="J1667" s="38"/>
      <c r="K1667" s="38"/>
      <c r="L1667" s="38"/>
      <c r="M1667" s="38"/>
      <c r="N1667" s="37"/>
      <c r="O1667" s="37"/>
      <c r="P1667" s="37"/>
      <c r="Q1667" s="37"/>
      <c r="R1667" s="37"/>
      <c r="S1667" s="37"/>
      <c r="T1667" s="207"/>
    </row>
    <row r="1668" spans="2:20" s="5" customFormat="1" ht="13.2">
      <c r="B1668" s="51"/>
      <c r="C1668" s="51"/>
      <c r="D1668" s="51"/>
      <c r="E1668" s="51"/>
      <c r="F1668" s="51"/>
      <c r="G1668" s="51"/>
      <c r="H1668" s="52"/>
      <c r="I1668" s="52"/>
      <c r="J1668" s="38"/>
      <c r="K1668" s="38"/>
      <c r="L1668" s="38"/>
      <c r="M1668" s="38"/>
      <c r="N1668" s="37"/>
      <c r="O1668" s="37"/>
      <c r="P1668" s="37"/>
      <c r="Q1668" s="37"/>
      <c r="R1668" s="37"/>
      <c r="S1668" s="37"/>
      <c r="T1668" s="207"/>
    </row>
    <row r="1669" spans="2:20" s="5" customFormat="1" ht="13.2">
      <c r="B1669" s="51"/>
      <c r="C1669" s="51"/>
      <c r="D1669" s="51"/>
      <c r="E1669" s="51"/>
      <c r="F1669" s="51"/>
      <c r="G1669" s="51"/>
      <c r="H1669" s="52"/>
      <c r="I1669" s="52"/>
      <c r="J1669" s="38"/>
      <c r="K1669" s="38"/>
      <c r="L1669" s="38"/>
      <c r="M1669" s="38"/>
      <c r="N1669" s="37"/>
      <c r="O1669" s="37"/>
      <c r="P1669" s="37"/>
      <c r="Q1669" s="37"/>
      <c r="R1669" s="37"/>
      <c r="S1669" s="37"/>
      <c r="T1669" s="207"/>
    </row>
    <row r="1670" spans="2:20" s="5" customFormat="1" ht="13.2">
      <c r="B1670" s="51"/>
      <c r="C1670" s="51"/>
      <c r="D1670" s="51"/>
      <c r="E1670" s="51"/>
      <c r="F1670" s="51"/>
      <c r="G1670" s="51"/>
      <c r="H1670" s="52"/>
      <c r="I1670" s="52"/>
      <c r="J1670" s="38"/>
      <c r="K1670" s="38"/>
      <c r="L1670" s="38"/>
      <c r="M1670" s="38"/>
      <c r="N1670" s="37"/>
      <c r="O1670" s="37"/>
      <c r="P1670" s="37"/>
      <c r="Q1670" s="37"/>
      <c r="R1670" s="37"/>
      <c r="S1670" s="37"/>
      <c r="T1670" s="207"/>
    </row>
    <row r="1671" spans="2:20" s="5" customFormat="1" ht="13.2">
      <c r="B1671" s="51"/>
      <c r="C1671" s="51"/>
      <c r="D1671" s="51"/>
      <c r="E1671" s="51"/>
      <c r="F1671" s="51"/>
      <c r="G1671" s="51"/>
      <c r="H1671" s="52"/>
      <c r="I1671" s="52"/>
      <c r="J1671" s="38"/>
      <c r="K1671" s="38"/>
      <c r="L1671" s="38"/>
      <c r="M1671" s="38"/>
      <c r="N1671" s="37"/>
      <c r="O1671" s="37"/>
      <c r="P1671" s="37"/>
      <c r="Q1671" s="37"/>
      <c r="R1671" s="37"/>
      <c r="S1671" s="37"/>
      <c r="T1671" s="207"/>
    </row>
    <row r="1672" spans="2:20" s="5" customFormat="1" ht="13.2">
      <c r="B1672" s="51"/>
      <c r="C1672" s="51"/>
      <c r="D1672" s="51"/>
      <c r="E1672" s="51"/>
      <c r="F1672" s="51"/>
      <c r="G1672" s="51"/>
      <c r="H1672" s="52"/>
      <c r="I1672" s="52"/>
      <c r="J1672" s="38"/>
      <c r="K1672" s="38"/>
      <c r="L1672" s="38"/>
      <c r="M1672" s="38"/>
      <c r="N1672" s="37"/>
      <c r="O1672" s="37"/>
      <c r="P1672" s="37"/>
      <c r="Q1672" s="37"/>
      <c r="R1672" s="37"/>
      <c r="S1672" s="37"/>
      <c r="T1672" s="207"/>
    </row>
    <row r="1673" spans="2:20" s="5" customFormat="1" ht="13.2">
      <c r="B1673" s="51"/>
      <c r="C1673" s="51"/>
      <c r="D1673" s="51"/>
      <c r="E1673" s="51"/>
      <c r="F1673" s="51"/>
      <c r="G1673" s="51"/>
      <c r="H1673" s="52"/>
      <c r="I1673" s="52"/>
      <c r="J1673" s="38"/>
      <c r="K1673" s="38"/>
      <c r="L1673" s="38"/>
      <c r="M1673" s="38"/>
      <c r="N1673" s="37"/>
      <c r="O1673" s="37"/>
      <c r="P1673" s="37"/>
      <c r="Q1673" s="37"/>
      <c r="R1673" s="37"/>
      <c r="S1673" s="37"/>
      <c r="T1673" s="207"/>
    </row>
    <row r="1674" spans="2:20" s="5" customFormat="1" ht="13.2">
      <c r="B1674" s="51"/>
      <c r="C1674" s="51"/>
      <c r="D1674" s="51"/>
      <c r="E1674" s="51"/>
      <c r="F1674" s="51"/>
      <c r="G1674" s="51"/>
      <c r="H1674" s="52"/>
      <c r="I1674" s="52"/>
      <c r="J1674" s="38"/>
      <c r="K1674" s="38"/>
      <c r="L1674" s="38"/>
      <c r="M1674" s="38"/>
      <c r="N1674" s="37"/>
      <c r="O1674" s="37"/>
      <c r="P1674" s="37"/>
      <c r="Q1674" s="37"/>
      <c r="R1674" s="37"/>
      <c r="S1674" s="37"/>
      <c r="T1674" s="207"/>
    </row>
    <row r="1675" spans="2:20" s="5" customFormat="1" ht="13.2">
      <c r="B1675" s="51"/>
      <c r="C1675" s="51"/>
      <c r="D1675" s="51"/>
      <c r="E1675" s="51"/>
      <c r="F1675" s="51"/>
      <c r="G1675" s="51"/>
      <c r="H1675" s="52"/>
      <c r="I1675" s="52"/>
      <c r="J1675" s="38"/>
      <c r="K1675" s="38"/>
      <c r="L1675" s="38"/>
      <c r="M1675" s="38"/>
      <c r="N1675" s="37"/>
      <c r="O1675" s="37"/>
      <c r="P1675" s="37"/>
      <c r="Q1675" s="37"/>
      <c r="R1675" s="37"/>
      <c r="S1675" s="37"/>
      <c r="T1675" s="207"/>
    </row>
    <row r="1676" spans="2:20" s="5" customFormat="1" ht="13.2">
      <c r="B1676" s="51"/>
      <c r="C1676" s="51"/>
      <c r="D1676" s="51"/>
      <c r="E1676" s="51"/>
      <c r="F1676" s="51"/>
      <c r="G1676" s="51"/>
      <c r="H1676" s="52"/>
      <c r="I1676" s="52"/>
      <c r="J1676" s="38"/>
      <c r="K1676" s="38"/>
      <c r="L1676" s="38"/>
      <c r="M1676" s="38"/>
      <c r="N1676" s="37"/>
      <c r="O1676" s="37"/>
      <c r="P1676" s="37"/>
      <c r="Q1676" s="37"/>
      <c r="R1676" s="37"/>
      <c r="S1676" s="37"/>
      <c r="T1676" s="207"/>
    </row>
    <row r="1677" spans="2:20" s="5" customFormat="1" ht="13.2">
      <c r="B1677" s="51"/>
      <c r="C1677" s="51"/>
      <c r="D1677" s="51"/>
      <c r="E1677" s="51"/>
      <c r="F1677" s="51"/>
      <c r="G1677" s="51"/>
      <c r="H1677" s="52"/>
      <c r="I1677" s="52"/>
      <c r="J1677" s="38"/>
      <c r="K1677" s="38"/>
      <c r="L1677" s="38"/>
      <c r="M1677" s="38"/>
      <c r="N1677" s="37"/>
      <c r="O1677" s="37"/>
      <c r="P1677" s="37"/>
      <c r="Q1677" s="37"/>
      <c r="R1677" s="37"/>
      <c r="S1677" s="37"/>
      <c r="T1677" s="207"/>
    </row>
    <row r="1678" spans="2:20" s="5" customFormat="1" ht="13.2">
      <c r="B1678" s="51"/>
      <c r="C1678" s="51"/>
      <c r="D1678" s="51"/>
      <c r="E1678" s="51"/>
      <c r="F1678" s="51"/>
      <c r="G1678" s="51"/>
      <c r="H1678" s="52"/>
      <c r="I1678" s="52"/>
      <c r="J1678" s="38"/>
      <c r="K1678" s="38"/>
      <c r="L1678" s="38"/>
      <c r="M1678" s="38"/>
      <c r="N1678" s="37"/>
      <c r="O1678" s="37"/>
      <c r="P1678" s="37"/>
      <c r="Q1678" s="37"/>
      <c r="R1678" s="37"/>
      <c r="S1678" s="37"/>
      <c r="T1678" s="207"/>
    </row>
    <row r="1679" spans="2:20" s="5" customFormat="1" ht="13.2">
      <c r="B1679" s="51"/>
      <c r="C1679" s="51"/>
      <c r="D1679" s="51"/>
      <c r="E1679" s="51"/>
      <c r="F1679" s="51"/>
      <c r="G1679" s="51"/>
      <c r="H1679" s="52"/>
      <c r="I1679" s="52"/>
      <c r="J1679" s="38"/>
      <c r="K1679" s="38"/>
      <c r="L1679" s="38"/>
      <c r="M1679" s="38"/>
      <c r="N1679" s="37"/>
      <c r="O1679" s="37"/>
      <c r="P1679" s="37"/>
      <c r="Q1679" s="37"/>
      <c r="R1679" s="37"/>
      <c r="S1679" s="37"/>
      <c r="T1679" s="207"/>
    </row>
    <row r="1680" spans="2:20" s="5" customFormat="1" ht="13.2">
      <c r="B1680" s="51"/>
      <c r="C1680" s="51"/>
      <c r="D1680" s="51"/>
      <c r="E1680" s="51"/>
      <c r="F1680" s="51"/>
      <c r="G1680" s="51"/>
      <c r="H1680" s="52"/>
      <c r="I1680" s="52"/>
      <c r="J1680" s="38"/>
      <c r="K1680" s="38"/>
      <c r="L1680" s="38"/>
      <c r="M1680" s="38"/>
      <c r="N1680" s="37"/>
      <c r="O1680" s="37"/>
      <c r="P1680" s="37"/>
      <c r="Q1680" s="37"/>
      <c r="R1680" s="37"/>
      <c r="S1680" s="37"/>
      <c r="T1680" s="207"/>
    </row>
    <row r="1681" spans="2:20" s="5" customFormat="1" ht="13.2">
      <c r="B1681" s="51"/>
      <c r="C1681" s="51"/>
      <c r="D1681" s="51"/>
      <c r="E1681" s="51"/>
      <c r="F1681" s="51"/>
      <c r="G1681" s="51"/>
      <c r="H1681" s="52"/>
      <c r="I1681" s="52"/>
      <c r="J1681" s="38"/>
      <c r="K1681" s="38"/>
      <c r="L1681" s="38"/>
      <c r="M1681" s="38"/>
      <c r="N1681" s="37"/>
      <c r="O1681" s="37"/>
      <c r="P1681" s="37"/>
      <c r="Q1681" s="37"/>
      <c r="R1681" s="37"/>
      <c r="S1681" s="37"/>
      <c r="T1681" s="207"/>
    </row>
    <row r="1682" spans="2:20" s="5" customFormat="1" ht="13.2">
      <c r="B1682" s="51"/>
      <c r="C1682" s="51"/>
      <c r="D1682" s="51"/>
      <c r="E1682" s="51"/>
      <c r="F1682" s="51"/>
      <c r="G1682" s="51"/>
      <c r="H1682" s="52"/>
      <c r="I1682" s="52"/>
      <c r="J1682" s="38"/>
      <c r="K1682" s="38"/>
      <c r="L1682" s="38"/>
      <c r="M1682" s="38"/>
      <c r="N1682" s="37"/>
      <c r="O1682" s="37"/>
      <c r="P1682" s="37"/>
      <c r="Q1682" s="37"/>
      <c r="R1682" s="37"/>
      <c r="S1682" s="37"/>
      <c r="T1682" s="207"/>
    </row>
    <row r="1683" spans="2:20" s="5" customFormat="1" ht="13.2">
      <c r="B1683" s="51"/>
      <c r="C1683" s="51"/>
      <c r="D1683" s="51"/>
      <c r="E1683" s="51"/>
      <c r="F1683" s="51"/>
      <c r="G1683" s="51"/>
      <c r="H1683" s="52"/>
      <c r="I1683" s="52"/>
      <c r="J1683" s="38"/>
      <c r="K1683" s="38"/>
      <c r="L1683" s="38"/>
      <c r="M1683" s="38"/>
      <c r="N1683" s="37"/>
      <c r="O1683" s="37"/>
      <c r="P1683" s="37"/>
      <c r="Q1683" s="37"/>
      <c r="R1683" s="37"/>
      <c r="S1683" s="37"/>
      <c r="T1683" s="207"/>
    </row>
    <row r="1684" spans="2:20" s="5" customFormat="1" ht="13.2">
      <c r="B1684" s="51"/>
      <c r="C1684" s="51"/>
      <c r="D1684" s="51"/>
      <c r="E1684" s="51"/>
      <c r="F1684" s="51"/>
      <c r="G1684" s="51"/>
      <c r="H1684" s="52"/>
      <c r="I1684" s="52"/>
      <c r="J1684" s="38"/>
      <c r="K1684" s="38"/>
      <c r="L1684" s="38"/>
      <c r="M1684" s="38"/>
      <c r="N1684" s="37"/>
      <c r="O1684" s="37"/>
      <c r="P1684" s="37"/>
      <c r="Q1684" s="37"/>
      <c r="R1684" s="37"/>
      <c r="S1684" s="37"/>
      <c r="T1684" s="207"/>
    </row>
    <row r="1685" spans="2:20" s="5" customFormat="1" ht="13.2">
      <c r="B1685" s="51"/>
      <c r="C1685" s="51"/>
      <c r="D1685" s="51"/>
      <c r="E1685" s="51"/>
      <c r="F1685" s="51"/>
      <c r="G1685" s="51"/>
      <c r="H1685" s="52"/>
      <c r="I1685" s="52"/>
      <c r="J1685" s="38"/>
      <c r="K1685" s="38"/>
      <c r="L1685" s="38"/>
      <c r="M1685" s="38"/>
      <c r="N1685" s="37"/>
      <c r="O1685" s="37"/>
      <c r="P1685" s="37"/>
      <c r="Q1685" s="37"/>
      <c r="R1685" s="37"/>
      <c r="S1685" s="37"/>
      <c r="T1685" s="207"/>
    </row>
    <row r="1686" spans="2:20" s="5" customFormat="1" ht="13.2">
      <c r="B1686" s="51"/>
      <c r="C1686" s="51"/>
      <c r="D1686" s="51"/>
      <c r="E1686" s="51"/>
      <c r="F1686" s="51"/>
      <c r="G1686" s="51"/>
      <c r="H1686" s="52"/>
      <c r="I1686" s="52"/>
      <c r="J1686" s="38"/>
      <c r="K1686" s="38"/>
      <c r="L1686" s="38"/>
      <c r="M1686" s="38"/>
      <c r="N1686" s="37"/>
      <c r="O1686" s="37"/>
      <c r="P1686" s="37"/>
      <c r="Q1686" s="37"/>
      <c r="R1686" s="37"/>
      <c r="S1686" s="37"/>
      <c r="T1686" s="207"/>
    </row>
    <row r="1687" spans="2:20" s="5" customFormat="1" ht="13.2">
      <c r="B1687" s="51"/>
      <c r="C1687" s="51"/>
      <c r="D1687" s="51"/>
      <c r="E1687" s="51"/>
      <c r="F1687" s="51"/>
      <c r="G1687" s="51"/>
      <c r="H1687" s="52"/>
      <c r="I1687" s="52"/>
      <c r="J1687" s="38"/>
      <c r="K1687" s="38"/>
      <c r="L1687" s="38"/>
      <c r="M1687" s="38"/>
      <c r="N1687" s="37"/>
      <c r="O1687" s="37"/>
      <c r="P1687" s="37"/>
      <c r="Q1687" s="37"/>
      <c r="R1687" s="37"/>
      <c r="S1687" s="37"/>
      <c r="T1687" s="207"/>
    </row>
    <row r="1688" spans="2:20" s="5" customFormat="1" ht="13.2">
      <c r="B1688" s="51"/>
      <c r="C1688" s="51"/>
      <c r="D1688" s="51"/>
      <c r="E1688" s="51"/>
      <c r="F1688" s="51"/>
      <c r="G1688" s="51"/>
      <c r="H1688" s="52"/>
      <c r="I1688" s="52"/>
      <c r="J1688" s="38"/>
      <c r="K1688" s="38"/>
      <c r="L1688" s="38"/>
      <c r="M1688" s="38"/>
      <c r="N1688" s="37"/>
      <c r="O1688" s="37"/>
      <c r="P1688" s="37"/>
      <c r="Q1688" s="37"/>
      <c r="R1688" s="37"/>
      <c r="S1688" s="37"/>
      <c r="T1688" s="207"/>
    </row>
    <row r="1689" spans="2:20" s="5" customFormat="1" ht="13.2">
      <c r="B1689" s="51"/>
      <c r="C1689" s="51"/>
      <c r="D1689" s="51"/>
      <c r="E1689" s="51"/>
      <c r="F1689" s="51"/>
      <c r="G1689" s="51"/>
      <c r="H1689" s="52"/>
      <c r="I1689" s="52"/>
      <c r="J1689" s="38"/>
      <c r="K1689" s="38"/>
      <c r="L1689" s="38"/>
      <c r="M1689" s="38"/>
      <c r="N1689" s="37"/>
      <c r="O1689" s="37"/>
      <c r="P1689" s="37"/>
      <c r="Q1689" s="37"/>
      <c r="R1689" s="37"/>
      <c r="S1689" s="37"/>
      <c r="T1689" s="207"/>
    </row>
    <row r="1690" spans="2:20" s="5" customFormat="1" ht="13.2">
      <c r="B1690" s="51"/>
      <c r="C1690" s="51"/>
      <c r="D1690" s="51"/>
      <c r="E1690" s="51"/>
      <c r="F1690" s="51"/>
      <c r="G1690" s="51"/>
      <c r="H1690" s="52"/>
      <c r="I1690" s="52"/>
      <c r="J1690" s="38"/>
      <c r="K1690" s="38"/>
      <c r="L1690" s="38"/>
      <c r="M1690" s="38"/>
      <c r="N1690" s="37"/>
      <c r="O1690" s="37"/>
      <c r="P1690" s="37"/>
      <c r="Q1690" s="37"/>
      <c r="R1690" s="37"/>
      <c r="S1690" s="37"/>
      <c r="T1690" s="207"/>
    </row>
    <row r="1691" spans="2:20" s="5" customFormat="1" ht="13.2">
      <c r="B1691" s="51"/>
      <c r="C1691" s="51"/>
      <c r="D1691" s="51"/>
      <c r="E1691" s="51"/>
      <c r="F1691" s="51"/>
      <c r="G1691" s="51"/>
      <c r="H1691" s="52"/>
      <c r="I1691" s="52"/>
      <c r="J1691" s="38"/>
      <c r="K1691" s="38"/>
      <c r="L1691" s="38"/>
      <c r="M1691" s="38"/>
      <c r="N1691" s="37"/>
      <c r="O1691" s="37"/>
      <c r="P1691" s="37"/>
      <c r="Q1691" s="37"/>
      <c r="R1691" s="37"/>
      <c r="S1691" s="37"/>
      <c r="T1691" s="207"/>
    </row>
    <row r="1692" spans="2:20" s="5" customFormat="1" ht="13.2">
      <c r="B1692" s="51"/>
      <c r="C1692" s="51"/>
      <c r="D1692" s="51"/>
      <c r="E1692" s="51"/>
      <c r="F1692" s="51"/>
      <c r="G1692" s="51"/>
      <c r="H1692" s="52"/>
      <c r="I1692" s="52"/>
      <c r="J1692" s="38"/>
      <c r="K1692" s="38"/>
      <c r="L1692" s="38"/>
      <c r="M1692" s="38"/>
      <c r="N1692" s="37"/>
      <c r="O1692" s="37"/>
      <c r="P1692" s="37"/>
      <c r="Q1692" s="37"/>
      <c r="R1692" s="37"/>
      <c r="S1692" s="37"/>
      <c r="T1692" s="207"/>
    </row>
    <row r="1693" spans="2:20" s="5" customFormat="1" ht="13.2">
      <c r="B1693" s="51"/>
      <c r="C1693" s="51"/>
      <c r="D1693" s="51"/>
      <c r="E1693" s="51"/>
      <c r="F1693" s="51"/>
      <c r="G1693" s="51"/>
      <c r="H1693" s="52"/>
      <c r="I1693" s="52"/>
      <c r="J1693" s="38"/>
      <c r="K1693" s="38"/>
      <c r="L1693" s="38"/>
      <c r="M1693" s="38"/>
      <c r="N1693" s="37"/>
      <c r="O1693" s="37"/>
      <c r="P1693" s="37"/>
      <c r="Q1693" s="37"/>
      <c r="R1693" s="37"/>
      <c r="S1693" s="37"/>
      <c r="T1693" s="207"/>
    </row>
    <row r="1694" spans="2:20" s="5" customFormat="1" ht="13.2">
      <c r="B1694" s="51"/>
      <c r="C1694" s="51"/>
      <c r="D1694" s="51"/>
      <c r="E1694" s="51"/>
      <c r="F1694" s="51"/>
      <c r="G1694" s="51"/>
      <c r="H1694" s="52"/>
      <c r="I1694" s="52"/>
      <c r="J1694" s="38"/>
      <c r="K1694" s="38"/>
      <c r="L1694" s="38"/>
      <c r="M1694" s="38"/>
      <c r="N1694" s="37"/>
      <c r="O1694" s="37"/>
      <c r="P1694" s="37"/>
      <c r="Q1694" s="37"/>
      <c r="R1694" s="37"/>
      <c r="S1694" s="37"/>
      <c r="T1694" s="207"/>
    </row>
    <row r="1695" spans="2:20" s="5" customFormat="1" ht="13.2">
      <c r="B1695" s="51"/>
      <c r="C1695" s="51"/>
      <c r="D1695" s="51"/>
      <c r="E1695" s="51"/>
      <c r="F1695" s="51"/>
      <c r="G1695" s="51"/>
      <c r="H1695" s="52"/>
      <c r="I1695" s="52"/>
      <c r="J1695" s="38"/>
      <c r="K1695" s="38"/>
      <c r="L1695" s="38"/>
      <c r="M1695" s="38"/>
      <c r="N1695" s="37"/>
      <c r="O1695" s="37"/>
      <c r="P1695" s="37"/>
      <c r="Q1695" s="37"/>
      <c r="R1695" s="37"/>
      <c r="S1695" s="37"/>
      <c r="T1695" s="207"/>
    </row>
    <row r="1696" spans="2:20" s="5" customFormat="1" ht="13.2">
      <c r="B1696" s="51"/>
      <c r="C1696" s="51"/>
      <c r="D1696" s="51"/>
      <c r="E1696" s="51"/>
      <c r="F1696" s="51"/>
      <c r="G1696" s="51"/>
      <c r="H1696" s="52"/>
      <c r="I1696" s="52"/>
      <c r="J1696" s="38"/>
      <c r="K1696" s="38"/>
      <c r="L1696" s="38"/>
      <c r="M1696" s="38"/>
      <c r="N1696" s="37"/>
      <c r="O1696" s="37"/>
      <c r="P1696" s="37"/>
      <c r="Q1696" s="37"/>
      <c r="R1696" s="37"/>
      <c r="S1696" s="37"/>
      <c r="T1696" s="207"/>
    </row>
    <row r="1697" spans="2:23" s="5" customFormat="1" ht="13.2">
      <c r="B1697" s="51"/>
      <c r="C1697" s="51"/>
      <c r="D1697" s="51"/>
      <c r="E1697" s="51"/>
      <c r="F1697" s="51"/>
      <c r="G1697" s="51"/>
      <c r="H1697" s="52"/>
      <c r="I1697" s="52"/>
      <c r="J1697" s="38"/>
      <c r="K1697" s="38"/>
      <c r="L1697" s="38"/>
      <c r="M1697" s="38"/>
      <c r="N1697" s="37"/>
      <c r="O1697" s="37"/>
      <c r="P1697" s="37"/>
      <c r="Q1697" s="37"/>
      <c r="R1697" s="37"/>
      <c r="S1697" s="37"/>
      <c r="T1697" s="207"/>
    </row>
    <row r="1698" spans="2:23" s="5" customFormat="1" ht="13.2">
      <c r="B1698" s="51"/>
      <c r="C1698" s="51"/>
      <c r="D1698" s="51"/>
      <c r="E1698" s="51"/>
      <c r="F1698" s="51"/>
      <c r="G1698" s="51"/>
      <c r="H1698" s="52"/>
      <c r="I1698" s="52"/>
      <c r="J1698" s="38"/>
      <c r="K1698" s="38"/>
      <c r="L1698" s="38"/>
      <c r="M1698" s="38"/>
      <c r="N1698" s="37"/>
      <c r="O1698" s="37"/>
      <c r="P1698" s="37"/>
      <c r="Q1698" s="37"/>
      <c r="R1698" s="37"/>
      <c r="S1698" s="37"/>
      <c r="T1698" s="207"/>
    </row>
    <row r="1699" spans="2:23" s="5" customFormat="1" ht="13.2">
      <c r="B1699" s="51"/>
      <c r="C1699" s="51"/>
      <c r="D1699" s="51"/>
      <c r="E1699" s="51"/>
      <c r="F1699" s="51"/>
      <c r="G1699" s="51"/>
      <c r="H1699" s="52"/>
      <c r="I1699" s="52"/>
      <c r="J1699" s="38"/>
      <c r="K1699" s="38"/>
      <c r="L1699" s="38"/>
      <c r="M1699" s="38"/>
      <c r="N1699" s="37"/>
      <c r="O1699" s="37"/>
      <c r="P1699" s="37"/>
      <c r="Q1699" s="37"/>
      <c r="R1699" s="37"/>
      <c r="S1699" s="37"/>
      <c r="T1699" s="207"/>
    </row>
    <row r="1700" spans="2:23" s="5" customFormat="1" ht="13.2">
      <c r="B1700" s="51"/>
      <c r="C1700" s="51"/>
      <c r="D1700" s="51"/>
      <c r="E1700" s="51"/>
      <c r="F1700" s="51"/>
      <c r="G1700" s="51"/>
      <c r="H1700" s="52"/>
      <c r="I1700" s="52"/>
      <c r="J1700" s="38"/>
      <c r="K1700" s="38"/>
      <c r="L1700" s="38"/>
      <c r="M1700" s="38"/>
      <c r="N1700" s="37"/>
      <c r="O1700" s="37"/>
      <c r="P1700" s="37"/>
      <c r="Q1700" s="37"/>
      <c r="R1700" s="37"/>
      <c r="S1700" s="37"/>
      <c r="T1700" s="207"/>
    </row>
    <row r="1701" spans="2:23" s="5" customFormat="1" ht="13.2">
      <c r="B1701" s="51"/>
      <c r="C1701" s="51"/>
      <c r="D1701" s="51"/>
      <c r="E1701" s="51"/>
      <c r="F1701" s="51"/>
      <c r="G1701" s="51"/>
      <c r="H1701" s="52"/>
      <c r="I1701" s="52"/>
      <c r="J1701" s="38"/>
      <c r="K1701" s="38"/>
      <c r="L1701" s="38"/>
      <c r="M1701" s="38"/>
      <c r="N1701" s="37"/>
      <c r="O1701" s="37"/>
      <c r="P1701" s="37"/>
      <c r="Q1701" s="37"/>
      <c r="R1701" s="37"/>
      <c r="S1701" s="37"/>
      <c r="T1701" s="207"/>
    </row>
    <row r="1702" spans="2:23" s="5" customFormat="1" ht="13.2">
      <c r="B1702" s="51"/>
      <c r="C1702" s="51"/>
      <c r="D1702" s="51"/>
      <c r="E1702" s="51"/>
      <c r="F1702" s="51"/>
      <c r="G1702" s="51"/>
      <c r="H1702" s="52"/>
      <c r="I1702" s="52"/>
      <c r="J1702" s="38"/>
      <c r="K1702" s="38"/>
      <c r="L1702" s="38"/>
      <c r="M1702" s="38"/>
      <c r="N1702" s="37"/>
      <c r="O1702" s="37"/>
      <c r="P1702" s="37"/>
      <c r="Q1702" s="37"/>
      <c r="R1702" s="37"/>
      <c r="S1702" s="37"/>
      <c r="T1702" s="207"/>
    </row>
    <row r="1703" spans="2:23" s="5" customFormat="1" ht="13.2">
      <c r="B1703" s="51"/>
      <c r="C1703" s="51"/>
      <c r="D1703" s="51"/>
      <c r="E1703" s="51"/>
      <c r="F1703" s="51"/>
      <c r="G1703" s="51"/>
      <c r="H1703" s="52"/>
      <c r="I1703" s="52"/>
      <c r="J1703" s="38"/>
      <c r="K1703" s="38"/>
      <c r="L1703" s="38"/>
      <c r="M1703" s="38"/>
      <c r="N1703" s="37"/>
      <c r="O1703" s="37"/>
      <c r="P1703" s="37"/>
      <c r="Q1703" s="37"/>
      <c r="R1703" s="37"/>
      <c r="S1703" s="37"/>
      <c r="T1703" s="207"/>
    </row>
    <row r="1704" spans="2:23" s="5" customFormat="1" ht="13.2">
      <c r="B1704" s="51"/>
      <c r="C1704" s="51"/>
      <c r="D1704" s="51"/>
      <c r="E1704" s="51"/>
      <c r="F1704" s="51"/>
      <c r="G1704" s="51"/>
      <c r="H1704" s="52"/>
      <c r="I1704" s="52"/>
      <c r="J1704" s="38"/>
      <c r="K1704" s="38"/>
      <c r="L1704" s="38"/>
      <c r="M1704" s="38"/>
      <c r="N1704" s="37"/>
      <c r="O1704" s="37"/>
      <c r="P1704" s="37"/>
      <c r="Q1704" s="37"/>
      <c r="R1704" s="37"/>
      <c r="S1704" s="37"/>
      <c r="T1704" s="207"/>
    </row>
    <row r="1705" spans="2:23" s="5" customFormat="1" ht="13.2">
      <c r="B1705" s="51"/>
      <c r="C1705" s="51"/>
      <c r="D1705" s="51"/>
      <c r="E1705" s="51"/>
      <c r="F1705" s="51"/>
      <c r="G1705" s="51"/>
      <c r="H1705" s="52"/>
      <c r="I1705" s="52"/>
      <c r="J1705" s="38"/>
      <c r="K1705" s="38"/>
      <c r="L1705" s="38"/>
      <c r="M1705" s="38"/>
      <c r="N1705" s="37"/>
      <c r="O1705" s="37"/>
      <c r="P1705" s="37"/>
      <c r="Q1705" s="37"/>
      <c r="R1705" s="37"/>
      <c r="S1705" s="37"/>
      <c r="T1705" s="207"/>
    </row>
    <row r="1706" spans="2:23" s="5" customFormat="1" ht="13.2">
      <c r="B1706" s="51"/>
      <c r="C1706" s="51"/>
      <c r="D1706" s="51"/>
      <c r="E1706" s="51"/>
      <c r="F1706" s="51"/>
      <c r="G1706" s="51"/>
      <c r="H1706" s="52"/>
      <c r="I1706" s="52"/>
      <c r="J1706" s="38"/>
      <c r="K1706" s="38"/>
      <c r="L1706" s="38"/>
      <c r="M1706" s="38"/>
      <c r="N1706" s="37"/>
      <c r="O1706" s="37"/>
      <c r="P1706" s="37"/>
      <c r="Q1706" s="37"/>
      <c r="R1706" s="37"/>
      <c r="S1706" s="37"/>
      <c r="T1706" s="207"/>
    </row>
    <row r="1707" spans="2:23" s="5" customFormat="1" ht="13.2">
      <c r="B1707" s="51"/>
      <c r="C1707" s="51"/>
      <c r="D1707" s="51"/>
      <c r="E1707" s="51"/>
      <c r="F1707" s="51"/>
      <c r="G1707" s="51"/>
      <c r="H1707" s="52"/>
      <c r="I1707" s="52"/>
      <c r="J1707" s="38"/>
      <c r="K1707" s="38"/>
      <c r="L1707" s="38"/>
      <c r="M1707" s="38"/>
      <c r="N1707" s="37"/>
      <c r="O1707" s="37"/>
      <c r="P1707" s="37"/>
      <c r="Q1707" s="37"/>
      <c r="R1707" s="37"/>
      <c r="S1707" s="37"/>
      <c r="T1707" s="207"/>
    </row>
    <row r="1708" spans="2:23" s="5" customFormat="1">
      <c r="B1708" s="51"/>
      <c r="C1708" s="51"/>
      <c r="D1708" s="51"/>
      <c r="E1708" s="51"/>
      <c r="F1708" s="51"/>
      <c r="G1708" s="51"/>
      <c r="H1708" s="52"/>
      <c r="I1708"/>
      <c r="J1708" s="38"/>
      <c r="K1708" s="38"/>
      <c r="L1708" s="38"/>
      <c r="M1708" s="38"/>
      <c r="N1708" s="37"/>
      <c r="O1708" s="37"/>
      <c r="P1708" s="37"/>
      <c r="Q1708" s="37"/>
      <c r="R1708" s="37"/>
      <c r="S1708" s="37"/>
      <c r="T1708" s="207"/>
      <c r="V1708" s="23"/>
      <c r="W1708" s="23"/>
    </row>
    <row r="1709" spans="2:23" s="5" customFormat="1">
      <c r="B1709" s="51"/>
      <c r="C1709" s="51"/>
      <c r="D1709" s="51"/>
      <c r="E1709" s="51"/>
      <c r="F1709" s="51"/>
      <c r="G1709" s="51"/>
      <c r="H1709" s="52"/>
      <c r="I1709"/>
      <c r="J1709" s="38"/>
      <c r="K1709" s="38"/>
      <c r="L1709" s="38"/>
      <c r="M1709" s="38"/>
      <c r="N1709" s="37"/>
      <c r="O1709" s="37"/>
      <c r="P1709" s="37"/>
      <c r="Q1709" s="37"/>
      <c r="R1709" s="37"/>
      <c r="S1709" s="37"/>
      <c r="T1709" s="207"/>
      <c r="V1709" s="23"/>
      <c r="W1709" s="23"/>
    </row>
    <row r="1710" spans="2:23" s="5" customFormat="1">
      <c r="B1710" s="51"/>
      <c r="C1710" s="51"/>
      <c r="D1710" s="51"/>
      <c r="E1710" s="51"/>
      <c r="F1710" s="51"/>
      <c r="G1710" s="51"/>
      <c r="H1710" s="52"/>
      <c r="I1710"/>
      <c r="J1710" s="38"/>
      <c r="K1710" s="38"/>
      <c r="L1710" s="38"/>
      <c r="M1710" s="38"/>
      <c r="N1710" s="37"/>
      <c r="O1710" s="37"/>
      <c r="P1710" s="37"/>
      <c r="Q1710" s="37"/>
      <c r="R1710" s="37"/>
      <c r="S1710" s="37"/>
      <c r="T1710" s="207"/>
      <c r="V1710" s="23"/>
      <c r="W1710" s="23"/>
    </row>
    <row r="1711" spans="2:23" s="5" customFormat="1">
      <c r="B1711" s="51"/>
      <c r="C1711" s="51"/>
      <c r="D1711" s="51"/>
      <c r="E1711" s="51"/>
      <c r="F1711" s="51"/>
      <c r="G1711" s="51"/>
      <c r="H1711" s="52"/>
      <c r="I1711"/>
      <c r="J1711" s="38"/>
      <c r="K1711" s="38"/>
      <c r="L1711" s="38"/>
      <c r="M1711" s="38"/>
      <c r="N1711" s="37"/>
      <c r="O1711" s="37"/>
      <c r="P1711" s="37"/>
      <c r="Q1711" s="37"/>
      <c r="R1711" s="37"/>
      <c r="S1711" s="37"/>
      <c r="T1711" s="207"/>
      <c r="V1711" s="23"/>
      <c r="W1711" s="23"/>
    </row>
    <row r="1712" spans="2:23" s="5" customFormat="1">
      <c r="B1712" s="51"/>
      <c r="C1712" s="51"/>
      <c r="D1712" s="51"/>
      <c r="E1712" s="51"/>
      <c r="F1712" s="51"/>
      <c r="G1712" s="51"/>
      <c r="H1712" s="52"/>
      <c r="I1712"/>
      <c r="J1712" s="38"/>
      <c r="K1712" s="38"/>
      <c r="L1712" s="38"/>
      <c r="M1712" s="38"/>
      <c r="N1712" s="37"/>
      <c r="O1712" s="37"/>
      <c r="P1712" s="37"/>
      <c r="Q1712" s="37"/>
      <c r="R1712" s="37"/>
      <c r="S1712" s="37"/>
      <c r="T1712" s="207"/>
      <c r="V1712" s="23"/>
      <c r="W1712" s="23"/>
    </row>
    <row r="1713" spans="2:23" s="5" customFormat="1">
      <c r="B1713" s="51"/>
      <c r="C1713" s="51"/>
      <c r="D1713" s="51"/>
      <c r="E1713" s="51"/>
      <c r="F1713" s="51"/>
      <c r="G1713" s="51"/>
      <c r="H1713" s="52"/>
      <c r="I1713"/>
      <c r="J1713" s="38"/>
      <c r="K1713" s="38"/>
      <c r="L1713" s="38"/>
      <c r="M1713" s="38"/>
      <c r="N1713" s="37"/>
      <c r="O1713" s="37"/>
      <c r="P1713" s="37"/>
      <c r="Q1713" s="37"/>
      <c r="R1713" s="37"/>
      <c r="S1713" s="37"/>
      <c r="T1713" s="207"/>
      <c r="V1713" s="23"/>
      <c r="W1713" s="23"/>
    </row>
    <row r="1714" spans="2:23" s="5" customFormat="1">
      <c r="B1714" s="51"/>
      <c r="C1714" s="51"/>
      <c r="D1714" s="51"/>
      <c r="E1714" s="51"/>
      <c r="F1714" s="51"/>
      <c r="G1714" s="51"/>
      <c r="H1714" s="52"/>
      <c r="I1714"/>
      <c r="J1714" s="38"/>
      <c r="K1714" s="38"/>
      <c r="L1714" s="38"/>
      <c r="M1714" s="38"/>
      <c r="N1714" s="37"/>
      <c r="O1714" s="37"/>
      <c r="P1714" s="37"/>
      <c r="Q1714" s="37"/>
      <c r="R1714" s="37"/>
      <c r="S1714" s="37"/>
      <c r="T1714" s="207"/>
      <c r="V1714" s="23"/>
      <c r="W1714" s="23"/>
    </row>
    <row r="1715" spans="2:23" s="5" customFormat="1">
      <c r="B1715" s="51"/>
      <c r="C1715" s="51"/>
      <c r="D1715" s="51"/>
      <c r="E1715" s="51"/>
      <c r="F1715" s="51"/>
      <c r="G1715" s="51"/>
      <c r="H1715" s="52"/>
      <c r="I1715"/>
      <c r="J1715" s="38"/>
      <c r="K1715" s="38"/>
      <c r="L1715" s="38"/>
      <c r="M1715" s="38"/>
      <c r="N1715" s="37"/>
      <c r="O1715" s="37"/>
      <c r="P1715" s="37"/>
      <c r="Q1715" s="37"/>
      <c r="R1715" s="37"/>
      <c r="S1715" s="37"/>
      <c r="T1715" s="207"/>
      <c r="V1715" s="23"/>
      <c r="W1715" s="23"/>
    </row>
    <row r="1716" spans="2:23" s="5" customFormat="1">
      <c r="B1716" s="51"/>
      <c r="C1716" s="51"/>
      <c r="D1716" s="51"/>
      <c r="E1716" s="51"/>
      <c r="F1716" s="51"/>
      <c r="G1716" s="51"/>
      <c r="H1716" s="52"/>
      <c r="I1716"/>
      <c r="J1716" s="38"/>
      <c r="K1716" s="38"/>
      <c r="L1716" s="38"/>
      <c r="M1716" s="38"/>
      <c r="N1716" s="37"/>
      <c r="O1716" s="37"/>
      <c r="P1716" s="37"/>
      <c r="Q1716" s="37"/>
      <c r="R1716" s="37"/>
      <c r="S1716" s="37"/>
      <c r="T1716" s="207"/>
      <c r="V1716" s="23"/>
      <c r="W1716" s="23"/>
    </row>
    <row r="1717" spans="2:23" s="5" customFormat="1">
      <c r="B1717" s="51"/>
      <c r="C1717" s="51"/>
      <c r="D1717" s="51"/>
      <c r="E1717" s="51"/>
      <c r="F1717" s="51"/>
      <c r="G1717" s="51"/>
      <c r="H1717" s="52"/>
      <c r="I1717"/>
      <c r="J1717" s="38"/>
      <c r="K1717" s="38"/>
      <c r="L1717" s="38"/>
      <c r="M1717" s="38"/>
      <c r="N1717" s="37"/>
      <c r="O1717" s="37"/>
      <c r="P1717" s="37"/>
      <c r="Q1717" s="37"/>
      <c r="R1717" s="37"/>
      <c r="S1717" s="37"/>
      <c r="T1717" s="207"/>
      <c r="V1717" s="23"/>
      <c r="W1717" s="23"/>
    </row>
    <row r="1718" spans="2:23" s="5" customFormat="1">
      <c r="B1718" s="51"/>
      <c r="C1718" s="51"/>
      <c r="D1718" s="51"/>
      <c r="E1718" s="51"/>
      <c r="F1718" s="51"/>
      <c r="G1718" s="51"/>
      <c r="H1718" s="52"/>
      <c r="I1718"/>
      <c r="J1718" s="38"/>
      <c r="K1718" s="38"/>
      <c r="L1718" s="38"/>
      <c r="M1718" s="38"/>
      <c r="N1718" s="37"/>
      <c r="O1718" s="37"/>
      <c r="P1718" s="37"/>
      <c r="Q1718" s="37"/>
      <c r="R1718" s="37"/>
      <c r="S1718" s="37"/>
      <c r="T1718" s="207"/>
      <c r="V1718" s="23"/>
      <c r="W1718" s="23"/>
    </row>
    <row r="1719" spans="2:23" s="5" customFormat="1">
      <c r="B1719" s="51"/>
      <c r="C1719" s="51"/>
      <c r="D1719" s="51"/>
      <c r="E1719" s="51"/>
      <c r="F1719" s="51"/>
      <c r="G1719" s="51"/>
      <c r="H1719" s="52"/>
      <c r="I1719"/>
      <c r="J1719" s="38"/>
      <c r="K1719" s="38"/>
      <c r="L1719" s="38"/>
      <c r="M1719" s="38"/>
      <c r="N1719" s="37"/>
      <c r="O1719" s="37"/>
      <c r="P1719" s="37"/>
      <c r="Q1719" s="37"/>
      <c r="R1719" s="37"/>
      <c r="S1719" s="37"/>
      <c r="T1719" s="207"/>
      <c r="V1719" s="23"/>
      <c r="W1719" s="23"/>
    </row>
    <row r="1720" spans="2:23" s="5" customFormat="1">
      <c r="B1720" s="51"/>
      <c r="C1720" s="51"/>
      <c r="D1720" s="51"/>
      <c r="E1720" s="51"/>
      <c r="F1720" s="51"/>
      <c r="G1720" s="51"/>
      <c r="H1720" s="52"/>
      <c r="I1720"/>
      <c r="J1720" s="38"/>
      <c r="K1720" s="38"/>
      <c r="L1720" s="38"/>
      <c r="M1720" s="38"/>
      <c r="N1720" s="37"/>
      <c r="O1720" s="37"/>
      <c r="P1720" s="37"/>
      <c r="Q1720" s="37"/>
      <c r="R1720" s="37"/>
      <c r="S1720" s="37"/>
      <c r="T1720" s="207"/>
      <c r="V1720" s="23"/>
      <c r="W1720" s="23"/>
    </row>
    <row r="1721" spans="2:23" s="5" customFormat="1">
      <c r="B1721" s="51"/>
      <c r="C1721" s="51"/>
      <c r="D1721" s="51"/>
      <c r="E1721" s="51"/>
      <c r="F1721" s="51"/>
      <c r="G1721" s="51"/>
      <c r="H1721" s="52"/>
      <c r="I1721"/>
      <c r="J1721" s="38"/>
      <c r="K1721" s="38"/>
      <c r="L1721" s="38"/>
      <c r="M1721" s="38"/>
      <c r="N1721" s="37"/>
      <c r="O1721" s="37"/>
      <c r="P1721" s="37"/>
      <c r="Q1721" s="37"/>
      <c r="R1721" s="37"/>
      <c r="S1721" s="37"/>
      <c r="T1721" s="207"/>
      <c r="V1721" s="23"/>
      <c r="W1721" s="23"/>
    </row>
    <row r="1722" spans="2:23" s="5" customFormat="1">
      <c r="B1722" s="51"/>
      <c r="C1722" s="51"/>
      <c r="D1722" s="51"/>
      <c r="E1722" s="51"/>
      <c r="F1722" s="51"/>
      <c r="G1722" s="51"/>
      <c r="H1722" s="52"/>
      <c r="I1722"/>
      <c r="J1722" s="38"/>
      <c r="K1722" s="38"/>
      <c r="L1722" s="38"/>
      <c r="M1722" s="38"/>
      <c r="N1722" s="37"/>
      <c r="O1722" s="37"/>
      <c r="P1722" s="37"/>
      <c r="Q1722" s="37"/>
      <c r="R1722" s="37"/>
      <c r="S1722" s="37"/>
      <c r="T1722" s="207"/>
      <c r="V1722" s="23"/>
      <c r="W1722" s="23"/>
    </row>
    <row r="1723" spans="2:23" s="5" customFormat="1">
      <c r="B1723" s="51"/>
      <c r="C1723" s="51"/>
      <c r="D1723" s="51"/>
      <c r="E1723" s="51"/>
      <c r="F1723" s="51"/>
      <c r="G1723" s="51"/>
      <c r="H1723" s="52"/>
      <c r="I1723"/>
      <c r="J1723" s="38"/>
      <c r="K1723" s="38"/>
      <c r="L1723" s="38"/>
      <c r="M1723" s="38"/>
      <c r="N1723" s="37"/>
      <c r="O1723" s="37"/>
      <c r="P1723" s="37"/>
      <c r="Q1723" s="37"/>
      <c r="R1723" s="37"/>
      <c r="S1723" s="37"/>
      <c r="T1723" s="207"/>
      <c r="V1723" s="23"/>
      <c r="W1723" s="23"/>
    </row>
    <row r="1724" spans="2:23" s="5" customFormat="1">
      <c r="B1724" s="51"/>
      <c r="C1724" s="51"/>
      <c r="D1724" s="51"/>
      <c r="E1724" s="51"/>
      <c r="F1724" s="51"/>
      <c r="G1724" s="51"/>
      <c r="H1724" s="52"/>
      <c r="I1724"/>
      <c r="J1724" s="38"/>
      <c r="K1724" s="38"/>
      <c r="L1724" s="38"/>
      <c r="M1724" s="38"/>
      <c r="N1724" s="37"/>
      <c r="O1724" s="37"/>
      <c r="P1724" s="37"/>
      <c r="Q1724" s="37"/>
      <c r="R1724" s="37"/>
      <c r="S1724" s="37"/>
      <c r="T1724" s="207"/>
      <c r="V1724" s="23"/>
      <c r="W1724" s="23"/>
    </row>
    <row r="1725" spans="2:23" s="5" customFormat="1">
      <c r="B1725" s="51"/>
      <c r="C1725" s="51"/>
      <c r="D1725" s="51"/>
      <c r="E1725" s="51"/>
      <c r="F1725" s="51"/>
      <c r="G1725" s="51"/>
      <c r="H1725" s="52"/>
      <c r="I1725"/>
      <c r="J1725" s="38"/>
      <c r="K1725" s="38"/>
      <c r="L1725" s="38"/>
      <c r="M1725" s="38"/>
      <c r="N1725" s="37"/>
      <c r="O1725" s="37"/>
      <c r="P1725" s="37"/>
      <c r="Q1725" s="37"/>
      <c r="R1725" s="37"/>
      <c r="S1725" s="37"/>
      <c r="T1725" s="207"/>
      <c r="V1725" s="23"/>
      <c r="W1725" s="23"/>
    </row>
    <row r="1726" spans="2:23" s="5" customFormat="1">
      <c r="B1726" s="51"/>
      <c r="C1726" s="51"/>
      <c r="D1726" s="51"/>
      <c r="E1726" s="51"/>
      <c r="F1726" s="51"/>
      <c r="G1726" s="51"/>
      <c r="H1726" s="52"/>
      <c r="I1726"/>
      <c r="J1726" s="38"/>
      <c r="K1726" s="38"/>
      <c r="L1726" s="38"/>
      <c r="M1726" s="38"/>
      <c r="N1726" s="37"/>
      <c r="O1726" s="37"/>
      <c r="P1726" s="37"/>
      <c r="Q1726" s="37"/>
      <c r="R1726" s="37"/>
      <c r="S1726" s="37"/>
      <c r="T1726" s="207"/>
      <c r="V1726" s="23"/>
      <c r="W1726" s="23"/>
    </row>
    <row r="1727" spans="2:23" s="5" customFormat="1">
      <c r="B1727" s="51"/>
      <c r="C1727" s="51"/>
      <c r="D1727" s="51"/>
      <c r="E1727" s="51"/>
      <c r="F1727" s="51"/>
      <c r="G1727" s="51"/>
      <c r="H1727" s="52"/>
      <c r="I1727"/>
      <c r="J1727" s="38"/>
      <c r="K1727" s="38"/>
      <c r="L1727" s="38"/>
      <c r="M1727" s="38"/>
      <c r="N1727" s="37"/>
      <c r="O1727" s="37"/>
      <c r="P1727" s="37"/>
      <c r="Q1727" s="37"/>
      <c r="R1727" s="37"/>
      <c r="S1727" s="37"/>
      <c r="T1727" s="207"/>
      <c r="V1727" s="23"/>
      <c r="W1727" s="23"/>
    </row>
    <row r="1728" spans="2:23" s="5" customFormat="1">
      <c r="B1728" s="51"/>
      <c r="C1728" s="51"/>
      <c r="D1728" s="51"/>
      <c r="E1728" s="51"/>
      <c r="F1728" s="51"/>
      <c r="G1728" s="51"/>
      <c r="H1728" s="52"/>
      <c r="I1728"/>
      <c r="J1728" s="38"/>
      <c r="K1728" s="38"/>
      <c r="L1728" s="38"/>
      <c r="M1728" s="38"/>
      <c r="N1728" s="37"/>
      <c r="O1728" s="37"/>
      <c r="P1728" s="37"/>
      <c r="Q1728" s="37"/>
      <c r="R1728" s="37"/>
      <c r="S1728" s="37"/>
      <c r="T1728" s="207"/>
      <c r="V1728" s="23"/>
      <c r="W1728" s="23"/>
    </row>
    <row r="1729" spans="2:23" s="5" customFormat="1">
      <c r="B1729" s="51"/>
      <c r="C1729" s="51"/>
      <c r="D1729" s="51"/>
      <c r="E1729" s="51"/>
      <c r="F1729" s="51"/>
      <c r="G1729" s="51"/>
      <c r="H1729" s="52"/>
      <c r="I1729"/>
      <c r="J1729" s="38"/>
      <c r="K1729" s="38"/>
      <c r="L1729" s="38"/>
      <c r="M1729" s="38"/>
      <c r="N1729" s="37"/>
      <c r="O1729" s="37"/>
      <c r="P1729" s="37"/>
      <c r="Q1729" s="37"/>
      <c r="R1729" s="37"/>
      <c r="S1729" s="37"/>
      <c r="T1729" s="207"/>
      <c r="V1729" s="23"/>
      <c r="W1729" s="23"/>
    </row>
    <row r="1730" spans="2:23" s="5" customFormat="1">
      <c r="B1730" s="51"/>
      <c r="C1730" s="51"/>
      <c r="D1730" s="51"/>
      <c r="E1730" s="51"/>
      <c r="F1730" s="51"/>
      <c r="G1730" s="51"/>
      <c r="H1730" s="52"/>
      <c r="I1730"/>
      <c r="J1730" s="38"/>
      <c r="K1730" s="38"/>
      <c r="L1730" s="38"/>
      <c r="M1730" s="38"/>
      <c r="N1730" s="37"/>
      <c r="O1730" s="37"/>
      <c r="P1730" s="37"/>
      <c r="Q1730" s="37"/>
      <c r="R1730" s="37"/>
      <c r="S1730" s="37"/>
      <c r="T1730" s="207"/>
      <c r="V1730" s="23"/>
      <c r="W1730" s="23"/>
    </row>
    <row r="1731" spans="2:23" s="5" customFormat="1">
      <c r="B1731" s="51"/>
      <c r="C1731" s="51"/>
      <c r="D1731" s="51"/>
      <c r="E1731" s="51"/>
      <c r="F1731" s="51"/>
      <c r="G1731" s="51"/>
      <c r="H1731" s="52"/>
      <c r="I1731"/>
      <c r="J1731" s="38"/>
      <c r="K1731" s="38"/>
      <c r="L1731" s="38"/>
      <c r="M1731" s="38"/>
      <c r="N1731" s="37"/>
      <c r="O1731" s="37"/>
      <c r="P1731" s="37"/>
      <c r="Q1731" s="37"/>
      <c r="R1731" s="37"/>
      <c r="S1731" s="37"/>
      <c r="T1731" s="207"/>
      <c r="V1731" s="23"/>
      <c r="W1731" s="23"/>
    </row>
    <row r="1732" spans="2:23" s="5" customFormat="1">
      <c r="B1732" s="51"/>
      <c r="C1732" s="51"/>
      <c r="D1732" s="51"/>
      <c r="E1732" s="51"/>
      <c r="F1732" s="51"/>
      <c r="G1732" s="51"/>
      <c r="H1732" s="52"/>
      <c r="I1732"/>
      <c r="J1732" s="38"/>
      <c r="K1732" s="38"/>
      <c r="L1732" s="38"/>
      <c r="M1732" s="38"/>
      <c r="N1732" s="37"/>
      <c r="O1732" s="37"/>
      <c r="P1732" s="37"/>
      <c r="Q1732" s="37"/>
      <c r="R1732" s="37"/>
      <c r="S1732" s="37"/>
      <c r="T1732" s="207"/>
      <c r="V1732" s="23"/>
      <c r="W1732" s="23"/>
    </row>
    <row r="1733" spans="2:23" s="5" customFormat="1">
      <c r="B1733" s="51"/>
      <c r="C1733" s="51"/>
      <c r="D1733" s="51"/>
      <c r="E1733" s="51"/>
      <c r="F1733" s="51"/>
      <c r="G1733" s="51"/>
      <c r="H1733" s="52"/>
      <c r="I1733"/>
      <c r="J1733" s="38"/>
      <c r="K1733" s="38"/>
      <c r="L1733" s="38"/>
      <c r="M1733" s="38"/>
      <c r="N1733" s="37"/>
      <c r="O1733" s="37"/>
      <c r="P1733" s="37"/>
      <c r="Q1733" s="37"/>
      <c r="R1733" s="37"/>
      <c r="S1733" s="37"/>
      <c r="T1733" s="207"/>
      <c r="V1733" s="23"/>
      <c r="W1733" s="23"/>
    </row>
    <row r="1734" spans="2:23" s="5" customFormat="1">
      <c r="B1734" s="51"/>
      <c r="C1734" s="51"/>
      <c r="D1734" s="51"/>
      <c r="E1734" s="51"/>
      <c r="F1734" s="51"/>
      <c r="G1734" s="51"/>
      <c r="H1734" s="52"/>
      <c r="I1734"/>
      <c r="J1734" s="38"/>
      <c r="K1734" s="38"/>
      <c r="L1734" s="38"/>
      <c r="M1734" s="38"/>
      <c r="N1734" s="37"/>
      <c r="O1734" s="37"/>
      <c r="P1734" s="37"/>
      <c r="Q1734" s="37"/>
      <c r="R1734" s="37"/>
      <c r="S1734" s="37"/>
      <c r="T1734" s="207"/>
      <c r="V1734" s="23"/>
      <c r="W1734" s="23"/>
    </row>
    <row r="1735" spans="2:23" s="5" customFormat="1">
      <c r="B1735" s="51"/>
      <c r="C1735" s="51"/>
      <c r="D1735" s="51"/>
      <c r="E1735" s="51"/>
      <c r="F1735" s="51"/>
      <c r="G1735" s="51"/>
      <c r="H1735" s="52"/>
      <c r="I1735"/>
      <c r="J1735" s="38"/>
      <c r="K1735" s="38"/>
      <c r="L1735" s="38"/>
      <c r="M1735" s="38"/>
      <c r="N1735" s="37"/>
      <c r="O1735" s="37"/>
      <c r="P1735" s="37"/>
      <c r="Q1735" s="37"/>
      <c r="R1735" s="37"/>
      <c r="S1735" s="37"/>
      <c r="T1735" s="207"/>
      <c r="V1735" s="23"/>
      <c r="W1735" s="23"/>
    </row>
    <row r="1736" spans="2:23" s="5" customFormat="1">
      <c r="B1736" s="51"/>
      <c r="C1736" s="51"/>
      <c r="D1736" s="51"/>
      <c r="E1736" s="51"/>
      <c r="F1736" s="51"/>
      <c r="G1736" s="51"/>
      <c r="H1736" s="52"/>
      <c r="I1736"/>
      <c r="J1736" s="38"/>
      <c r="K1736" s="38"/>
      <c r="L1736" s="38"/>
      <c r="M1736" s="38"/>
      <c r="N1736" s="37"/>
      <c r="O1736" s="37"/>
      <c r="P1736" s="37"/>
      <c r="Q1736" s="37"/>
      <c r="R1736" s="37"/>
      <c r="S1736" s="37"/>
      <c r="T1736" s="207"/>
      <c r="V1736" s="23"/>
      <c r="W1736" s="23"/>
    </row>
    <row r="1737" spans="2:23" s="5" customFormat="1">
      <c r="B1737" s="51"/>
      <c r="C1737" s="51"/>
      <c r="D1737" s="51"/>
      <c r="E1737" s="51"/>
      <c r="F1737" s="51"/>
      <c r="G1737" s="51"/>
      <c r="H1737" s="52"/>
      <c r="I1737"/>
      <c r="J1737" s="38"/>
      <c r="K1737" s="38"/>
      <c r="L1737" s="38"/>
      <c r="M1737" s="38"/>
      <c r="N1737" s="37"/>
      <c r="O1737" s="37"/>
      <c r="P1737" s="37"/>
      <c r="Q1737" s="37"/>
      <c r="R1737" s="37"/>
      <c r="S1737" s="37"/>
      <c r="T1737" s="207"/>
      <c r="V1737" s="23"/>
      <c r="W1737" s="23"/>
    </row>
    <row r="1738" spans="2:23" s="5" customFormat="1">
      <c r="B1738" s="51"/>
      <c r="C1738" s="51"/>
      <c r="D1738" s="51"/>
      <c r="E1738" s="51"/>
      <c r="F1738" s="51"/>
      <c r="G1738" s="51"/>
      <c r="H1738" s="52"/>
      <c r="I1738"/>
      <c r="J1738" s="38"/>
      <c r="K1738" s="38"/>
      <c r="L1738" s="38"/>
      <c r="M1738" s="38"/>
      <c r="N1738" s="37"/>
      <c r="O1738" s="37"/>
      <c r="P1738" s="37"/>
      <c r="Q1738" s="37"/>
      <c r="R1738" s="37"/>
      <c r="S1738" s="37"/>
      <c r="T1738" s="207"/>
      <c r="V1738" s="23"/>
      <c r="W1738" s="23"/>
    </row>
    <row r="1739" spans="2:23" s="5" customFormat="1">
      <c r="B1739" s="51"/>
      <c r="C1739" s="51"/>
      <c r="D1739" s="51"/>
      <c r="E1739" s="51"/>
      <c r="F1739" s="51"/>
      <c r="G1739" s="51"/>
      <c r="H1739" s="52"/>
      <c r="I1739"/>
      <c r="J1739" s="38"/>
      <c r="K1739" s="38"/>
      <c r="L1739" s="38"/>
      <c r="M1739" s="38"/>
      <c r="N1739" s="37"/>
      <c r="O1739" s="37"/>
      <c r="P1739" s="37"/>
      <c r="Q1739" s="37"/>
      <c r="R1739" s="37"/>
      <c r="S1739" s="37"/>
      <c r="T1739" s="207"/>
      <c r="V1739" s="23"/>
      <c r="W1739" s="23"/>
    </row>
    <row r="1740" spans="2:23" s="5" customFormat="1">
      <c r="B1740" s="51"/>
      <c r="C1740" s="51"/>
      <c r="D1740" s="51"/>
      <c r="E1740" s="51"/>
      <c r="F1740" s="51"/>
      <c r="G1740" s="51"/>
      <c r="H1740" s="52"/>
      <c r="I1740"/>
      <c r="J1740" s="38"/>
      <c r="K1740" s="38"/>
      <c r="L1740" s="38"/>
      <c r="M1740" s="38"/>
      <c r="N1740" s="37"/>
      <c r="O1740" s="37"/>
      <c r="P1740" s="37"/>
      <c r="Q1740" s="37"/>
      <c r="R1740" s="37"/>
      <c r="S1740" s="37"/>
      <c r="T1740" s="207"/>
      <c r="V1740" s="23"/>
      <c r="W1740" s="23"/>
    </row>
    <row r="1741" spans="2:23" s="5" customFormat="1">
      <c r="B1741" s="51"/>
      <c r="C1741" s="51"/>
      <c r="D1741" s="51"/>
      <c r="E1741" s="51"/>
      <c r="F1741" s="51"/>
      <c r="G1741" s="51"/>
      <c r="H1741" s="52"/>
      <c r="I1741"/>
      <c r="J1741" s="38"/>
      <c r="K1741" s="38"/>
      <c r="L1741" s="38"/>
      <c r="M1741" s="38"/>
      <c r="N1741" s="37"/>
      <c r="O1741" s="37"/>
      <c r="P1741" s="37"/>
      <c r="Q1741" s="37"/>
      <c r="R1741" s="37"/>
      <c r="S1741" s="37"/>
      <c r="T1741" s="207"/>
      <c r="V1741" s="23"/>
      <c r="W1741" s="23"/>
    </row>
    <row r="1742" spans="2:23" s="5" customFormat="1">
      <c r="B1742" s="51"/>
      <c r="C1742" s="51"/>
      <c r="D1742" s="51"/>
      <c r="E1742" s="51"/>
      <c r="F1742" s="51"/>
      <c r="G1742" s="51"/>
      <c r="H1742" s="52"/>
      <c r="I1742"/>
      <c r="J1742" s="38"/>
      <c r="K1742" s="38"/>
      <c r="L1742" s="38"/>
      <c r="M1742" s="38"/>
      <c r="N1742" s="37"/>
      <c r="O1742" s="37"/>
      <c r="P1742" s="37"/>
      <c r="Q1742" s="37"/>
      <c r="R1742" s="37"/>
      <c r="S1742" s="37"/>
      <c r="T1742" s="207"/>
      <c r="V1742" s="23"/>
      <c r="W1742" s="23"/>
    </row>
  </sheetData>
  <autoFilter ref="A2:S1633" xr:uid="{00000000-0001-0000-0A00-000000000000}"/>
  <sortState xmlns:xlrd2="http://schemas.microsoft.com/office/spreadsheetml/2017/richdata2" ref="A1198:V1255">
    <sortCondition ref="B1198:B1255"/>
  </sortState>
  <mergeCells count="6">
    <mergeCell ref="B1638:J1638"/>
    <mergeCell ref="B1639:J1639"/>
    <mergeCell ref="J1:S1"/>
    <mergeCell ref="B1635:J1635"/>
    <mergeCell ref="B1636:J1636"/>
    <mergeCell ref="B1637:J1637"/>
  </mergeCells>
  <phoneticPr fontId="27" type="noConversion"/>
  <pageMargins left="0.5" right="0.5" top="0.75" bottom="0.75" header="0.3" footer="0.3"/>
  <pageSetup scale="23" orientation="portrait" r:id="rId1"/>
  <headerFooter>
    <oddFooter>&amp;LPUBLIC&amp;C&amp;P</oddFooter>
  </headerFooter>
  <rowBreaks count="4" manualBreakCount="4">
    <brk id="646" max="18" man="1"/>
    <brk id="842" max="18" man="1"/>
    <brk id="1028" max="18" man="1"/>
    <brk id="1422" max="18"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8F468-B561-46BE-A62D-20C6D660122C}">
  <sheetPr>
    <tabColor rgb="FFC00000"/>
  </sheetPr>
  <dimension ref="A1:N29"/>
  <sheetViews>
    <sheetView zoomScaleNormal="100" workbookViewId="0">
      <selection sqref="A1:G1"/>
    </sheetView>
  </sheetViews>
  <sheetFormatPr defaultColWidth="9.109375" defaultRowHeight="13.2"/>
  <cols>
    <col min="1" max="5" width="20.5546875" style="92" customWidth="1"/>
    <col min="6" max="6" width="20.5546875" style="304" customWidth="1"/>
    <col min="7" max="7" width="20.5546875" style="92" customWidth="1"/>
    <col min="8" max="8" width="26.5546875" style="92" customWidth="1"/>
    <col min="9" max="9" width="61.44140625" style="92" bestFit="1" customWidth="1"/>
    <col min="10" max="10" width="24" style="92" bestFit="1" customWidth="1"/>
    <col min="11" max="11" width="18" style="92" bestFit="1" customWidth="1"/>
    <col min="12" max="12" width="8.44140625" style="92" bestFit="1" customWidth="1"/>
    <col min="13" max="13" width="11.44140625" style="92" bestFit="1" customWidth="1"/>
    <col min="14" max="14" width="11.44140625" style="303" bestFit="1" customWidth="1"/>
    <col min="15" max="15" width="8.109375" style="92" bestFit="1" customWidth="1"/>
    <col min="16" max="16384" width="9.109375" style="92"/>
  </cols>
  <sheetData>
    <row r="1" spans="1:7" ht="34.5" customHeight="1">
      <c r="A1" s="395" t="s">
        <v>4607</v>
      </c>
      <c r="B1" s="395"/>
      <c r="C1" s="395"/>
      <c r="D1" s="395"/>
      <c r="E1" s="395"/>
      <c r="F1" s="395"/>
      <c r="G1" s="395"/>
    </row>
    <row r="2" spans="1:7" ht="14.4">
      <c r="A2" s="222"/>
      <c r="B2" s="222"/>
      <c r="C2" s="222"/>
      <c r="D2" s="222"/>
      <c r="E2" s="222"/>
      <c r="F2" s="225"/>
    </row>
    <row r="3" spans="1:7" ht="116.4" customHeight="1">
      <c r="A3" s="397" t="s">
        <v>4615</v>
      </c>
      <c r="B3" s="397"/>
      <c r="C3" s="397"/>
      <c r="D3" s="397"/>
      <c r="E3" s="397"/>
      <c r="F3" s="397"/>
      <c r="G3" s="397"/>
    </row>
    <row r="4" spans="1:7" ht="14.4" customHeight="1">
      <c r="A4" s="222"/>
      <c r="B4" s="145"/>
      <c r="C4" s="145"/>
      <c r="D4" s="145"/>
      <c r="E4" s="145"/>
      <c r="F4" s="145"/>
      <c r="G4" s="299"/>
    </row>
    <row r="5" spans="1:7" ht="68.099999999999994" customHeight="1">
      <c r="B5" s="396" t="s">
        <v>4582</v>
      </c>
      <c r="C5" s="396"/>
      <c r="D5" s="299"/>
      <c r="E5" s="396" t="s">
        <v>4581</v>
      </c>
      <c r="F5" s="396"/>
      <c r="G5" s="299"/>
    </row>
    <row r="6" spans="1:7">
      <c r="B6" s="301">
        <v>2025</v>
      </c>
      <c r="C6" s="302">
        <v>90472.012245000005</v>
      </c>
      <c r="D6" s="300"/>
      <c r="E6" s="301" t="s">
        <v>1623</v>
      </c>
      <c r="F6" s="302">
        <v>82923.637582210897</v>
      </c>
      <c r="G6" s="299"/>
    </row>
    <row r="7" spans="1:7">
      <c r="B7" s="301">
        <v>2026</v>
      </c>
      <c r="C7" s="302">
        <v>106405.06559</v>
      </c>
      <c r="D7" s="300"/>
      <c r="E7" s="301" t="s">
        <v>1624</v>
      </c>
      <c r="F7" s="302">
        <v>98744.172314845171</v>
      </c>
      <c r="G7" s="299"/>
    </row>
    <row r="8" spans="1:7">
      <c r="B8" s="301">
        <v>2027</v>
      </c>
      <c r="C8" s="302">
        <v>121140.3275</v>
      </c>
      <c r="D8" s="300"/>
      <c r="E8" s="301" t="s">
        <v>1625</v>
      </c>
      <c r="F8" s="302">
        <v>114475.89803419643</v>
      </c>
      <c r="G8" s="299"/>
    </row>
    <row r="9" spans="1:7">
      <c r="B9" s="301">
        <v>2028</v>
      </c>
      <c r="C9" s="302">
        <v>137318.72375999999</v>
      </c>
      <c r="D9" s="300"/>
      <c r="E9" s="301" t="s">
        <v>1626</v>
      </c>
      <c r="F9" s="302">
        <v>130677.67761316402</v>
      </c>
      <c r="G9" s="299"/>
    </row>
    <row r="10" spans="1:7">
      <c r="B10" s="301">
        <v>2029</v>
      </c>
      <c r="C10" s="302">
        <v>140872.3192</v>
      </c>
      <c r="D10" s="300"/>
      <c r="E10" s="301" t="s">
        <v>1658</v>
      </c>
      <c r="F10" s="302">
        <v>136391.25285475457</v>
      </c>
      <c r="G10" s="299"/>
    </row>
    <row r="11" spans="1:7">
      <c r="B11" s="301">
        <v>2030</v>
      </c>
      <c r="C11" s="302">
        <v>147976.84208999999</v>
      </c>
      <c r="D11" s="300"/>
      <c r="E11" s="301" t="s">
        <v>1707</v>
      </c>
      <c r="F11" s="302">
        <v>140682.00837598124</v>
      </c>
      <c r="G11" s="299"/>
    </row>
    <row r="12" spans="1:7">
      <c r="B12" s="301">
        <v>2031</v>
      </c>
      <c r="C12" s="302">
        <v>149758.15289</v>
      </c>
      <c r="D12" s="300"/>
      <c r="E12" s="301" t="s">
        <v>1844</v>
      </c>
      <c r="F12" s="302">
        <v>142437.39814133881</v>
      </c>
      <c r="G12" s="299"/>
    </row>
    <row r="13" spans="1:7">
      <c r="B13" s="301">
        <v>2032</v>
      </c>
      <c r="C13" s="302">
        <v>151510.41680000001</v>
      </c>
      <c r="D13" s="300"/>
      <c r="E13" s="301" t="s">
        <v>3809</v>
      </c>
      <c r="F13" s="302">
        <v>144124.52348565502</v>
      </c>
      <c r="G13" s="299"/>
    </row>
    <row r="14" spans="1:7">
      <c r="B14" s="301">
        <v>2033</v>
      </c>
      <c r="C14" s="302">
        <v>153229.84757000001</v>
      </c>
      <c r="D14" s="300"/>
      <c r="E14" s="301" t="str">
        <f>"2033/2034"</f>
        <v>2033/2034</v>
      </c>
      <c r="F14" s="302">
        <v>145736.73562940746</v>
      </c>
      <c r="G14" s="299"/>
    </row>
    <row r="15" spans="1:7">
      <c r="B15" s="301">
        <v>2034</v>
      </c>
      <c r="C15" s="302">
        <v>154835.4385740984</v>
      </c>
      <c r="D15" s="300"/>
      <c r="E15" s="301" t="str">
        <f>"2034/2035"</f>
        <v>2034/2035</v>
      </c>
      <c r="F15" s="302">
        <v>147321.50969497202</v>
      </c>
      <c r="G15" s="299"/>
    </row>
    <row r="16" spans="1:7">
      <c r="B16" s="299"/>
      <c r="C16" s="299"/>
      <c r="D16" s="299"/>
      <c r="E16" s="299"/>
      <c r="F16" s="299"/>
      <c r="G16" s="299"/>
    </row>
    <row r="17" spans="2:7">
      <c r="B17" s="398" t="s">
        <v>4605</v>
      </c>
      <c r="C17" s="398"/>
      <c r="D17" s="398"/>
      <c r="E17" s="398"/>
      <c r="F17" s="398"/>
      <c r="G17" s="299"/>
    </row>
    <row r="18" spans="2:7">
      <c r="B18" s="299"/>
      <c r="C18" s="299"/>
      <c r="D18" s="299"/>
      <c r="E18" s="299"/>
      <c r="F18" s="299"/>
      <c r="G18" s="299"/>
    </row>
    <row r="19" spans="2:7" ht="81" customHeight="1">
      <c r="B19" s="396" t="s">
        <v>4612</v>
      </c>
      <c r="C19" s="396"/>
      <c r="D19" s="299"/>
      <c r="E19" s="396" t="s">
        <v>4613</v>
      </c>
      <c r="F19" s="396"/>
      <c r="G19" s="299"/>
    </row>
    <row r="20" spans="2:7">
      <c r="B20" s="301">
        <v>2025</v>
      </c>
      <c r="C20" s="302">
        <v>91168.730508483</v>
      </c>
      <c r="D20" s="300"/>
      <c r="E20" s="301" t="s">
        <v>1623</v>
      </c>
      <c r="F20" s="302">
        <v>83780.0724395</v>
      </c>
    </row>
    <row r="21" spans="2:7">
      <c r="B21" s="301">
        <v>2026</v>
      </c>
      <c r="C21" s="302">
        <v>107102.4155001422</v>
      </c>
      <c r="D21" s="300"/>
      <c r="E21" s="301" t="s">
        <v>1624</v>
      </c>
      <c r="F21" s="302">
        <v>99535.104528200027</v>
      </c>
    </row>
    <row r="22" spans="2:7">
      <c r="B22" s="301">
        <v>2027</v>
      </c>
      <c r="C22" s="302">
        <v>121837.75361424929</v>
      </c>
      <c r="D22" s="300"/>
      <c r="E22" s="301" t="s">
        <v>1625</v>
      </c>
      <c r="F22" s="302">
        <v>115266.41286050002</v>
      </c>
    </row>
    <row r="23" spans="2:7">
      <c r="B23" s="301">
        <v>2028</v>
      </c>
      <c r="C23" s="302">
        <v>145902.70508948641</v>
      </c>
      <c r="D23" s="300"/>
      <c r="E23" s="301" t="s">
        <v>1626</v>
      </c>
      <c r="F23" s="302">
        <v>131502.7259094</v>
      </c>
    </row>
    <row r="24" spans="2:7">
      <c r="B24" s="301">
        <v>2029</v>
      </c>
      <c r="C24" s="302">
        <v>149456.31960056751</v>
      </c>
      <c r="D24" s="300"/>
      <c r="E24" s="301" t="s">
        <v>1658</v>
      </c>
      <c r="F24" s="302">
        <v>137375.1628891</v>
      </c>
    </row>
    <row r="25" spans="2:7">
      <c r="B25" s="301">
        <v>2030</v>
      </c>
      <c r="C25" s="302">
        <v>156560.861726631</v>
      </c>
      <c r="D25" s="300"/>
      <c r="E25" s="301" t="s">
        <v>1707</v>
      </c>
      <c r="F25" s="302">
        <v>141695.15726360001</v>
      </c>
    </row>
    <row r="26" spans="2:7">
      <c r="B26" s="301">
        <v>2031</v>
      </c>
      <c r="C26" s="302">
        <v>158342.194030824</v>
      </c>
      <c r="D26" s="300"/>
      <c r="E26" s="301" t="s">
        <v>1844</v>
      </c>
      <c r="F26" s="302">
        <v>143461.1016845</v>
      </c>
    </row>
    <row r="27" spans="2:7">
      <c r="B27" s="301">
        <v>2032</v>
      </c>
      <c r="C27" s="302">
        <v>160094.47836647602</v>
      </c>
      <c r="D27" s="300"/>
      <c r="E27" s="301" t="s">
        <v>3809</v>
      </c>
      <c r="F27" s="302">
        <v>145203.89238910002</v>
      </c>
    </row>
    <row r="28" spans="2:7">
      <c r="B28" s="301">
        <v>2033</v>
      </c>
      <c r="C28" s="302">
        <v>161813.92381446899</v>
      </c>
      <c r="D28" s="300"/>
      <c r="E28" s="301" t="str">
        <f>"2033/2034"</f>
        <v>2033/2034</v>
      </c>
      <c r="F28" s="302">
        <v>146817.21703550001</v>
      </c>
    </row>
    <row r="29" spans="2:7">
      <c r="B29" s="301">
        <v>2034</v>
      </c>
      <c r="C29" s="302">
        <v>163419.53219397654</v>
      </c>
      <c r="D29" s="300"/>
      <c r="E29" s="301" t="str">
        <f>"2034/2035"</f>
        <v>2034/2035</v>
      </c>
      <c r="F29" s="302">
        <v>148403.09609349997</v>
      </c>
    </row>
  </sheetData>
  <mergeCells count="7">
    <mergeCell ref="A1:G1"/>
    <mergeCell ref="B5:C5"/>
    <mergeCell ref="E5:F5"/>
    <mergeCell ref="A3:G3"/>
    <mergeCell ref="B19:C19"/>
    <mergeCell ref="E19:F19"/>
    <mergeCell ref="B17:F17"/>
  </mergeCells>
  <phoneticPr fontId="91" type="noConversion"/>
  <pageMargins left="0.7" right="0.7" top="0.75" bottom="0.75" header="0.3" footer="0.3"/>
  <pageSetup scale="64" orientation="portrait" r:id="rId1"/>
  <headerFooter>
    <oddFooter>&amp;LERCOT PUBLIC&amp;C&amp;P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50E2-3990-42AF-A429-25D20570FBEF}">
  <sheetPr>
    <tabColor rgb="FFC00000"/>
    <pageSetUpPr fitToPage="1"/>
  </sheetPr>
  <dimension ref="A1:Z1602"/>
  <sheetViews>
    <sheetView zoomScale="85" zoomScaleNormal="85" zoomScaleSheetLayoutView="100" workbookViewId="0">
      <selection activeCell="B1" sqref="B1:M2"/>
    </sheetView>
  </sheetViews>
  <sheetFormatPr defaultColWidth="9.109375" defaultRowHeight="13.2"/>
  <cols>
    <col min="1" max="1" width="2" style="170" bestFit="1" customWidth="1"/>
    <col min="2" max="2" width="12.44140625" style="170" customWidth="1"/>
    <col min="3" max="3" width="13.44140625" style="170" customWidth="1"/>
    <col min="4" max="4" width="10.44140625" style="170" customWidth="1"/>
    <col min="5" max="8" width="11.44140625" style="170" customWidth="1"/>
    <col min="9" max="13" width="10.44140625" style="170" customWidth="1"/>
    <col min="14" max="14" width="4.88671875" style="170" customWidth="1"/>
    <col min="15" max="15" width="13.44140625" style="170" customWidth="1"/>
    <col min="16" max="22" width="10.44140625" style="170" customWidth="1"/>
    <col min="23" max="23" width="8" style="170" bestFit="1" customWidth="1"/>
    <col min="24" max="16384" width="9.109375" style="170"/>
  </cols>
  <sheetData>
    <row r="1" spans="2:26" ht="12.9" customHeight="1">
      <c r="B1" s="401" t="s">
        <v>2932</v>
      </c>
      <c r="C1" s="401"/>
      <c r="D1" s="401"/>
      <c r="E1" s="401"/>
      <c r="F1" s="401"/>
      <c r="G1" s="401"/>
      <c r="H1" s="401"/>
      <c r="I1" s="401"/>
      <c r="J1" s="401"/>
      <c r="K1" s="401"/>
      <c r="L1" s="401"/>
      <c r="M1" s="401"/>
    </row>
    <row r="2" spans="2:26" ht="12.9" customHeight="1">
      <c r="B2" s="401"/>
      <c r="C2" s="401"/>
      <c r="D2" s="401"/>
      <c r="E2" s="401"/>
      <c r="F2" s="401"/>
      <c r="G2" s="401"/>
      <c r="H2" s="401"/>
      <c r="I2" s="401"/>
      <c r="J2" s="401"/>
      <c r="K2" s="401"/>
      <c r="L2" s="401"/>
      <c r="M2" s="401"/>
    </row>
    <row r="3" spans="2:26" ht="12.9" customHeight="1">
      <c r="B3" s="173"/>
      <c r="C3" s="173"/>
      <c r="D3" s="173"/>
      <c r="E3" s="173"/>
      <c r="F3" s="173"/>
      <c r="G3" s="173"/>
      <c r="H3" s="173"/>
    </row>
    <row r="4" spans="2:26" ht="84.9" customHeight="1">
      <c r="B4" s="400" t="s">
        <v>4571</v>
      </c>
      <c r="C4" s="400"/>
      <c r="D4" s="400"/>
      <c r="E4" s="400"/>
      <c r="F4" s="400"/>
      <c r="G4" s="400"/>
      <c r="H4" s="400"/>
      <c r="I4" s="400"/>
      <c r="J4" s="400"/>
      <c r="K4" s="400"/>
      <c r="L4" s="400"/>
      <c r="M4" s="400"/>
    </row>
    <row r="5" spans="2:26" ht="12.9" customHeight="1">
      <c r="B5" s="172"/>
      <c r="C5" s="172"/>
    </row>
    <row r="6" spans="2:26" ht="12.9" customHeight="1">
      <c r="B6" s="172"/>
      <c r="C6" s="172"/>
      <c r="D6" s="171"/>
      <c r="E6" s="171"/>
      <c r="F6" s="171"/>
      <c r="G6" s="171"/>
      <c r="H6" s="171"/>
    </row>
    <row r="7" spans="2:26" ht="15" customHeight="1">
      <c r="B7" s="399" t="s">
        <v>2930</v>
      </c>
      <c r="C7" s="399"/>
      <c r="D7" s="399"/>
      <c r="E7" s="399"/>
      <c r="F7" s="399"/>
      <c r="G7" s="399"/>
      <c r="H7" s="399"/>
      <c r="I7" s="399"/>
      <c r="J7" s="399"/>
      <c r="K7" s="399"/>
      <c r="L7" s="399"/>
      <c r="M7" s="399"/>
    </row>
    <row r="8" spans="2:26" s="216" customFormat="1" ht="40.65" customHeight="1">
      <c r="B8" s="269" t="s">
        <v>2926</v>
      </c>
      <c r="C8" s="270" t="s">
        <v>2929</v>
      </c>
      <c r="D8" s="271">
        <f>SummerSummary!E4</f>
        <v>2025</v>
      </c>
      <c r="E8" s="271">
        <f>SummerSummary!F4</f>
        <v>2026</v>
      </c>
      <c r="F8" s="271">
        <f>SummerSummary!G4</f>
        <v>2027</v>
      </c>
      <c r="G8" s="271">
        <f>SummerSummary!H4</f>
        <v>2028</v>
      </c>
      <c r="H8" s="271">
        <f>SummerSummary!I4</f>
        <v>2029</v>
      </c>
      <c r="I8" s="271">
        <f>SummerSummary!J4</f>
        <v>2030</v>
      </c>
      <c r="J8" s="271">
        <f>SummerSummary!K4</f>
        <v>2031</v>
      </c>
      <c r="K8" s="271">
        <f>SummerSummary!L4</f>
        <v>2032</v>
      </c>
      <c r="L8" s="271">
        <f>SummerSummary!M4</f>
        <v>2033</v>
      </c>
      <c r="M8" s="271">
        <f>SummerSummary!N4</f>
        <v>2034</v>
      </c>
    </row>
    <row r="9" spans="2:26">
      <c r="B9" s="267"/>
      <c r="C9" s="267"/>
      <c r="D9" s="276"/>
      <c r="E9" s="267"/>
      <c r="F9" s="267"/>
      <c r="G9" s="267"/>
      <c r="H9" s="267"/>
      <c r="I9" s="276"/>
      <c r="J9" s="267"/>
      <c r="K9" s="267"/>
      <c r="L9" s="267"/>
      <c r="M9" s="267"/>
    </row>
    <row r="10" spans="2:26">
      <c r="B10" s="267" t="s">
        <v>2925</v>
      </c>
      <c r="C10" s="268">
        <v>1</v>
      </c>
      <c r="D10" s="277">
        <f>SUMIF(SummerCapacities!$F$4:$F$1594,'Fuel Type Capacity Mix'!$B10,SummerCapacities!J$4:J$1594)</f>
        <v>162.79999999999998</v>
      </c>
      <c r="E10" s="277">
        <f>SUMIF(SummerCapacities!$F$4:$F$1594,'Fuel Type Capacity Mix'!$B10,SummerCapacities!K$4:K$1594)</f>
        <v>162.79999999999998</v>
      </c>
      <c r="F10" s="277">
        <f>SUMIF(SummerCapacities!$F$4:$F$1594,'Fuel Type Capacity Mix'!$B10,SummerCapacities!L$4:L$1594)</f>
        <v>162.79999999999998</v>
      </c>
      <c r="G10" s="277">
        <f>SUMIF(SummerCapacities!$F$4:$F$1594,'Fuel Type Capacity Mix'!$B10,SummerCapacities!M$4:M$1594)</f>
        <v>162.79999999999998</v>
      </c>
      <c r="H10" s="277">
        <f>SUMIF(SummerCapacities!$F$4:$F$1594,'Fuel Type Capacity Mix'!$B10,SummerCapacities!N$4:N$1594)</f>
        <v>162.79999999999998</v>
      </c>
      <c r="I10" s="277">
        <f>SUMIF(SummerCapacities!$F$4:$F$1594,'Fuel Type Capacity Mix'!$B10,SummerCapacities!O$4:O$1594)</f>
        <v>162.79999999999998</v>
      </c>
      <c r="J10" s="277">
        <f>SUMIF(SummerCapacities!$F$4:$F$1594,'Fuel Type Capacity Mix'!$B10,SummerCapacities!P$4:P$1594)</f>
        <v>162.79999999999998</v>
      </c>
      <c r="K10" s="277">
        <f>SUMIF(SummerCapacities!$F$4:$F$1594,'Fuel Type Capacity Mix'!$B10,SummerCapacities!Q$4:Q$1594)</f>
        <v>162.79999999999998</v>
      </c>
      <c r="L10" s="277">
        <f>SUMIF(SummerCapacities!$F$4:$F$1594,'Fuel Type Capacity Mix'!$B10,SummerCapacities!R$4:R$1594)</f>
        <v>162.79999999999998</v>
      </c>
      <c r="M10" s="277">
        <f>SUMIF(SummerCapacities!$F$4:$F$1594,'Fuel Type Capacity Mix'!$B10,SummerCapacities!S$4:S$1594)</f>
        <v>162.79999999999998</v>
      </c>
      <c r="Q10" s="218"/>
      <c r="R10" s="218"/>
      <c r="S10" s="218"/>
      <c r="T10" s="218"/>
      <c r="U10" s="218"/>
      <c r="V10" s="218"/>
      <c r="W10" s="218"/>
      <c r="X10" s="218"/>
      <c r="Y10" s="218"/>
      <c r="Z10" s="218"/>
    </row>
    <row r="11" spans="2:26" ht="12.9" customHeight="1">
      <c r="B11" s="267" t="s">
        <v>2924</v>
      </c>
      <c r="C11" s="268">
        <v>1</v>
      </c>
      <c r="D11" s="277">
        <f>SUMIF(SummerCapacities!$F$4:$F$1594,'Fuel Type Capacity Mix'!$B11,SummerCapacities!J$4:J$1594)</f>
        <v>13567.6</v>
      </c>
      <c r="E11" s="277">
        <f>SUMIF(SummerCapacities!$F$4:$F$1594,'Fuel Type Capacity Mix'!$B11,SummerCapacities!K$4:K$1594)</f>
        <v>13567.6</v>
      </c>
      <c r="F11" s="277">
        <f>SUMIF(SummerCapacities!$F$4:$F$1594,'Fuel Type Capacity Mix'!$B11,SummerCapacities!L$4:L$1594)</f>
        <v>13567.6</v>
      </c>
      <c r="G11" s="277">
        <f>SUMIF(SummerCapacities!$F$4:$F$1594,'Fuel Type Capacity Mix'!$B11,SummerCapacities!M$4:M$1594)</f>
        <v>13567.6</v>
      </c>
      <c r="H11" s="277">
        <f>SUMIF(SummerCapacities!$F$4:$F$1594,'Fuel Type Capacity Mix'!$B11,SummerCapacities!N$4:N$1594)</f>
        <v>13567.6</v>
      </c>
      <c r="I11" s="277">
        <f>SUMIF(SummerCapacities!$F$4:$F$1594,'Fuel Type Capacity Mix'!$B11,SummerCapacities!O$4:O$1594)</f>
        <v>13567.6</v>
      </c>
      <c r="J11" s="277">
        <f>SUMIF(SummerCapacities!$F$4:$F$1594,'Fuel Type Capacity Mix'!$B11,SummerCapacities!P$4:P$1594)</f>
        <v>13567.6</v>
      </c>
      <c r="K11" s="277">
        <f>SUMIF(SummerCapacities!$F$4:$F$1594,'Fuel Type Capacity Mix'!$B11,SummerCapacities!Q$4:Q$1594)</f>
        <v>13567.6</v>
      </c>
      <c r="L11" s="277">
        <f>SUMIF(SummerCapacities!$F$4:$F$1594,'Fuel Type Capacity Mix'!$B11,SummerCapacities!R$4:R$1594)</f>
        <v>13567.6</v>
      </c>
      <c r="M11" s="277">
        <f>SUMIF(SummerCapacities!$F$4:$F$1594,'Fuel Type Capacity Mix'!$B11,SummerCapacities!S$4:S$1594)</f>
        <v>13567.6</v>
      </c>
      <c r="Q11" s="218"/>
      <c r="R11" s="218"/>
      <c r="S11" s="218"/>
      <c r="T11" s="218"/>
      <c r="U11" s="218"/>
      <c r="V11" s="218"/>
      <c r="W11" s="218"/>
      <c r="X11" s="218"/>
      <c r="Y11" s="218"/>
      <c r="Z11" s="218"/>
    </row>
    <row r="12" spans="2:26" ht="12.9" customHeight="1">
      <c r="B12" s="267" t="s">
        <v>2928</v>
      </c>
      <c r="C12" s="268">
        <v>1</v>
      </c>
      <c r="D12" s="277">
        <f>SUMIF(SummerCapacities!$F$4:$F$1594,"GAS-CC",SummerCapacities!J$4:J$1594)
+SUMIF(SummerCapacities!$F$4:$F$1594,"GAS-GT",SummerCapacities!J$4:J$1594)
+SUMIF(SummerCapacities!$F$4:$F$1594,"GAS-ST",SummerCapacities!J$4:J$1594)
+SUMIF(SummerCapacities!$F$4:$F$1594,"GAS-IC",SummerCapacities!J$4:J$1594)</f>
        <v>53437.750000000007</v>
      </c>
      <c r="E12" s="277">
        <f>SUMIF(SummerCapacities!$F$4:$F$1594,"GAS-CC",SummerCapacities!K$4:K$1594)
+SUMIF(SummerCapacities!$F$4:$F$1594,"GAS-GT",SummerCapacities!K$4:K$1594)
+SUMIF(SummerCapacities!$F$4:$F$1594,"GAS-ST",SummerCapacities!K$4:K$1594)
+SUMIF(SummerCapacities!$F$4:$F$1594,"GAS-IC",SummerCapacities!K$4:K$1594)</f>
        <v>53454.250000000007</v>
      </c>
      <c r="F12" s="277">
        <f>SUMIF(SummerCapacities!$F$4:$F$1594,"GAS-CC",SummerCapacities!L$4:L$1594)
+SUMIF(SummerCapacities!$F$4:$F$1594,"GAS-GT",SummerCapacities!L$4:L$1594)
+SUMIF(SummerCapacities!$F$4:$F$1594,"GAS-ST",SummerCapacities!L$4:L$1594)
+SUMIF(SummerCapacities!$F$4:$F$1594,"GAS-IC",SummerCapacities!L$4:L$1594)</f>
        <v>53812.250000000007</v>
      </c>
      <c r="G12" s="277">
        <f>SUMIF(SummerCapacities!$F$4:$F$1594,"GAS-CC",SummerCapacities!M$4:M$1594)
+SUMIF(SummerCapacities!$F$4:$F$1594,"GAS-GT",SummerCapacities!M$4:M$1594)
+SUMIF(SummerCapacities!$F$4:$F$1594,"GAS-ST",SummerCapacities!M$4:M$1594)
+SUMIF(SummerCapacities!$F$4:$F$1594,"GAS-IC",SummerCapacities!M$4:M$1594)</f>
        <v>54425.250000000007</v>
      </c>
      <c r="H12" s="277">
        <f>SUMIF(SummerCapacities!$F$4:$F$1594,"GAS-CC",SummerCapacities!N$4:N$1594)
+SUMIF(SummerCapacities!$F$4:$F$1594,"GAS-GT",SummerCapacities!N$4:N$1594)
+SUMIF(SummerCapacities!$F$4:$F$1594,"GAS-ST",SummerCapacities!N$4:N$1594)
+SUMIF(SummerCapacities!$F$4:$F$1594,"GAS-IC",SummerCapacities!N$4:N$1594)</f>
        <v>54675.250000000007</v>
      </c>
      <c r="I12" s="277">
        <f>SUMIF(SummerCapacities!$F$4:$F$1594,"GAS-CC",SummerCapacities!O$4:O$1594)
+SUMIF(SummerCapacities!$F$4:$F$1594,"GAS-GT",SummerCapacities!O$4:O$1594)
+SUMIF(SummerCapacities!$F$4:$F$1594,"GAS-ST",SummerCapacities!O$4:O$1594)
+SUMIF(SummerCapacities!$F$4:$F$1594,"GAS-IC",SummerCapacities!O$4:O$1594)</f>
        <v>54675.250000000007</v>
      </c>
      <c r="J12" s="277">
        <f>SUMIF(SummerCapacities!$F$4:$F$1594,"GAS-CC",SummerCapacities!P$4:P$1594)
+SUMIF(SummerCapacities!$F$4:$F$1594,"GAS-GT",SummerCapacities!P$4:P$1594)
+SUMIF(SummerCapacities!$F$4:$F$1594,"GAS-ST",SummerCapacities!P$4:P$1594)
+SUMIF(SummerCapacities!$F$4:$F$1594,"GAS-IC",SummerCapacities!P$4:P$1594)</f>
        <v>54675.250000000007</v>
      </c>
      <c r="K12" s="277">
        <f>SUMIF(SummerCapacities!$F$4:$F$1594,"GAS-CC",SummerCapacities!Q$4:Q$1594)
+SUMIF(SummerCapacities!$F$4:$F$1594,"GAS-GT",SummerCapacities!Q$4:Q$1594)
+SUMIF(SummerCapacities!$F$4:$F$1594,"GAS-ST",SummerCapacities!Q$4:Q$1594)
+SUMIF(SummerCapacities!$F$4:$F$1594,"GAS-IC",SummerCapacities!Q$4:Q$1594)</f>
        <v>54675.250000000007</v>
      </c>
      <c r="L12" s="277">
        <f>SUMIF(SummerCapacities!$F$4:$F$1594,"GAS-CC",SummerCapacities!R$4:R$1594)
+SUMIF(SummerCapacities!$F$4:$F$1594,"GAS-GT",SummerCapacities!R$4:R$1594)
+SUMIF(SummerCapacities!$F$4:$F$1594,"GAS-ST",SummerCapacities!R$4:R$1594)
+SUMIF(SummerCapacities!$F$4:$F$1594,"GAS-IC",SummerCapacities!R$4:R$1594)</f>
        <v>54675.250000000007</v>
      </c>
      <c r="M12" s="277">
        <f>SUMIF(SummerCapacities!$F$4:$F$1594,"GAS-CC",SummerCapacities!S$4:S$1594)
+SUMIF(SummerCapacities!$F$4:$F$1594,"GAS-GT",SummerCapacities!S$4:S$1594)
+SUMIF(SummerCapacities!$F$4:$F$1594,"GAS-ST",SummerCapacities!S$4:S$1594)
+SUMIF(SummerCapacities!$F$4:$F$1594,"GAS-IC",SummerCapacities!S$4:S$1594)</f>
        <v>54675.250000000007</v>
      </c>
      <c r="N12" s="219"/>
      <c r="Q12" s="218"/>
      <c r="R12" s="218"/>
      <c r="S12" s="218"/>
      <c r="T12" s="218"/>
      <c r="U12" s="218"/>
      <c r="V12" s="218"/>
      <c r="W12" s="218"/>
      <c r="X12" s="218"/>
      <c r="Y12" s="218"/>
      <c r="Z12" s="218"/>
    </row>
    <row r="13" spans="2:26" ht="12.9" customHeight="1">
      <c r="B13" s="267" t="s">
        <v>2922</v>
      </c>
      <c r="C13" s="268">
        <v>1</v>
      </c>
      <c r="D13" s="277">
        <f>SUMIF(SummerCapacities!$F$4:$F$1594,'Fuel Type Capacity Mix'!$B13,SummerCapacities!J$4:J$1594)</f>
        <v>4973.2</v>
      </c>
      <c r="E13" s="277">
        <f>SUMIF(SummerCapacities!$F$4:$F$1594,'Fuel Type Capacity Mix'!$B13,SummerCapacities!K$4:K$1594)</f>
        <v>4973.2</v>
      </c>
      <c r="F13" s="277">
        <f>SUMIF(SummerCapacities!$F$4:$F$1594,'Fuel Type Capacity Mix'!$B13,SummerCapacities!L$4:L$1594)</f>
        <v>4973.2</v>
      </c>
      <c r="G13" s="277">
        <f>SUMIF(SummerCapacities!$F$4:$F$1594,'Fuel Type Capacity Mix'!$B13,SummerCapacities!M$4:M$1594)</f>
        <v>4973.2</v>
      </c>
      <c r="H13" s="277">
        <f>SUMIF(SummerCapacities!$F$4:$F$1594,'Fuel Type Capacity Mix'!$B13,SummerCapacities!N$4:N$1594)</f>
        <v>4973.2</v>
      </c>
      <c r="I13" s="277">
        <f>SUMIF(SummerCapacities!$F$4:$F$1594,'Fuel Type Capacity Mix'!$B13,SummerCapacities!O$4:O$1594)</f>
        <v>4973.2</v>
      </c>
      <c r="J13" s="277">
        <f>SUMIF(SummerCapacities!$F$4:$F$1594,'Fuel Type Capacity Mix'!$B13,SummerCapacities!P$4:P$1594)</f>
        <v>4973.2</v>
      </c>
      <c r="K13" s="277">
        <f>SUMIF(SummerCapacities!$F$4:$F$1594,'Fuel Type Capacity Mix'!$B13,SummerCapacities!Q$4:Q$1594)</f>
        <v>4973.2</v>
      </c>
      <c r="L13" s="277">
        <f>SUMIF(SummerCapacities!$F$4:$F$1594,'Fuel Type Capacity Mix'!$B13,SummerCapacities!R$4:R$1594)</f>
        <v>4973.2</v>
      </c>
      <c r="M13" s="277">
        <f>SUMIF(SummerCapacities!$F$4:$F$1594,'Fuel Type Capacity Mix'!$B13,SummerCapacities!S$4:S$1594)</f>
        <v>4973.2</v>
      </c>
      <c r="Q13" s="218"/>
      <c r="R13" s="218"/>
      <c r="S13" s="218"/>
      <c r="T13" s="218"/>
      <c r="U13" s="218"/>
      <c r="V13" s="218"/>
      <c r="W13" s="218"/>
      <c r="X13" s="218"/>
      <c r="Y13" s="218"/>
      <c r="Z13" s="218"/>
    </row>
    <row r="14" spans="2:26" ht="12.9" customHeight="1">
      <c r="B14" s="267" t="s">
        <v>2921</v>
      </c>
      <c r="C14" s="268">
        <v>0.67</v>
      </c>
      <c r="D14" s="277">
        <f>SummerSummary!E34</f>
        <v>817.4</v>
      </c>
      <c r="E14" s="277">
        <f>SummerSummary!F34</f>
        <v>817.4</v>
      </c>
      <c r="F14" s="277">
        <f>SummerSummary!G34</f>
        <v>817.4</v>
      </c>
      <c r="G14" s="277">
        <f>SummerSummary!H34</f>
        <v>817.4</v>
      </c>
      <c r="H14" s="277">
        <f>SummerSummary!I34</f>
        <v>817.4</v>
      </c>
      <c r="I14" s="277">
        <f>SummerSummary!J34</f>
        <v>817.4</v>
      </c>
      <c r="J14" s="277">
        <f>SummerSummary!K34</f>
        <v>817.4</v>
      </c>
      <c r="K14" s="277">
        <f>SummerSummary!L34</f>
        <v>817.4</v>
      </c>
      <c r="L14" s="277">
        <f>SummerSummary!M34</f>
        <v>817.4</v>
      </c>
      <c r="M14" s="277">
        <f>SummerSummary!N34</f>
        <v>817.4</v>
      </c>
    </row>
    <row r="15" spans="2:26" ht="12.9" customHeight="1">
      <c r="B15" s="267" t="s">
        <v>2920</v>
      </c>
      <c r="C15" s="268">
        <v>0.8</v>
      </c>
      <c r="D15" s="277">
        <f>SummerCapacities!J443</f>
        <v>455.07283817725153</v>
      </c>
      <c r="E15" s="277">
        <f>SummerCapacities!K443</f>
        <v>455.07283817725153</v>
      </c>
      <c r="F15" s="277">
        <f>SummerCapacities!L443</f>
        <v>455.07283817725153</v>
      </c>
      <c r="G15" s="277">
        <f>SummerCapacities!M443</f>
        <v>455.07283817725153</v>
      </c>
      <c r="H15" s="277">
        <f>SummerCapacities!N443</f>
        <v>455.07283817725153</v>
      </c>
      <c r="I15" s="277">
        <f>SummerCapacities!O443</f>
        <v>455.07283817725153</v>
      </c>
      <c r="J15" s="277">
        <f>SummerCapacities!P443</f>
        <v>455.07283817725153</v>
      </c>
      <c r="K15" s="277">
        <f>SummerCapacities!Q443</f>
        <v>455.07283817725153</v>
      </c>
      <c r="L15" s="277">
        <f>SummerCapacities!R443</f>
        <v>455.07283817725153</v>
      </c>
      <c r="M15" s="277">
        <f>SummerCapacities!S443</f>
        <v>455.07283817725153</v>
      </c>
      <c r="P15" s="219"/>
    </row>
    <row r="16" spans="2:26" ht="12.9" customHeight="1">
      <c r="B16" s="267" t="s">
        <v>2919</v>
      </c>
      <c r="C16" s="268">
        <v>0.6</v>
      </c>
      <c r="D16" s="277">
        <f>SummerSummary!E25+SummerSummary!E37</f>
        <v>3258.1200000000008</v>
      </c>
      <c r="E16" s="277">
        <f>SummerSummary!F25+SummerSummary!F37</f>
        <v>3527.7600000000007</v>
      </c>
      <c r="F16" s="277">
        <f>SummerSummary!G25+SummerSummary!G37</f>
        <v>3527.7600000000007</v>
      </c>
      <c r="G16" s="277">
        <f>SummerSummary!H25+SummerSummary!H37</f>
        <v>3527.7600000000007</v>
      </c>
      <c r="H16" s="277">
        <f>SummerSummary!I25+SummerSummary!I37</f>
        <v>3527.7600000000007</v>
      </c>
      <c r="I16" s="277">
        <f>SummerSummary!J25+SummerSummary!J37</f>
        <v>3527.7600000000007</v>
      </c>
      <c r="J16" s="277">
        <f>SummerSummary!K25+SummerSummary!K37</f>
        <v>3527.7600000000007</v>
      </c>
      <c r="K16" s="277">
        <f>SummerSummary!L25+SummerSummary!L37</f>
        <v>3527.7600000000007</v>
      </c>
      <c r="L16" s="277">
        <f>SummerSummary!M25+SummerSummary!M37</f>
        <v>3527.7600000000007</v>
      </c>
      <c r="M16" s="277">
        <f>SummerSummary!N25+SummerSummary!N37</f>
        <v>3527.7600000000007</v>
      </c>
    </row>
    <row r="17" spans="1:19" ht="12.9" customHeight="1">
      <c r="B17" s="267" t="s">
        <v>2918</v>
      </c>
      <c r="C17" s="268">
        <v>0.28999999999999998</v>
      </c>
      <c r="D17" s="277">
        <f>SummerSummary!E26+SummerSummary!E38</f>
        <v>1401.0479999999998</v>
      </c>
      <c r="E17" s="277">
        <f>SummerSummary!F26+SummerSummary!F38</f>
        <v>1524.2109999999998</v>
      </c>
      <c r="F17" s="277">
        <f>SummerSummary!G26+SummerSummary!G38</f>
        <v>1524.2109999999998</v>
      </c>
      <c r="G17" s="277">
        <f>SummerSummary!H26+SummerSummary!H38</f>
        <v>1524.2109999999998</v>
      </c>
      <c r="H17" s="277">
        <f>SummerSummary!I26+SummerSummary!I38</f>
        <v>1524.2109999999998</v>
      </c>
      <c r="I17" s="277">
        <f>SummerSummary!J26+SummerSummary!J38</f>
        <v>1524.2109999999998</v>
      </c>
      <c r="J17" s="277">
        <f>SummerSummary!K26+SummerSummary!K38</f>
        <v>1524.2109999999998</v>
      </c>
      <c r="K17" s="277">
        <f>SummerSummary!L26+SummerSummary!L38</f>
        <v>1524.2109999999998</v>
      </c>
      <c r="L17" s="277">
        <f>SummerSummary!M26+SummerSummary!M38</f>
        <v>1524.2109999999998</v>
      </c>
      <c r="M17" s="277">
        <f>SummerSummary!N26+SummerSummary!N38</f>
        <v>1524.2109999999998</v>
      </c>
    </row>
    <row r="18" spans="1:19" ht="12.9" customHeight="1">
      <c r="B18" s="267" t="s">
        <v>2917</v>
      </c>
      <c r="C18" s="268">
        <v>0.22</v>
      </c>
      <c r="D18" s="277">
        <f>SummerSummary!E27+SummerSummary!E39</f>
        <v>6571.8619999999992</v>
      </c>
      <c r="E18" s="277">
        <f>SummerSummary!F27+SummerSummary!F39</f>
        <v>6711.4519999999993</v>
      </c>
      <c r="F18" s="277">
        <f>SummerSummary!G27+SummerSummary!G39</f>
        <v>6919.2419999999993</v>
      </c>
      <c r="G18" s="277">
        <f>SummerSummary!H27+SummerSummary!H39</f>
        <v>6919.2419999999993</v>
      </c>
      <c r="H18" s="277">
        <f>SummerSummary!I27+SummerSummary!I39</f>
        <v>6919.2419999999993</v>
      </c>
      <c r="I18" s="277">
        <f>SummerSummary!J27+SummerSummary!J39</f>
        <v>6919.2419999999993</v>
      </c>
      <c r="J18" s="277">
        <f>SummerSummary!K27+SummerSummary!K39</f>
        <v>6919.2419999999993</v>
      </c>
      <c r="K18" s="277">
        <f>SummerSummary!L27+SummerSummary!L39</f>
        <v>6919.2419999999993</v>
      </c>
      <c r="L18" s="277">
        <f>SummerSummary!M27+SummerSummary!M39</f>
        <v>6919.2419999999993</v>
      </c>
      <c r="M18" s="277">
        <f>SummerSummary!N27+SummerSummary!N39</f>
        <v>6919.2419999999993</v>
      </c>
    </row>
    <row r="19" spans="1:19" ht="12.9" customHeight="1">
      <c r="B19" s="267" t="s">
        <v>2916</v>
      </c>
      <c r="C19" s="268">
        <v>0.76</v>
      </c>
      <c r="D19" s="277">
        <f>SummerSummary!E28+SummerSummary!E40</f>
        <v>30950.924000000003</v>
      </c>
      <c r="E19" s="277">
        <f>SummerSummary!F28+SummerSummary!F40</f>
        <v>40660.608</v>
      </c>
      <c r="F19" s="277">
        <f>SummerSummary!G28+SummerSummary!G40</f>
        <v>44896.316000000006</v>
      </c>
      <c r="G19" s="277">
        <f>SummerSummary!H28+SummerSummary!H40</f>
        <v>45012.063999999998</v>
      </c>
      <c r="H19" s="277">
        <f>SummerSummary!I28+SummerSummary!I40</f>
        <v>45689.527999999998</v>
      </c>
      <c r="I19" s="277">
        <f>SummerSummary!J28+SummerSummary!J40</f>
        <v>45689.527999999998</v>
      </c>
      <c r="J19" s="277">
        <f>SummerSummary!K28+SummerSummary!K40</f>
        <v>45689.527999999998</v>
      </c>
      <c r="K19" s="277">
        <f>SummerSummary!L28+SummerSummary!L40</f>
        <v>45689.527999999998</v>
      </c>
      <c r="L19" s="277">
        <f>SummerSummary!M28+SummerSummary!M40</f>
        <v>45689.527999999998</v>
      </c>
      <c r="M19" s="277">
        <f>SummerSummary!N28+SummerSummary!N40</f>
        <v>45689.527999999998</v>
      </c>
    </row>
    <row r="20" spans="1:19" ht="12.9" customHeight="1">
      <c r="B20" s="267" t="s">
        <v>2915</v>
      </c>
      <c r="C20" s="268">
        <v>0</v>
      </c>
      <c r="D20" s="277">
        <f>SummerSummary!E29+SummerSummary!E41</f>
        <v>0</v>
      </c>
      <c r="E20" s="277">
        <f>SummerSummary!F29+SummerSummary!F41</f>
        <v>0</v>
      </c>
      <c r="F20" s="277">
        <f>SummerSummary!G29+SummerSummary!G41</f>
        <v>0</v>
      </c>
      <c r="G20" s="277">
        <f>SummerSummary!H29+SummerSummary!H41</f>
        <v>0</v>
      </c>
      <c r="H20" s="277">
        <f>SummerSummary!I29+SummerSummary!I41</f>
        <v>0</v>
      </c>
      <c r="I20" s="277">
        <f>SummerSummary!J29+SummerSummary!J41</f>
        <v>0</v>
      </c>
      <c r="J20" s="277">
        <f>SummerSummary!K29+SummerSummary!K41</f>
        <v>0</v>
      </c>
      <c r="K20" s="277">
        <f>SummerSummary!L29+SummerSummary!L41</f>
        <v>0</v>
      </c>
      <c r="L20" s="277">
        <f>SummerSummary!M29+SummerSummary!M41</f>
        <v>0</v>
      </c>
      <c r="M20" s="277">
        <f>SummerSummary!N29+SummerSummary!N41</f>
        <v>0</v>
      </c>
    </row>
    <row r="21" spans="1:19" ht="12.9" customHeight="1">
      <c r="B21" s="267" t="s">
        <v>2914</v>
      </c>
      <c r="C21" s="267"/>
      <c r="D21" s="278">
        <f>SUM(D10:D20)</f>
        <v>115595.77683817723</v>
      </c>
      <c r="E21" s="278">
        <f t="shared" ref="E21:M21" si="0">SUM(E10:E20)</f>
        <v>125854.35383817725</v>
      </c>
      <c r="F21" s="278">
        <f t="shared" si="0"/>
        <v>130655.85183817724</v>
      </c>
      <c r="G21" s="278">
        <f t="shared" si="0"/>
        <v>131384.59983817724</v>
      </c>
      <c r="H21" s="278">
        <f t="shared" si="0"/>
        <v>132312.06383817724</v>
      </c>
      <c r="I21" s="278">
        <f t="shared" si="0"/>
        <v>132312.06383817724</v>
      </c>
      <c r="J21" s="278">
        <f t="shared" si="0"/>
        <v>132312.06383817724</v>
      </c>
      <c r="K21" s="278">
        <f t="shared" si="0"/>
        <v>132312.06383817724</v>
      </c>
      <c r="L21" s="278">
        <f t="shared" si="0"/>
        <v>132312.06383817724</v>
      </c>
      <c r="M21" s="278">
        <f t="shared" si="0"/>
        <v>132312.06383817724</v>
      </c>
      <c r="N21" s="219"/>
    </row>
    <row r="22" spans="1:19" ht="12.9" customHeight="1">
      <c r="B22" s="267"/>
      <c r="C22" s="267"/>
      <c r="D22" s="272"/>
      <c r="E22" s="272"/>
      <c r="F22" s="272"/>
      <c r="G22" s="272"/>
      <c r="H22" s="272"/>
      <c r="I22" s="236"/>
      <c r="J22" s="275"/>
      <c r="K22" s="275"/>
      <c r="L22" s="275"/>
      <c r="M22" s="275"/>
      <c r="N22" s="219"/>
    </row>
    <row r="23" spans="1:19" ht="12.9" customHeight="1">
      <c r="A23" s="221"/>
      <c r="B23" s="267"/>
      <c r="C23" s="267"/>
      <c r="D23" s="272"/>
      <c r="E23" s="272"/>
      <c r="F23" s="272"/>
      <c r="G23" s="272"/>
      <c r="H23" s="272"/>
      <c r="I23" s="272"/>
      <c r="J23" s="272"/>
      <c r="K23" s="272"/>
      <c r="L23" s="272"/>
      <c r="M23" s="272"/>
    </row>
    <row r="24" spans="1:19" ht="12.9" customHeight="1">
      <c r="B24" s="399" t="s">
        <v>2927</v>
      </c>
      <c r="C24" s="399"/>
      <c r="D24" s="399"/>
      <c r="E24" s="399"/>
      <c r="F24" s="399"/>
      <c r="G24" s="399"/>
      <c r="H24" s="399"/>
      <c r="I24" s="399"/>
      <c r="J24" s="399"/>
      <c r="K24" s="399"/>
      <c r="L24" s="399"/>
      <c r="M24" s="399"/>
    </row>
    <row r="25" spans="1:19">
      <c r="B25" s="267" t="s">
        <v>2926</v>
      </c>
      <c r="C25" s="267"/>
      <c r="D25" s="267">
        <f t="shared" ref="D25:M25" si="1">+D8</f>
        <v>2025</v>
      </c>
      <c r="E25" s="267">
        <f t="shared" si="1"/>
        <v>2026</v>
      </c>
      <c r="F25" s="267">
        <f t="shared" si="1"/>
        <v>2027</v>
      </c>
      <c r="G25" s="267">
        <f t="shared" si="1"/>
        <v>2028</v>
      </c>
      <c r="H25" s="267">
        <f t="shared" si="1"/>
        <v>2029</v>
      </c>
      <c r="I25" s="267">
        <f t="shared" si="1"/>
        <v>2030</v>
      </c>
      <c r="J25" s="267">
        <f t="shared" si="1"/>
        <v>2031</v>
      </c>
      <c r="K25" s="267">
        <f t="shared" si="1"/>
        <v>2032</v>
      </c>
      <c r="L25" s="267">
        <f t="shared" si="1"/>
        <v>2033</v>
      </c>
      <c r="M25" s="267">
        <f t="shared" si="1"/>
        <v>2034</v>
      </c>
      <c r="S25" s="22"/>
    </row>
    <row r="26" spans="1:19">
      <c r="B26" s="267"/>
      <c r="C26" s="267"/>
      <c r="D26" s="272"/>
      <c r="E26" s="272"/>
      <c r="F26" s="272"/>
      <c r="G26" s="272"/>
      <c r="H26" s="272"/>
      <c r="I26" s="272"/>
      <c r="J26" s="272"/>
      <c r="K26" s="272"/>
      <c r="L26" s="272"/>
      <c r="M26" s="272"/>
      <c r="S26" s="22"/>
    </row>
    <row r="27" spans="1:19">
      <c r="B27" s="267" t="s">
        <v>2925</v>
      </c>
      <c r="C27" s="268"/>
      <c r="D27" s="273">
        <f t="shared" ref="D27:M27" si="2">D10/D$21</f>
        <v>1.408355949092362E-3</v>
      </c>
      <c r="E27" s="273">
        <f t="shared" si="2"/>
        <v>1.2935587449706127E-3</v>
      </c>
      <c r="F27" s="273">
        <f t="shared" si="2"/>
        <v>1.2460214962406323E-3</v>
      </c>
      <c r="G27" s="273">
        <f t="shared" si="2"/>
        <v>1.2391102168786618E-3</v>
      </c>
      <c r="H27" s="273">
        <f t="shared" si="2"/>
        <v>1.2304244622705807E-3</v>
      </c>
      <c r="I27" s="273">
        <f t="shared" si="2"/>
        <v>1.2304244622705807E-3</v>
      </c>
      <c r="J27" s="273">
        <f t="shared" si="2"/>
        <v>1.2304244622705807E-3</v>
      </c>
      <c r="K27" s="273">
        <f t="shared" si="2"/>
        <v>1.2304244622705807E-3</v>
      </c>
      <c r="L27" s="273">
        <f t="shared" si="2"/>
        <v>1.2304244622705807E-3</v>
      </c>
      <c r="M27" s="273">
        <f t="shared" si="2"/>
        <v>1.2304244622705807E-3</v>
      </c>
      <c r="S27" s="22"/>
    </row>
    <row r="28" spans="1:19">
      <c r="B28" s="267" t="s">
        <v>2924</v>
      </c>
      <c r="C28" s="268"/>
      <c r="D28" s="273">
        <f t="shared" ref="D28:M28" si="3">D11/D$21</f>
        <v>0.11737106987042711</v>
      </c>
      <c r="E28" s="273">
        <f t="shared" si="3"/>
        <v>0.10780397806058531</v>
      </c>
      <c r="F28" s="273">
        <f t="shared" si="3"/>
        <v>0.10384226813510077</v>
      </c>
      <c r="G28" s="273">
        <f t="shared" si="3"/>
        <v>0.10326628856586569</v>
      </c>
      <c r="H28" s="273">
        <f t="shared" si="3"/>
        <v>0.10254242588637796</v>
      </c>
      <c r="I28" s="273">
        <f t="shared" si="3"/>
        <v>0.10254242588637796</v>
      </c>
      <c r="J28" s="273">
        <f t="shared" si="3"/>
        <v>0.10254242588637796</v>
      </c>
      <c r="K28" s="273">
        <f t="shared" si="3"/>
        <v>0.10254242588637796</v>
      </c>
      <c r="L28" s="273">
        <f t="shared" si="3"/>
        <v>0.10254242588637796</v>
      </c>
      <c r="M28" s="273">
        <f t="shared" si="3"/>
        <v>0.10254242588637796</v>
      </c>
      <c r="S28" s="22"/>
    </row>
    <row r="29" spans="1:19">
      <c r="B29" s="267" t="s">
        <v>2923</v>
      </c>
      <c r="C29" s="268"/>
      <c r="D29" s="273">
        <f t="shared" ref="D29:M29" si="4">D12/D$21</f>
        <v>0.46228116166222599</v>
      </c>
      <c r="E29" s="273">
        <f t="shared" si="4"/>
        <v>0.42473103527853434</v>
      </c>
      <c r="F29" s="273">
        <f t="shared" si="4"/>
        <v>0.41186253231618541</v>
      </c>
      <c r="G29" s="273">
        <f t="shared" si="4"/>
        <v>0.41424375510549999</v>
      </c>
      <c r="H29" s="273">
        <f t="shared" si="4"/>
        <v>0.41322951523808099</v>
      </c>
      <c r="I29" s="273">
        <f t="shared" si="4"/>
        <v>0.41322951523808099</v>
      </c>
      <c r="J29" s="273">
        <f t="shared" si="4"/>
        <v>0.41322951523808099</v>
      </c>
      <c r="K29" s="273">
        <f t="shared" si="4"/>
        <v>0.41322951523808099</v>
      </c>
      <c r="L29" s="273">
        <f t="shared" si="4"/>
        <v>0.41322951523808099</v>
      </c>
      <c r="M29" s="273">
        <f t="shared" si="4"/>
        <v>0.41322951523808099</v>
      </c>
      <c r="S29" s="22"/>
    </row>
    <row r="30" spans="1:19">
      <c r="B30" s="267" t="s">
        <v>2922</v>
      </c>
      <c r="C30" s="268"/>
      <c r="D30" s="273">
        <f t="shared" ref="D30:M30" si="5">D13/D$21</f>
        <v>4.3022332960848501E-2</v>
      </c>
      <c r="E30" s="273">
        <f t="shared" si="5"/>
        <v>3.9515518123389749E-2</v>
      </c>
      <c r="F30" s="273">
        <f t="shared" si="5"/>
        <v>3.8063354453955242E-2</v>
      </c>
      <c r="G30" s="273">
        <f t="shared" si="5"/>
        <v>3.7852229303322854E-2</v>
      </c>
      <c r="H30" s="273">
        <f t="shared" si="5"/>
        <v>3.758689763982833E-2</v>
      </c>
      <c r="I30" s="273">
        <f t="shared" si="5"/>
        <v>3.758689763982833E-2</v>
      </c>
      <c r="J30" s="273">
        <f t="shared" si="5"/>
        <v>3.758689763982833E-2</v>
      </c>
      <c r="K30" s="273">
        <f t="shared" si="5"/>
        <v>3.758689763982833E-2</v>
      </c>
      <c r="L30" s="273">
        <f t="shared" si="5"/>
        <v>3.758689763982833E-2</v>
      </c>
      <c r="M30" s="273">
        <f t="shared" si="5"/>
        <v>3.758689763982833E-2</v>
      </c>
      <c r="S30" s="22"/>
    </row>
    <row r="31" spans="1:19">
      <c r="B31" s="267" t="s">
        <v>2921</v>
      </c>
      <c r="C31" s="268"/>
      <c r="D31" s="273">
        <f t="shared" ref="D31:M31" si="6">D14/D$21</f>
        <v>7.0711925846934694E-3</v>
      </c>
      <c r="E31" s="273">
        <f t="shared" si="6"/>
        <v>6.4948090794777575E-3</v>
      </c>
      <c r="F31" s="273">
        <f t="shared" si="6"/>
        <v>6.2561300431639615E-3</v>
      </c>
      <c r="G31" s="273">
        <f t="shared" si="6"/>
        <v>6.2214293075959345E-3</v>
      </c>
      <c r="H31" s="273">
        <f t="shared" si="6"/>
        <v>6.1778191367320191E-3</v>
      </c>
      <c r="I31" s="273">
        <f t="shared" si="6"/>
        <v>6.1778191367320191E-3</v>
      </c>
      <c r="J31" s="273">
        <f t="shared" si="6"/>
        <v>6.1778191367320191E-3</v>
      </c>
      <c r="K31" s="273">
        <f t="shared" si="6"/>
        <v>6.1778191367320191E-3</v>
      </c>
      <c r="L31" s="273">
        <f t="shared" si="6"/>
        <v>6.1778191367320191E-3</v>
      </c>
      <c r="M31" s="273">
        <f t="shared" si="6"/>
        <v>6.1778191367320191E-3</v>
      </c>
      <c r="S31" s="22"/>
    </row>
    <row r="32" spans="1:19">
      <c r="B32" s="267" t="s">
        <v>2920</v>
      </c>
      <c r="C32" s="268"/>
      <c r="D32" s="273">
        <f t="shared" ref="D32:M32" si="7">D15/D$21</f>
        <v>3.9367600670594475E-3</v>
      </c>
      <c r="E32" s="273">
        <f t="shared" si="7"/>
        <v>3.6158688539482818E-3</v>
      </c>
      <c r="F32" s="273">
        <f t="shared" si="7"/>
        <v>3.4829885671012911E-3</v>
      </c>
      <c r="G32" s="273">
        <f t="shared" si="7"/>
        <v>3.4636695528833068E-3</v>
      </c>
      <c r="H32" s="273">
        <f t="shared" si="7"/>
        <v>3.4393903698291877E-3</v>
      </c>
      <c r="I32" s="273">
        <f t="shared" si="7"/>
        <v>3.4393903698291877E-3</v>
      </c>
      <c r="J32" s="273">
        <f t="shared" si="7"/>
        <v>3.4393903698291877E-3</v>
      </c>
      <c r="K32" s="273">
        <f t="shared" si="7"/>
        <v>3.4393903698291877E-3</v>
      </c>
      <c r="L32" s="273">
        <f t="shared" si="7"/>
        <v>3.4393903698291877E-3</v>
      </c>
      <c r="M32" s="273">
        <f t="shared" si="7"/>
        <v>3.4393903698291877E-3</v>
      </c>
      <c r="S32" s="22"/>
    </row>
    <row r="33" spans="2:19">
      <c r="B33" s="267" t="s">
        <v>2919</v>
      </c>
      <c r="C33" s="268"/>
      <c r="D33" s="273">
        <f t="shared" ref="D33:M33" si="8">D16/D$21</f>
        <v>2.8185458752191698E-2</v>
      </c>
      <c r="E33" s="273">
        <f t="shared" si="8"/>
        <v>2.8030496303178932E-2</v>
      </c>
      <c r="F33" s="273">
        <f t="shared" si="8"/>
        <v>2.7000397994949965E-2</v>
      </c>
      <c r="G33" s="273">
        <f t="shared" si="8"/>
        <v>2.685063549567487E-2</v>
      </c>
      <c r="H33" s="273">
        <f t="shared" si="8"/>
        <v>2.6662421382184675E-2</v>
      </c>
      <c r="I33" s="273">
        <f t="shared" si="8"/>
        <v>2.6662421382184675E-2</v>
      </c>
      <c r="J33" s="273">
        <f t="shared" si="8"/>
        <v>2.6662421382184675E-2</v>
      </c>
      <c r="K33" s="273">
        <f t="shared" si="8"/>
        <v>2.6662421382184675E-2</v>
      </c>
      <c r="L33" s="273">
        <f t="shared" si="8"/>
        <v>2.6662421382184675E-2</v>
      </c>
      <c r="M33" s="273">
        <f t="shared" si="8"/>
        <v>2.6662421382184675E-2</v>
      </c>
      <c r="S33" s="22"/>
    </row>
    <row r="34" spans="2:19">
      <c r="B34" s="267" t="s">
        <v>2918</v>
      </c>
      <c r="C34" s="268"/>
      <c r="D34" s="273">
        <f t="shared" ref="D34:M34" si="9">D17/D$21</f>
        <v>1.2120235170540268E-2</v>
      </c>
      <c r="E34" s="273">
        <f t="shared" si="9"/>
        <v>1.2110911967017215E-2</v>
      </c>
      <c r="F34" s="273">
        <f t="shared" si="9"/>
        <v>1.1665845643774143E-2</v>
      </c>
      <c r="G34" s="273">
        <f t="shared" si="9"/>
        <v>1.1601138960557996E-2</v>
      </c>
      <c r="H34" s="273">
        <f t="shared" si="9"/>
        <v>1.1519818796449042E-2</v>
      </c>
      <c r="I34" s="273">
        <f t="shared" si="9"/>
        <v>1.1519818796449042E-2</v>
      </c>
      <c r="J34" s="273">
        <f t="shared" si="9"/>
        <v>1.1519818796449042E-2</v>
      </c>
      <c r="K34" s="273">
        <f t="shared" si="9"/>
        <v>1.1519818796449042E-2</v>
      </c>
      <c r="L34" s="273">
        <f t="shared" si="9"/>
        <v>1.1519818796449042E-2</v>
      </c>
      <c r="M34" s="273">
        <f t="shared" si="9"/>
        <v>1.1519818796449042E-2</v>
      </c>
      <c r="S34" s="22"/>
    </row>
    <row r="35" spans="2:19">
      <c r="B35" s="267" t="s">
        <v>2917</v>
      </c>
      <c r="C35" s="268"/>
      <c r="D35" s="273">
        <f t="shared" ref="D35:M35" si="10">D18/D$21</f>
        <v>5.6852094252543173E-2</v>
      </c>
      <c r="E35" s="273">
        <f t="shared" si="10"/>
        <v>5.3327134066649316E-2</v>
      </c>
      <c r="F35" s="273">
        <f t="shared" si="10"/>
        <v>5.2957765784342907E-2</v>
      </c>
      <c r="G35" s="273">
        <f t="shared" si="10"/>
        <v>5.2664026137935784E-2</v>
      </c>
      <c r="H35" s="273">
        <f t="shared" si="10"/>
        <v>5.2294868655835484E-2</v>
      </c>
      <c r="I35" s="273">
        <f t="shared" si="10"/>
        <v>5.2294868655835484E-2</v>
      </c>
      <c r="J35" s="273">
        <f t="shared" si="10"/>
        <v>5.2294868655835484E-2</v>
      </c>
      <c r="K35" s="273">
        <f t="shared" si="10"/>
        <v>5.2294868655835484E-2</v>
      </c>
      <c r="L35" s="273">
        <f t="shared" si="10"/>
        <v>5.2294868655835484E-2</v>
      </c>
      <c r="M35" s="273">
        <f t="shared" si="10"/>
        <v>5.2294868655835484E-2</v>
      </c>
      <c r="S35" s="22"/>
    </row>
    <row r="36" spans="2:19">
      <c r="B36" s="267" t="s">
        <v>2916</v>
      </c>
      <c r="C36" s="268"/>
      <c r="D36" s="273">
        <f t="shared" ref="D36:M36" si="11">D19/D$21</f>
        <v>0.26775133873037821</v>
      </c>
      <c r="E36" s="273">
        <f t="shared" si="11"/>
        <v>0.32307668952224855</v>
      </c>
      <c r="F36" s="273">
        <f t="shared" si="11"/>
        <v>0.34362269556518582</v>
      </c>
      <c r="G36" s="273">
        <f t="shared" si="11"/>
        <v>0.34259771735378508</v>
      </c>
      <c r="H36" s="273">
        <f t="shared" si="11"/>
        <v>0.34531641843241184</v>
      </c>
      <c r="I36" s="273">
        <f t="shared" si="11"/>
        <v>0.34531641843241184</v>
      </c>
      <c r="J36" s="273">
        <f t="shared" si="11"/>
        <v>0.34531641843241184</v>
      </c>
      <c r="K36" s="273">
        <f t="shared" si="11"/>
        <v>0.34531641843241184</v>
      </c>
      <c r="L36" s="273">
        <f t="shared" si="11"/>
        <v>0.34531641843241184</v>
      </c>
      <c r="M36" s="273">
        <f t="shared" si="11"/>
        <v>0.34531641843241184</v>
      </c>
      <c r="S36" s="22"/>
    </row>
    <row r="37" spans="2:19">
      <c r="B37" s="267" t="s">
        <v>2915</v>
      </c>
      <c r="C37" s="268"/>
      <c r="D37" s="273">
        <f t="shared" ref="D37:M37" si="12">D20/D$21</f>
        <v>0</v>
      </c>
      <c r="E37" s="273">
        <f t="shared" si="12"/>
        <v>0</v>
      </c>
      <c r="F37" s="273">
        <f t="shared" si="12"/>
        <v>0</v>
      </c>
      <c r="G37" s="273">
        <f t="shared" si="12"/>
        <v>0</v>
      </c>
      <c r="H37" s="273">
        <f t="shared" si="12"/>
        <v>0</v>
      </c>
      <c r="I37" s="273">
        <f t="shared" si="12"/>
        <v>0</v>
      </c>
      <c r="J37" s="273">
        <f t="shared" si="12"/>
        <v>0</v>
      </c>
      <c r="K37" s="273">
        <f t="shared" si="12"/>
        <v>0</v>
      </c>
      <c r="L37" s="273">
        <f t="shared" si="12"/>
        <v>0</v>
      </c>
      <c r="M37" s="273">
        <f t="shared" si="12"/>
        <v>0</v>
      </c>
      <c r="S37" s="22"/>
    </row>
    <row r="38" spans="2:19">
      <c r="B38" s="267" t="s">
        <v>2914</v>
      </c>
      <c r="C38" s="267"/>
      <c r="D38" s="274">
        <f t="shared" ref="D38:M38" si="13">SUM(D27:D37)</f>
        <v>1.0000000000000002</v>
      </c>
      <c r="E38" s="274">
        <f t="shared" si="13"/>
        <v>1</v>
      </c>
      <c r="F38" s="274">
        <f t="shared" si="13"/>
        <v>1.0000000000000002</v>
      </c>
      <c r="G38" s="274">
        <f t="shared" si="13"/>
        <v>1.0000000000000002</v>
      </c>
      <c r="H38" s="274">
        <f t="shared" si="13"/>
        <v>1</v>
      </c>
      <c r="I38" s="274">
        <f t="shared" si="13"/>
        <v>1</v>
      </c>
      <c r="J38" s="274">
        <f t="shared" si="13"/>
        <v>1</v>
      </c>
      <c r="K38" s="274">
        <f t="shared" si="13"/>
        <v>1</v>
      </c>
      <c r="L38" s="274">
        <f t="shared" si="13"/>
        <v>1</v>
      </c>
      <c r="M38" s="274">
        <f t="shared" si="13"/>
        <v>1</v>
      </c>
      <c r="S38" s="22"/>
    </row>
    <row r="39" spans="2:19">
      <c r="B39" s="217"/>
      <c r="C39" s="217"/>
      <c r="O39" s="217"/>
      <c r="S39" s="22"/>
    </row>
    <row r="40" spans="2:19">
      <c r="B40" s="217"/>
      <c r="C40" s="217"/>
      <c r="O40" s="217"/>
      <c r="S40" s="22"/>
    </row>
    <row r="41" spans="2:19">
      <c r="B41" s="402" t="s">
        <v>2931</v>
      </c>
      <c r="C41" s="403"/>
      <c r="D41" s="403"/>
      <c r="E41" s="403"/>
      <c r="F41" s="403"/>
      <c r="G41" s="403"/>
      <c r="H41" s="403"/>
      <c r="I41" s="403"/>
      <c r="J41" s="403"/>
      <c r="K41" s="403"/>
      <c r="L41" s="403"/>
      <c r="M41" s="403"/>
      <c r="S41" s="22"/>
    </row>
    <row r="42" spans="2:19">
      <c r="B42" s="402"/>
      <c r="C42" s="403"/>
      <c r="D42" s="403"/>
      <c r="E42" s="403"/>
      <c r="F42" s="403"/>
      <c r="G42" s="403"/>
      <c r="H42" s="403"/>
      <c r="I42" s="403"/>
      <c r="J42" s="403"/>
      <c r="K42" s="403"/>
      <c r="L42" s="403"/>
      <c r="M42" s="403"/>
      <c r="S42" s="22"/>
    </row>
    <row r="43" spans="2:19" ht="17.399999999999999">
      <c r="B43" s="279"/>
      <c r="C43" s="279"/>
      <c r="D43" s="279"/>
      <c r="E43" s="279"/>
      <c r="F43" s="279"/>
      <c r="G43" s="279"/>
      <c r="H43" s="279"/>
      <c r="I43" s="236"/>
      <c r="J43" s="236"/>
      <c r="K43" s="236"/>
      <c r="L43" s="236"/>
      <c r="M43" s="236"/>
      <c r="S43" s="22"/>
    </row>
    <row r="44" spans="2:19" ht="86.1" customHeight="1">
      <c r="B44" s="400" t="s">
        <v>4572</v>
      </c>
      <c r="C44" s="400"/>
      <c r="D44" s="400"/>
      <c r="E44" s="400"/>
      <c r="F44" s="400"/>
      <c r="G44" s="400"/>
      <c r="H44" s="400"/>
      <c r="I44" s="400"/>
      <c r="J44" s="400"/>
      <c r="K44" s="400"/>
      <c r="L44" s="400"/>
      <c r="M44" s="400"/>
      <c r="S44" s="22"/>
    </row>
    <row r="45" spans="2:19">
      <c r="B45" s="280"/>
      <c r="C45" s="280"/>
      <c r="D45" s="236"/>
      <c r="E45" s="236"/>
      <c r="F45" s="236"/>
      <c r="G45" s="236"/>
      <c r="H45" s="236"/>
      <c r="I45" s="236"/>
      <c r="J45" s="236"/>
      <c r="K45" s="236"/>
      <c r="L45" s="236"/>
      <c r="M45" s="236"/>
      <c r="S45" s="22"/>
    </row>
    <row r="46" spans="2:19">
      <c r="B46" s="280"/>
      <c r="C46" s="280"/>
      <c r="D46" s="281"/>
      <c r="E46" s="281"/>
      <c r="F46" s="281"/>
      <c r="G46" s="281"/>
      <c r="H46" s="281"/>
      <c r="I46" s="236"/>
      <c r="J46" s="236"/>
      <c r="K46" s="236"/>
      <c r="L46" s="236"/>
      <c r="M46" s="236"/>
      <c r="S46" s="22"/>
    </row>
    <row r="47" spans="2:19">
      <c r="B47" s="399" t="s">
        <v>2930</v>
      </c>
      <c r="C47" s="399"/>
      <c r="D47" s="399"/>
      <c r="E47" s="399"/>
      <c r="F47" s="399"/>
      <c r="G47" s="399"/>
      <c r="H47" s="399"/>
      <c r="I47" s="399"/>
      <c r="J47" s="399"/>
      <c r="K47" s="399"/>
      <c r="L47" s="399"/>
      <c r="M47" s="399"/>
      <c r="S47" s="22"/>
    </row>
    <row r="48" spans="2:19" s="216" customFormat="1" ht="40.65" customHeight="1">
      <c r="B48" s="269" t="s">
        <v>2926</v>
      </c>
      <c r="C48" s="270" t="s">
        <v>2929</v>
      </c>
      <c r="D48" s="271" t="str">
        <f>WinterCapacities!J2</f>
        <v>2025/2026</v>
      </c>
      <c r="E48" s="271" t="str">
        <f>WinterCapacities!K2</f>
        <v>2026/2027</v>
      </c>
      <c r="F48" s="271" t="str">
        <f>WinterCapacities!L2</f>
        <v>2027/2028</v>
      </c>
      <c r="G48" s="271" t="str">
        <f>WinterCapacities!M2</f>
        <v>2028/2029</v>
      </c>
      <c r="H48" s="271" t="str">
        <f>WinterCapacities!N2</f>
        <v>2029/2030</v>
      </c>
      <c r="I48" s="271" t="str">
        <f>WinterCapacities!O2</f>
        <v>2030/2031</v>
      </c>
      <c r="J48" s="271" t="str">
        <f>WinterCapacities!P2</f>
        <v>2031/2032</v>
      </c>
      <c r="K48" s="271" t="str">
        <f>WinterCapacities!Q2</f>
        <v>2032/2033</v>
      </c>
      <c r="L48" s="271" t="str">
        <f>WinterCapacities!R2</f>
        <v>2033/2034</v>
      </c>
      <c r="M48" s="271" t="str">
        <f>WinterCapacities!S2</f>
        <v>2034/2035</v>
      </c>
      <c r="S48" s="22"/>
    </row>
    <row r="49" spans="2:26">
      <c r="B49" s="267"/>
      <c r="C49" s="267"/>
      <c r="D49" s="276"/>
      <c r="E49" s="267"/>
      <c r="F49" s="267"/>
      <c r="G49" s="267"/>
      <c r="H49" s="267"/>
      <c r="I49" s="276"/>
      <c r="J49" s="267"/>
      <c r="K49" s="267"/>
      <c r="L49" s="267"/>
      <c r="M49" s="267"/>
    </row>
    <row r="50" spans="2:26">
      <c r="B50" s="267" t="s">
        <v>2925</v>
      </c>
      <c r="C50" s="268">
        <v>1</v>
      </c>
      <c r="D50" s="277">
        <f>SUMIF(WinterCapacities!$F$4:$F$1594,'Fuel Type Capacity Mix'!$B50,WinterCapacities!J$4:J$1594)</f>
        <v>162.79999999999998</v>
      </c>
      <c r="E50" s="277">
        <f>SUMIF(WinterCapacities!$F$4:$F$1594,'Fuel Type Capacity Mix'!$B50,WinterCapacities!K$4:K$1594)</f>
        <v>162.79999999999998</v>
      </c>
      <c r="F50" s="277">
        <f>SUMIF(WinterCapacities!$F$4:$F$1594,'Fuel Type Capacity Mix'!$B50,WinterCapacities!L$4:L$1594)</f>
        <v>162.79999999999998</v>
      </c>
      <c r="G50" s="277">
        <f>SUMIF(WinterCapacities!$F$4:$F$1594,'Fuel Type Capacity Mix'!$B50,WinterCapacities!M$4:M$1594)</f>
        <v>162.79999999999998</v>
      </c>
      <c r="H50" s="277">
        <f>SUMIF(WinterCapacities!$F$4:$F$1594,'Fuel Type Capacity Mix'!$B50,WinterCapacities!N$4:N$1594)</f>
        <v>162.79999999999998</v>
      </c>
      <c r="I50" s="277">
        <f>SUMIF(WinterCapacities!$F$4:$F$1594,'Fuel Type Capacity Mix'!$B50,WinterCapacities!O$4:O$1594)</f>
        <v>162.79999999999998</v>
      </c>
      <c r="J50" s="277">
        <f>SUMIF(WinterCapacities!$F$4:$F$1594,'Fuel Type Capacity Mix'!$B50,WinterCapacities!P$4:P$1594)</f>
        <v>162.79999999999998</v>
      </c>
      <c r="K50" s="277">
        <f>SUMIF(WinterCapacities!$F$4:$F$1594,'Fuel Type Capacity Mix'!$B50,WinterCapacities!Q$4:Q$1594)</f>
        <v>162.79999999999998</v>
      </c>
      <c r="L50" s="277">
        <f>SUMIF(WinterCapacities!$F$4:$F$1594,'Fuel Type Capacity Mix'!$B50,WinterCapacities!R$4:R$1594)</f>
        <v>162.79999999999998</v>
      </c>
      <c r="M50" s="277">
        <f>SUMIF(WinterCapacities!$F$4:$F$1594,'Fuel Type Capacity Mix'!$B50,WinterCapacities!S$4:S$1594)</f>
        <v>162.79999999999998</v>
      </c>
      <c r="Q50" s="218"/>
      <c r="R50" s="218"/>
      <c r="S50" s="218"/>
      <c r="T50" s="218"/>
      <c r="U50" s="218"/>
      <c r="V50" s="218"/>
      <c r="W50" s="218"/>
      <c r="X50" s="218"/>
      <c r="Y50" s="218"/>
      <c r="Z50" s="218"/>
    </row>
    <row r="51" spans="2:26">
      <c r="B51" s="267" t="s">
        <v>2924</v>
      </c>
      <c r="C51" s="268">
        <v>1</v>
      </c>
      <c r="D51" s="277">
        <f>SUMIF(WinterCapacities!$F$4:$F$1594,'Fuel Type Capacity Mix'!$B51,WinterCapacities!J$4:J$1594)</f>
        <v>13629.6</v>
      </c>
      <c r="E51" s="277">
        <f>SUMIF(WinterCapacities!$F$4:$F$1594,'Fuel Type Capacity Mix'!$B51,WinterCapacities!K$4:K$1594)</f>
        <v>13629.6</v>
      </c>
      <c r="F51" s="277">
        <f>SUMIF(WinterCapacities!$F$4:$F$1594,'Fuel Type Capacity Mix'!$B51,WinterCapacities!L$4:L$1594)</f>
        <v>13629.6</v>
      </c>
      <c r="G51" s="277">
        <f>SUMIF(WinterCapacities!$F$4:$F$1594,'Fuel Type Capacity Mix'!$B51,WinterCapacities!M$4:M$1594)</f>
        <v>13629.6</v>
      </c>
      <c r="H51" s="277">
        <f>SUMIF(WinterCapacities!$F$4:$F$1594,'Fuel Type Capacity Mix'!$B51,WinterCapacities!N$4:N$1594)</f>
        <v>13629.6</v>
      </c>
      <c r="I51" s="277">
        <f>SUMIF(WinterCapacities!$F$4:$F$1594,'Fuel Type Capacity Mix'!$B51,WinterCapacities!O$4:O$1594)</f>
        <v>13629.6</v>
      </c>
      <c r="J51" s="277">
        <f>SUMIF(WinterCapacities!$F$4:$F$1594,'Fuel Type Capacity Mix'!$B51,WinterCapacities!P$4:P$1594)</f>
        <v>13629.6</v>
      </c>
      <c r="K51" s="277">
        <f>SUMIF(WinterCapacities!$F$4:$F$1594,'Fuel Type Capacity Mix'!$B51,WinterCapacities!Q$4:Q$1594)</f>
        <v>13629.6</v>
      </c>
      <c r="L51" s="277">
        <f>SUMIF(WinterCapacities!$F$4:$F$1594,'Fuel Type Capacity Mix'!$B51,WinterCapacities!R$4:R$1594)</f>
        <v>13629.6</v>
      </c>
      <c r="M51" s="277">
        <f>SUMIF(WinterCapacities!$F$4:$F$1594,'Fuel Type Capacity Mix'!$B51,WinterCapacities!S$4:S$1594)</f>
        <v>13629.6</v>
      </c>
      <c r="Q51" s="218"/>
      <c r="R51" s="218"/>
      <c r="S51" s="218"/>
      <c r="T51" s="218"/>
      <c r="U51" s="218"/>
      <c r="V51" s="218"/>
      <c r="W51" s="218"/>
      <c r="X51" s="218"/>
      <c r="Y51" s="218"/>
      <c r="Z51" s="218"/>
    </row>
    <row r="52" spans="2:26">
      <c r="B52" s="267" t="s">
        <v>2928</v>
      </c>
      <c r="C52" s="268">
        <v>1</v>
      </c>
      <c r="D52" s="277">
        <f>SUMIF(WinterCapacities!$F$4:$F$1594,"GAS-CC",WinterCapacities!J$4:J$1594)
+SUMIF(WinterCapacities!$F$4:$F$1594,"GAS-GT",WinterCapacities!J$4:J$1594)
+SUMIF(WinterCapacities!$F$4:$F$1594,"GAS-ST",WinterCapacities!J$4:J$1594)
+SUMIF(WinterCapacities!$F$4:$F$1594,"GAS-IC",WinterCapacities!J$4:J$1594)</f>
        <v>59327.55</v>
      </c>
      <c r="E52" s="277">
        <f>SUMIF(WinterCapacities!$F$4:$F$1594,"GAS-CC",WinterCapacities!K$4:K$1594)
+SUMIF(WinterCapacities!$F$4:$F$1594,"GAS-GT",WinterCapacities!K$4:K$1594)
+SUMIF(WinterCapacities!$F$4:$F$1594,"GAS-ST",WinterCapacities!K$4:K$1594)
+SUMIF(WinterCapacities!$F$4:$F$1594,"GAS-IC",WinterCapacities!K$4:K$1594)</f>
        <v>59405.950000000004</v>
      </c>
      <c r="F52" s="277">
        <f>SUMIF(WinterCapacities!$F$4:$F$1594,"GAS-CC",WinterCapacities!L$4:L$1594)
+SUMIF(WinterCapacities!$F$4:$F$1594,"GAS-GT",WinterCapacities!L$4:L$1594)
+SUMIF(WinterCapacities!$F$4:$F$1594,"GAS-ST",WinterCapacities!L$4:L$1594)
+SUMIF(WinterCapacities!$F$4:$F$1594,"GAS-IC",WinterCapacities!L$4:L$1594)</f>
        <v>59612.950000000004</v>
      </c>
      <c r="G52" s="277">
        <f>SUMIF(WinterCapacities!$F$4:$F$1594,"GAS-CC",WinterCapacities!M$4:M$1594)
+SUMIF(WinterCapacities!$F$4:$F$1594,"GAS-GT",WinterCapacities!M$4:M$1594)
+SUMIF(WinterCapacities!$F$4:$F$1594,"GAS-ST",WinterCapacities!M$4:M$1594)
+SUMIF(WinterCapacities!$F$4:$F$1594,"GAS-IC",WinterCapacities!M$4:M$1594)</f>
        <v>59797.950000000004</v>
      </c>
      <c r="H52" s="277">
        <f>SUMIF(WinterCapacities!$F$4:$F$1594,"GAS-CC",WinterCapacities!N$4:N$1594)
+SUMIF(WinterCapacities!$F$4:$F$1594,"GAS-GT",WinterCapacities!N$4:N$1594)
+SUMIF(WinterCapacities!$F$4:$F$1594,"GAS-ST",WinterCapacities!N$4:N$1594)
+SUMIF(WinterCapacities!$F$4:$F$1594,"GAS-IC",WinterCapacities!N$4:N$1594)</f>
        <v>60047.950000000004</v>
      </c>
      <c r="I52" s="277">
        <f>SUMIF(WinterCapacities!$F$4:$F$1594,"GAS-CC",WinterCapacities!O$4:O$1594)
+SUMIF(WinterCapacities!$F$4:$F$1594,"GAS-GT",WinterCapacities!O$4:O$1594)
+SUMIF(WinterCapacities!$F$4:$F$1594,"GAS-ST",WinterCapacities!O$4:O$1594)
+SUMIF(WinterCapacities!$F$4:$F$1594,"GAS-IC",WinterCapacities!O$4:O$1594)</f>
        <v>60047.950000000004</v>
      </c>
      <c r="J52" s="277">
        <f>SUMIF(WinterCapacities!$F$4:$F$1594,"GAS-CC",WinterCapacities!P$4:P$1594)
+SUMIF(WinterCapacities!$F$4:$F$1594,"GAS-GT",WinterCapacities!P$4:P$1594)
+SUMIF(WinterCapacities!$F$4:$F$1594,"GAS-ST",WinterCapacities!P$4:P$1594)
+SUMIF(WinterCapacities!$F$4:$F$1594,"GAS-IC",WinterCapacities!P$4:P$1594)</f>
        <v>60047.950000000004</v>
      </c>
      <c r="K52" s="277">
        <f>SUMIF(WinterCapacities!$F$4:$F$1594,"GAS-CC",WinterCapacities!Q$4:Q$1594)
+SUMIF(WinterCapacities!$F$4:$F$1594,"GAS-GT",WinterCapacities!Q$4:Q$1594)
+SUMIF(WinterCapacities!$F$4:$F$1594,"GAS-ST",WinterCapacities!Q$4:Q$1594)
+SUMIF(WinterCapacities!$F$4:$F$1594,"GAS-IC",WinterCapacities!Q$4:Q$1594)</f>
        <v>60047.950000000004</v>
      </c>
      <c r="L52" s="277">
        <f>SUMIF(WinterCapacities!$F$4:$F$1594,"GAS-CC",WinterCapacities!R$4:R$1594)
+SUMIF(WinterCapacities!$F$4:$F$1594,"GAS-GT",WinterCapacities!R$4:R$1594)
+SUMIF(WinterCapacities!$F$4:$F$1594,"GAS-ST",WinterCapacities!R$4:R$1594)
+SUMIF(WinterCapacities!$F$4:$F$1594,"GAS-IC",WinterCapacities!R$4:R$1594)</f>
        <v>60047.950000000004</v>
      </c>
      <c r="M52" s="277">
        <f>SUMIF(WinterCapacities!$F$4:$F$1594,"GAS-CC",WinterCapacities!S$4:S$1594)
+SUMIF(WinterCapacities!$F$4:$F$1594,"GAS-GT",WinterCapacities!S$4:S$1594)
+SUMIF(WinterCapacities!$F$4:$F$1594,"GAS-ST",WinterCapacities!S$4:S$1594)
+SUMIF(WinterCapacities!$F$4:$F$1594,"GAS-IC",WinterCapacities!S$4:S$1594)</f>
        <v>60047.950000000004</v>
      </c>
      <c r="N52" s="219"/>
      <c r="Q52" s="218"/>
      <c r="R52" s="218"/>
      <c r="S52" s="218"/>
      <c r="T52" s="218"/>
      <c r="U52" s="218"/>
      <c r="V52" s="218"/>
      <c r="W52" s="218"/>
      <c r="X52" s="218"/>
      <c r="Y52" s="218"/>
      <c r="Z52" s="218"/>
    </row>
    <row r="53" spans="2:26">
      <c r="B53" s="267" t="s">
        <v>2922</v>
      </c>
      <c r="C53" s="268">
        <v>1</v>
      </c>
      <c r="D53" s="277">
        <f>SUMIF(WinterCapacities!$F$4:$F$1594,'Fuel Type Capacity Mix'!$B53,WinterCapacities!J$4:J$1594)</f>
        <v>5153.2</v>
      </c>
      <c r="E53" s="277">
        <f>SUMIF(WinterCapacities!$F$4:$F$1594,'Fuel Type Capacity Mix'!$B53,WinterCapacities!K$4:K$1594)</f>
        <v>5153.2</v>
      </c>
      <c r="F53" s="277">
        <f>SUMIF(WinterCapacities!$F$4:$F$1594,'Fuel Type Capacity Mix'!$B53,WinterCapacities!L$4:L$1594)</f>
        <v>5153.2</v>
      </c>
      <c r="G53" s="277">
        <f>SUMIF(WinterCapacities!$F$4:$F$1594,'Fuel Type Capacity Mix'!$B53,WinterCapacities!M$4:M$1594)</f>
        <v>5153.2</v>
      </c>
      <c r="H53" s="277">
        <f>SUMIF(WinterCapacities!$F$4:$F$1594,'Fuel Type Capacity Mix'!$B53,WinterCapacities!N$4:N$1594)</f>
        <v>5153.2</v>
      </c>
      <c r="I53" s="277">
        <f>SUMIF(WinterCapacities!$F$4:$F$1594,'Fuel Type Capacity Mix'!$B53,WinterCapacities!O$4:O$1594)</f>
        <v>5153.2</v>
      </c>
      <c r="J53" s="277">
        <f>SUMIF(WinterCapacities!$F$4:$F$1594,'Fuel Type Capacity Mix'!$B53,WinterCapacities!P$4:P$1594)</f>
        <v>5153.2</v>
      </c>
      <c r="K53" s="277">
        <f>SUMIF(WinterCapacities!$F$4:$F$1594,'Fuel Type Capacity Mix'!$B53,WinterCapacities!Q$4:Q$1594)</f>
        <v>5153.2</v>
      </c>
      <c r="L53" s="277">
        <f>SUMIF(WinterCapacities!$F$4:$F$1594,'Fuel Type Capacity Mix'!$B53,WinterCapacities!R$4:R$1594)</f>
        <v>5153.2</v>
      </c>
      <c r="M53" s="277">
        <f>SUMIF(WinterCapacities!$F$4:$F$1594,'Fuel Type Capacity Mix'!$B53,WinterCapacities!S$4:S$1594)</f>
        <v>5153.2</v>
      </c>
      <c r="Q53" s="218"/>
      <c r="R53" s="218"/>
      <c r="S53" s="218"/>
      <c r="T53" s="218"/>
      <c r="U53" s="218"/>
      <c r="V53" s="218"/>
      <c r="W53" s="218"/>
      <c r="X53" s="218"/>
      <c r="Y53" s="218"/>
      <c r="Z53" s="218"/>
    </row>
    <row r="54" spans="2:26">
      <c r="B54" s="267" t="s">
        <v>2921</v>
      </c>
      <c r="C54" s="268">
        <v>0.59</v>
      </c>
      <c r="D54" s="277">
        <f>WinterSummary!E34</f>
        <v>719.8</v>
      </c>
      <c r="E54" s="277">
        <f>WinterSummary!F34</f>
        <v>719.8</v>
      </c>
      <c r="F54" s="277">
        <f>WinterSummary!G34</f>
        <v>719.8</v>
      </c>
      <c r="G54" s="277">
        <f>WinterSummary!H34</f>
        <v>719.8</v>
      </c>
      <c r="H54" s="277">
        <f>WinterSummary!I34</f>
        <v>719.8</v>
      </c>
      <c r="I54" s="277">
        <f>WinterSummary!J34</f>
        <v>719.8</v>
      </c>
      <c r="J54" s="277">
        <f>WinterSummary!K34</f>
        <v>719.8</v>
      </c>
      <c r="K54" s="277">
        <f>WinterSummary!L34</f>
        <v>719.8</v>
      </c>
      <c r="L54" s="277">
        <f>WinterSummary!M34</f>
        <v>719.8</v>
      </c>
      <c r="M54" s="277">
        <f>WinterSummary!N34</f>
        <v>719.8</v>
      </c>
    </row>
    <row r="55" spans="2:26">
      <c r="B55" s="267" t="s">
        <v>2920</v>
      </c>
      <c r="C55" s="268">
        <v>0.68</v>
      </c>
      <c r="D55" s="277">
        <f>WinterCapacities!J443</f>
        <v>387.01506996770723</v>
      </c>
      <c r="E55" s="277">
        <f>WinterCapacities!K443</f>
        <v>387.01506996770723</v>
      </c>
      <c r="F55" s="277">
        <f>WinterCapacities!L443</f>
        <v>387.01506996770723</v>
      </c>
      <c r="G55" s="277">
        <f>WinterCapacities!M443</f>
        <v>387.01506996770723</v>
      </c>
      <c r="H55" s="277">
        <f>WinterCapacities!N443</f>
        <v>387.01506996770723</v>
      </c>
      <c r="I55" s="277">
        <f>WinterCapacities!O443</f>
        <v>387.01506996770723</v>
      </c>
      <c r="J55" s="277">
        <f>WinterCapacities!P443</f>
        <v>387.01506996770723</v>
      </c>
      <c r="K55" s="277">
        <f>WinterCapacities!Q443</f>
        <v>387.01506996770723</v>
      </c>
      <c r="L55" s="277">
        <f>WinterCapacities!R443</f>
        <v>387.01506996770723</v>
      </c>
      <c r="M55" s="277">
        <f>WinterCapacities!S443</f>
        <v>387.01506996770723</v>
      </c>
    </row>
    <row r="56" spans="2:26">
      <c r="B56" s="267" t="s">
        <v>2919</v>
      </c>
      <c r="C56" s="268">
        <v>0.56000000000000005</v>
      </c>
      <c r="D56" s="277">
        <f>WinterSummary!E25+WinterSummary!E37</f>
        <v>3292.5760000000009</v>
      </c>
      <c r="E56" s="277">
        <f>WinterSummary!F25+WinterSummary!F37</f>
        <v>3292.5760000000009</v>
      </c>
      <c r="F56" s="277">
        <f>WinterSummary!G25+WinterSummary!G37</f>
        <v>3292.5760000000009</v>
      </c>
      <c r="G56" s="277">
        <f>WinterSummary!H25+WinterSummary!H37</f>
        <v>3292.5760000000009</v>
      </c>
      <c r="H56" s="277">
        <f>WinterSummary!I25+WinterSummary!I37</f>
        <v>3292.5760000000009</v>
      </c>
      <c r="I56" s="277">
        <f>WinterSummary!J25+WinterSummary!J37</f>
        <v>3292.5760000000009</v>
      </c>
      <c r="J56" s="277">
        <f>WinterSummary!K25+WinterSummary!K37</f>
        <v>3292.5760000000009</v>
      </c>
      <c r="K56" s="277">
        <f>WinterSummary!L25+WinterSummary!L37</f>
        <v>3292.5760000000009</v>
      </c>
      <c r="L56" s="277">
        <f>WinterSummary!M25+WinterSummary!M37</f>
        <v>3292.5760000000009</v>
      </c>
      <c r="M56" s="277">
        <f>WinterSummary!N25+WinterSummary!N37</f>
        <v>3292.5760000000009</v>
      </c>
    </row>
    <row r="57" spans="2:26">
      <c r="B57" s="267" t="s">
        <v>2918</v>
      </c>
      <c r="C57" s="268">
        <v>0.37</v>
      </c>
      <c r="D57" s="277">
        <f>WinterSummary!E26+WinterSummary!E38</f>
        <v>1944.6829999999998</v>
      </c>
      <c r="E57" s="277">
        <f>WinterSummary!F26+WinterSummary!F38</f>
        <v>1944.6829999999998</v>
      </c>
      <c r="F57" s="277">
        <f>WinterSummary!G26+WinterSummary!G38</f>
        <v>1944.6829999999998</v>
      </c>
      <c r="G57" s="277">
        <f>WinterSummary!H26+WinterSummary!H38</f>
        <v>1944.6829999999998</v>
      </c>
      <c r="H57" s="277">
        <f>WinterSummary!I26+WinterSummary!I38</f>
        <v>1944.6829999999998</v>
      </c>
      <c r="I57" s="277">
        <f>WinterSummary!J26+WinterSummary!J38</f>
        <v>1944.6829999999998</v>
      </c>
      <c r="J57" s="277">
        <f>WinterSummary!K26+WinterSummary!K38</f>
        <v>1944.6829999999998</v>
      </c>
      <c r="K57" s="277">
        <f>WinterSummary!L26+WinterSummary!L38</f>
        <v>1944.6829999999998</v>
      </c>
      <c r="L57" s="277">
        <f>WinterSummary!M26+WinterSummary!M38</f>
        <v>1944.6829999999998</v>
      </c>
      <c r="M57" s="277">
        <f>WinterSummary!N26+WinterSummary!N38</f>
        <v>1944.6829999999998</v>
      </c>
    </row>
    <row r="58" spans="2:26">
      <c r="B58" s="267" t="s">
        <v>2917</v>
      </c>
      <c r="C58" s="268">
        <v>0.28000000000000003</v>
      </c>
      <c r="D58" s="277">
        <f>WinterSummary!E27+WinterSummary!E39</f>
        <v>8541.848</v>
      </c>
      <c r="E58" s="277">
        <f>WinterSummary!F27+WinterSummary!F39</f>
        <v>8743.3079999999991</v>
      </c>
      <c r="F58" s="277">
        <f>WinterSummary!G27+WinterSummary!G39</f>
        <v>8806.3079999999991</v>
      </c>
      <c r="G58" s="277">
        <f>WinterSummary!H27+WinterSummary!H39</f>
        <v>8806.3079999999991</v>
      </c>
      <c r="H58" s="277">
        <f>WinterSummary!I27+WinterSummary!I39</f>
        <v>8806.3079999999991</v>
      </c>
      <c r="I58" s="277">
        <f>WinterSummary!J27+WinterSummary!J39</f>
        <v>8806.3079999999991</v>
      </c>
      <c r="J58" s="277">
        <f>WinterSummary!K27+WinterSummary!K39</f>
        <v>8806.3079999999991</v>
      </c>
      <c r="K58" s="277">
        <f>WinterSummary!L27+WinterSummary!L39</f>
        <v>8806.3079999999991</v>
      </c>
      <c r="L58" s="277">
        <f>WinterSummary!M27+WinterSummary!M39</f>
        <v>8806.3079999999991</v>
      </c>
      <c r="M58" s="277">
        <f>WinterSummary!N27+WinterSummary!N39</f>
        <v>8806.3079999999991</v>
      </c>
    </row>
    <row r="59" spans="2:26">
      <c r="B59" s="267" t="s">
        <v>2916</v>
      </c>
      <c r="C59" s="268">
        <v>0.17</v>
      </c>
      <c r="D59" s="277">
        <f>WinterSummary!E28+WinterSummary!E40</f>
        <v>7936.2630000000008</v>
      </c>
      <c r="E59" s="277">
        <f>WinterSummary!F28+WinterSummary!F40</f>
        <v>9620.503999999999</v>
      </c>
      <c r="F59" s="277">
        <f>WinterSummary!G28+WinterSummary!G40</f>
        <v>10064.646000000001</v>
      </c>
      <c r="G59" s="277">
        <f>WinterSummary!H28+WinterSummary!H40</f>
        <v>10064.646000000001</v>
      </c>
      <c r="H59" s="277">
        <f>WinterSummary!I28+WinterSummary!I40</f>
        <v>10216.183999999999</v>
      </c>
      <c r="I59" s="277">
        <f>WinterSummary!J28+WinterSummary!J40</f>
        <v>10216.183999999999</v>
      </c>
      <c r="J59" s="277">
        <f>WinterSummary!K28+WinterSummary!K40</f>
        <v>10216.183999999999</v>
      </c>
      <c r="K59" s="277">
        <f>WinterSummary!L28+WinterSummary!L40</f>
        <v>10216.183999999999</v>
      </c>
      <c r="L59" s="277">
        <f>WinterSummary!M28+WinterSummary!M40</f>
        <v>10216.183999999999</v>
      </c>
      <c r="M59" s="277">
        <f>WinterSummary!N28+WinterSummary!N40</f>
        <v>10216.183999999999</v>
      </c>
    </row>
    <row r="60" spans="2:26">
      <c r="B60" s="267" t="s">
        <v>2915</v>
      </c>
      <c r="C60" s="268">
        <v>0</v>
      </c>
      <c r="D60" s="277">
        <f>WinterSummary!E29+WinterSummary!E41</f>
        <v>0</v>
      </c>
      <c r="E60" s="277">
        <f>WinterSummary!F29+WinterSummary!F41</f>
        <v>0</v>
      </c>
      <c r="F60" s="277">
        <f>WinterSummary!G29+WinterSummary!G41</f>
        <v>0</v>
      </c>
      <c r="G60" s="277">
        <f>WinterSummary!H29+WinterSummary!H41</f>
        <v>0</v>
      </c>
      <c r="H60" s="277">
        <f>WinterSummary!I29+WinterSummary!I41</f>
        <v>0</v>
      </c>
      <c r="I60" s="277">
        <f>WinterSummary!J29+WinterSummary!J41</f>
        <v>0</v>
      </c>
      <c r="J60" s="277">
        <f>WinterSummary!K29+WinterSummary!K41</f>
        <v>0</v>
      </c>
      <c r="K60" s="277">
        <f>WinterSummary!L29+WinterSummary!L41</f>
        <v>0</v>
      </c>
      <c r="L60" s="277">
        <f>WinterSummary!M29+WinterSummary!M41</f>
        <v>0</v>
      </c>
      <c r="M60" s="277">
        <f>WinterSummary!N29+WinterSummary!N41</f>
        <v>0</v>
      </c>
    </row>
    <row r="61" spans="2:26">
      <c r="B61" s="267" t="s">
        <v>2914</v>
      </c>
      <c r="C61" s="268"/>
      <c r="D61" s="278">
        <f t="shared" ref="D61:M61" si="14">SUM(D50:D60)</f>
        <v>101095.33506996771</v>
      </c>
      <c r="E61" s="278">
        <f t="shared" si="14"/>
        <v>103059.43606996772</v>
      </c>
      <c r="F61" s="278">
        <f t="shared" si="14"/>
        <v>103773.57806996771</v>
      </c>
      <c r="G61" s="278">
        <f t="shared" si="14"/>
        <v>103958.57806996771</v>
      </c>
      <c r="H61" s="278">
        <f t="shared" si="14"/>
        <v>104360.11606996771</v>
      </c>
      <c r="I61" s="278">
        <f t="shared" si="14"/>
        <v>104360.11606996771</v>
      </c>
      <c r="J61" s="278">
        <f t="shared" si="14"/>
        <v>104360.11606996771</v>
      </c>
      <c r="K61" s="278">
        <f t="shared" si="14"/>
        <v>104360.11606996771</v>
      </c>
      <c r="L61" s="278">
        <f t="shared" si="14"/>
        <v>104360.11606996771</v>
      </c>
      <c r="M61" s="278">
        <f t="shared" si="14"/>
        <v>104360.11606996771</v>
      </c>
      <c r="S61" s="22"/>
    </row>
    <row r="62" spans="2:26">
      <c r="B62" s="267"/>
      <c r="C62" s="267"/>
      <c r="D62" s="278"/>
      <c r="E62" s="278"/>
      <c r="F62" s="278"/>
      <c r="G62" s="278"/>
      <c r="H62" s="278"/>
      <c r="I62" s="282"/>
      <c r="J62" s="282"/>
      <c r="K62" s="282"/>
      <c r="L62" s="282"/>
      <c r="M62" s="282"/>
      <c r="S62" s="22"/>
    </row>
    <row r="63" spans="2:26">
      <c r="B63" s="283"/>
      <c r="C63" s="276"/>
      <c r="D63" s="272"/>
      <c r="E63" s="272"/>
      <c r="F63" s="272"/>
      <c r="G63" s="272"/>
      <c r="H63" s="272"/>
      <c r="I63" s="272"/>
      <c r="J63" s="272"/>
      <c r="K63" s="272"/>
      <c r="L63" s="272"/>
      <c r="M63" s="272"/>
      <c r="N63" s="220"/>
      <c r="S63" s="22"/>
    </row>
    <row r="64" spans="2:26">
      <c r="B64" s="399" t="s">
        <v>2927</v>
      </c>
      <c r="C64" s="399"/>
      <c r="D64" s="399"/>
      <c r="E64" s="399"/>
      <c r="F64" s="399"/>
      <c r="G64" s="399"/>
      <c r="H64" s="399"/>
      <c r="I64" s="399"/>
      <c r="J64" s="399"/>
      <c r="K64" s="399"/>
      <c r="L64" s="399"/>
      <c r="M64" s="399"/>
      <c r="S64" s="22"/>
    </row>
    <row r="65" spans="2:19">
      <c r="B65" s="267" t="s">
        <v>2926</v>
      </c>
      <c r="C65" s="267"/>
      <c r="D65" s="267" t="str">
        <f t="shared" ref="D65:M65" si="15">+D48</f>
        <v>2025/2026</v>
      </c>
      <c r="E65" s="267" t="str">
        <f t="shared" si="15"/>
        <v>2026/2027</v>
      </c>
      <c r="F65" s="267" t="str">
        <f t="shared" si="15"/>
        <v>2027/2028</v>
      </c>
      <c r="G65" s="267" t="str">
        <f t="shared" si="15"/>
        <v>2028/2029</v>
      </c>
      <c r="H65" s="267" t="str">
        <f t="shared" si="15"/>
        <v>2029/2030</v>
      </c>
      <c r="I65" s="267" t="str">
        <f t="shared" si="15"/>
        <v>2030/2031</v>
      </c>
      <c r="J65" s="267" t="str">
        <f t="shared" si="15"/>
        <v>2031/2032</v>
      </c>
      <c r="K65" s="267" t="str">
        <f t="shared" si="15"/>
        <v>2032/2033</v>
      </c>
      <c r="L65" s="267" t="str">
        <f t="shared" si="15"/>
        <v>2033/2034</v>
      </c>
      <c r="M65" s="267" t="str">
        <f t="shared" si="15"/>
        <v>2034/2035</v>
      </c>
      <c r="S65" s="22"/>
    </row>
    <row r="66" spans="2:19">
      <c r="B66" s="267"/>
      <c r="C66" s="267"/>
      <c r="D66" s="272"/>
      <c r="E66" s="272"/>
      <c r="F66" s="272"/>
      <c r="G66" s="272"/>
      <c r="H66" s="272"/>
      <c r="I66" s="272"/>
      <c r="J66" s="272"/>
      <c r="K66" s="272"/>
      <c r="L66" s="272"/>
      <c r="M66" s="272"/>
      <c r="S66" s="22"/>
    </row>
    <row r="67" spans="2:19">
      <c r="B67" s="267" t="s">
        <v>2925</v>
      </c>
      <c r="C67" s="268"/>
      <c r="D67" s="273">
        <f t="shared" ref="D67:M67" si="16">D50/D$61</f>
        <v>1.6103611495755636E-3</v>
      </c>
      <c r="E67" s="273">
        <f t="shared" si="16"/>
        <v>1.5796709763623586E-3</v>
      </c>
      <c r="F67" s="273">
        <f t="shared" si="16"/>
        <v>1.568800103338777E-3</v>
      </c>
      <c r="G67" s="273">
        <f t="shared" si="16"/>
        <v>1.5660083373825098E-3</v>
      </c>
      <c r="H67" s="273">
        <f t="shared" si="16"/>
        <v>1.5599829334307328E-3</v>
      </c>
      <c r="I67" s="273">
        <f t="shared" si="16"/>
        <v>1.5599829334307328E-3</v>
      </c>
      <c r="J67" s="273">
        <f t="shared" si="16"/>
        <v>1.5599829334307328E-3</v>
      </c>
      <c r="K67" s="273">
        <f t="shared" si="16"/>
        <v>1.5599829334307328E-3</v>
      </c>
      <c r="L67" s="273">
        <f t="shared" si="16"/>
        <v>1.5599829334307328E-3</v>
      </c>
      <c r="M67" s="273">
        <f t="shared" si="16"/>
        <v>1.5599829334307328E-3</v>
      </c>
      <c r="S67" s="22"/>
    </row>
    <row r="68" spans="2:19">
      <c r="B68" s="267" t="s">
        <v>2924</v>
      </c>
      <c r="C68" s="268"/>
      <c r="D68" s="273">
        <f t="shared" ref="D68:M68" si="17">D51/D$61</f>
        <v>0.13481927717601414</v>
      </c>
      <c r="E68" s="273">
        <f t="shared" si="17"/>
        <v>0.13224989889083788</v>
      </c>
      <c r="F68" s="273">
        <f t="shared" si="17"/>
        <v>0.13133979046969407</v>
      </c>
      <c r="G68" s="273">
        <f t="shared" si="17"/>
        <v>0.13110606409821043</v>
      </c>
      <c r="H68" s="273">
        <f t="shared" si="17"/>
        <v>0.13060161787154495</v>
      </c>
      <c r="I68" s="273">
        <f t="shared" si="17"/>
        <v>0.13060161787154495</v>
      </c>
      <c r="J68" s="273">
        <f t="shared" si="17"/>
        <v>0.13060161787154495</v>
      </c>
      <c r="K68" s="273">
        <f t="shared" si="17"/>
        <v>0.13060161787154495</v>
      </c>
      <c r="L68" s="273">
        <f t="shared" si="17"/>
        <v>0.13060161787154495</v>
      </c>
      <c r="M68" s="273">
        <f t="shared" si="17"/>
        <v>0.13060161787154495</v>
      </c>
      <c r="S68" s="22"/>
    </row>
    <row r="69" spans="2:19">
      <c r="B69" s="267" t="s">
        <v>2923</v>
      </c>
      <c r="C69" s="268"/>
      <c r="D69" s="273">
        <f t="shared" ref="D69:M69" si="18">D52/D$61</f>
        <v>0.58684755294534241</v>
      </c>
      <c r="E69" s="273">
        <f t="shared" si="18"/>
        <v>0.5764241709965201</v>
      </c>
      <c r="F69" s="273">
        <f t="shared" si="18"/>
        <v>0.57445210147622461</v>
      </c>
      <c r="G69" s="273">
        <f t="shared" si="18"/>
        <v>0.57520938733650162</v>
      </c>
      <c r="H69" s="273">
        <f t="shared" si="18"/>
        <v>0.57539175176598267</v>
      </c>
      <c r="I69" s="273">
        <f t="shared" si="18"/>
        <v>0.57539175176598267</v>
      </c>
      <c r="J69" s="273">
        <f t="shared" si="18"/>
        <v>0.57539175176598267</v>
      </c>
      <c r="K69" s="273">
        <f t="shared" si="18"/>
        <v>0.57539175176598267</v>
      </c>
      <c r="L69" s="273">
        <f t="shared" si="18"/>
        <v>0.57539175176598267</v>
      </c>
      <c r="M69" s="273">
        <f t="shared" si="18"/>
        <v>0.57539175176598267</v>
      </c>
      <c r="S69" s="22"/>
    </row>
    <row r="70" spans="2:19">
      <c r="B70" s="267" t="s">
        <v>2922</v>
      </c>
      <c r="C70" s="268"/>
      <c r="D70" s="273">
        <f t="shared" ref="D70:M70" si="19">D53/D$61</f>
        <v>5.097366754295328E-2</v>
      </c>
      <c r="E70" s="273">
        <f t="shared" si="19"/>
        <v>5.000221422230041E-2</v>
      </c>
      <c r="F70" s="273">
        <f t="shared" si="19"/>
        <v>4.9658112361949544E-2</v>
      </c>
      <c r="G70" s="273">
        <f t="shared" si="19"/>
        <v>4.9569743023338761E-2</v>
      </c>
      <c r="H70" s="273">
        <f t="shared" si="19"/>
        <v>4.937901752183816E-2</v>
      </c>
      <c r="I70" s="273">
        <f t="shared" si="19"/>
        <v>4.937901752183816E-2</v>
      </c>
      <c r="J70" s="273">
        <f t="shared" si="19"/>
        <v>4.937901752183816E-2</v>
      </c>
      <c r="K70" s="273">
        <f t="shared" si="19"/>
        <v>4.937901752183816E-2</v>
      </c>
      <c r="L70" s="273">
        <f t="shared" si="19"/>
        <v>4.937901752183816E-2</v>
      </c>
      <c r="M70" s="273">
        <f t="shared" si="19"/>
        <v>4.937901752183816E-2</v>
      </c>
      <c r="S70" s="22"/>
    </row>
    <row r="71" spans="2:19">
      <c r="B71" s="267" t="s">
        <v>2921</v>
      </c>
      <c r="C71" s="268"/>
      <c r="D71" s="273">
        <f t="shared" ref="D71:M71" si="20">D54/D$61</f>
        <v>7.1200120114526455E-3</v>
      </c>
      <c r="E71" s="273">
        <f t="shared" si="20"/>
        <v>6.9843192185849246E-3</v>
      </c>
      <c r="F71" s="273">
        <f t="shared" si="20"/>
        <v>6.9362550023541261E-3</v>
      </c>
      <c r="G71" s="273">
        <f t="shared" si="20"/>
        <v>6.9239115555769695E-3</v>
      </c>
      <c r="H71" s="273">
        <f t="shared" si="20"/>
        <v>6.8972709796280189E-3</v>
      </c>
      <c r="I71" s="273">
        <f t="shared" si="20"/>
        <v>6.8972709796280189E-3</v>
      </c>
      <c r="J71" s="273">
        <f t="shared" si="20"/>
        <v>6.8972709796280189E-3</v>
      </c>
      <c r="K71" s="273">
        <f t="shared" si="20"/>
        <v>6.8972709796280189E-3</v>
      </c>
      <c r="L71" s="273">
        <f t="shared" si="20"/>
        <v>6.8972709796280189E-3</v>
      </c>
      <c r="M71" s="273">
        <f t="shared" si="20"/>
        <v>6.8972709796280189E-3</v>
      </c>
      <c r="S71" s="22"/>
    </row>
    <row r="72" spans="2:19">
      <c r="B72" s="267" t="s">
        <v>2920</v>
      </c>
      <c r="C72" s="268"/>
      <c r="D72" s="273">
        <f t="shared" ref="D72:M72" si="21">D55/D$61</f>
        <v>3.8282188757755788E-3</v>
      </c>
      <c r="E72" s="273">
        <f t="shared" si="21"/>
        <v>3.7552608933835055E-3</v>
      </c>
      <c r="F72" s="273">
        <f t="shared" si="21"/>
        <v>3.7294181926228694E-3</v>
      </c>
      <c r="G72" s="273">
        <f t="shared" si="21"/>
        <v>3.7227814880964679E-3</v>
      </c>
      <c r="H72" s="273">
        <f t="shared" si="21"/>
        <v>3.7084576420769303E-3</v>
      </c>
      <c r="I72" s="273">
        <f t="shared" si="21"/>
        <v>3.7084576420769303E-3</v>
      </c>
      <c r="J72" s="273">
        <f t="shared" si="21"/>
        <v>3.7084576420769303E-3</v>
      </c>
      <c r="K72" s="273">
        <f t="shared" si="21"/>
        <v>3.7084576420769303E-3</v>
      </c>
      <c r="L72" s="273">
        <f t="shared" si="21"/>
        <v>3.7084576420769303E-3</v>
      </c>
      <c r="M72" s="273">
        <f t="shared" si="21"/>
        <v>3.7084576420769303E-3</v>
      </c>
      <c r="S72" s="22"/>
    </row>
    <row r="73" spans="2:19">
      <c r="B73" s="267" t="s">
        <v>2919</v>
      </c>
      <c r="C73" s="268"/>
      <c r="D73" s="273">
        <f t="shared" ref="D73:M73" si="22">D56/D$61</f>
        <v>3.2569020100890127E-2</v>
      </c>
      <c r="E73" s="273">
        <f t="shared" si="22"/>
        <v>3.1948321527440239E-2</v>
      </c>
      <c r="F73" s="273">
        <f t="shared" si="22"/>
        <v>3.1728461726356134E-2</v>
      </c>
      <c r="G73" s="273">
        <f t="shared" si="22"/>
        <v>3.1671999185906366E-2</v>
      </c>
      <c r="H73" s="273">
        <f t="shared" si="22"/>
        <v>3.1550137389580041E-2</v>
      </c>
      <c r="I73" s="273">
        <f t="shared" si="22"/>
        <v>3.1550137389580041E-2</v>
      </c>
      <c r="J73" s="273">
        <f t="shared" si="22"/>
        <v>3.1550137389580041E-2</v>
      </c>
      <c r="K73" s="273">
        <f t="shared" si="22"/>
        <v>3.1550137389580041E-2</v>
      </c>
      <c r="L73" s="273">
        <f t="shared" si="22"/>
        <v>3.1550137389580041E-2</v>
      </c>
      <c r="M73" s="273">
        <f t="shared" si="22"/>
        <v>3.1550137389580041E-2</v>
      </c>
      <c r="S73" s="22"/>
    </row>
    <row r="74" spans="2:19">
      <c r="B74" s="267" t="s">
        <v>2918</v>
      </c>
      <c r="C74" s="268"/>
      <c r="D74" s="273">
        <f t="shared" ref="D74:M74" si="23">D57/D$61</f>
        <v>1.9236129922850464E-2</v>
      </c>
      <c r="E74" s="273">
        <f t="shared" si="23"/>
        <v>1.8869528828779365E-2</v>
      </c>
      <c r="F74" s="273">
        <f t="shared" si="23"/>
        <v>1.873967377985972E-2</v>
      </c>
      <c r="G74" s="273">
        <f t="shared" si="23"/>
        <v>1.8706325501019846E-2</v>
      </c>
      <c r="H74" s="273">
        <f t="shared" si="23"/>
        <v>1.8634350681405881E-2</v>
      </c>
      <c r="I74" s="273">
        <f t="shared" si="23"/>
        <v>1.8634350681405881E-2</v>
      </c>
      <c r="J74" s="273">
        <f t="shared" si="23"/>
        <v>1.8634350681405881E-2</v>
      </c>
      <c r="K74" s="273">
        <f t="shared" si="23"/>
        <v>1.8634350681405881E-2</v>
      </c>
      <c r="L74" s="273">
        <f t="shared" si="23"/>
        <v>1.8634350681405881E-2</v>
      </c>
      <c r="M74" s="273">
        <f t="shared" si="23"/>
        <v>1.8634350681405881E-2</v>
      </c>
      <c r="S74" s="22"/>
    </row>
    <row r="75" spans="2:19">
      <c r="B75" s="267" t="s">
        <v>2917</v>
      </c>
      <c r="C75" s="268"/>
      <c r="D75" s="273">
        <f t="shared" ref="D75:M75" si="24">D58/D$61</f>
        <v>8.4492998555158044E-2</v>
      </c>
      <c r="E75" s="273">
        <f t="shared" si="24"/>
        <v>8.4837530006122971E-2</v>
      </c>
      <c r="F75" s="273">
        <f t="shared" si="24"/>
        <v>8.4860791771702082E-2</v>
      </c>
      <c r="G75" s="273">
        <f t="shared" si="24"/>
        <v>8.4709777331439154E-2</v>
      </c>
      <c r="H75" s="273">
        <f t="shared" si="24"/>
        <v>8.4383846354634695E-2</v>
      </c>
      <c r="I75" s="273">
        <f t="shared" si="24"/>
        <v>8.4383846354634695E-2</v>
      </c>
      <c r="J75" s="273">
        <f t="shared" si="24"/>
        <v>8.4383846354634695E-2</v>
      </c>
      <c r="K75" s="273">
        <f t="shared" si="24"/>
        <v>8.4383846354634695E-2</v>
      </c>
      <c r="L75" s="273">
        <f t="shared" si="24"/>
        <v>8.4383846354634695E-2</v>
      </c>
      <c r="M75" s="273">
        <f t="shared" si="24"/>
        <v>8.4383846354634695E-2</v>
      </c>
      <c r="S75" s="22"/>
    </row>
    <row r="76" spans="2:19">
      <c r="B76" s="267" t="s">
        <v>2916</v>
      </c>
      <c r="C76" s="268"/>
      <c r="D76" s="273">
        <f t="shared" ref="D76:M76" si="25">D59/D$61</f>
        <v>7.8502761719987796E-2</v>
      </c>
      <c r="E76" s="273">
        <f t="shared" si="25"/>
        <v>9.3349084439668162E-2</v>
      </c>
      <c r="F76" s="273">
        <f t="shared" si="25"/>
        <v>9.6986595115898105E-2</v>
      </c>
      <c r="G76" s="273">
        <f t="shared" si="25"/>
        <v>9.6814002142527833E-2</v>
      </c>
      <c r="H76" s="273">
        <f t="shared" si="25"/>
        <v>9.7893566859877865E-2</v>
      </c>
      <c r="I76" s="273">
        <f t="shared" si="25"/>
        <v>9.7893566859877865E-2</v>
      </c>
      <c r="J76" s="273">
        <f t="shared" si="25"/>
        <v>9.7893566859877865E-2</v>
      </c>
      <c r="K76" s="273">
        <f t="shared" si="25"/>
        <v>9.7893566859877865E-2</v>
      </c>
      <c r="L76" s="273">
        <f t="shared" si="25"/>
        <v>9.7893566859877865E-2</v>
      </c>
      <c r="M76" s="273">
        <f t="shared" si="25"/>
        <v>9.7893566859877865E-2</v>
      </c>
      <c r="S76" s="22"/>
    </row>
    <row r="77" spans="2:19">
      <c r="B77" s="267" t="s">
        <v>2915</v>
      </c>
      <c r="C77" s="268"/>
      <c r="D77" s="273">
        <f t="shared" ref="D77:M77" si="26">D60/D$61</f>
        <v>0</v>
      </c>
      <c r="E77" s="273">
        <f t="shared" si="26"/>
        <v>0</v>
      </c>
      <c r="F77" s="273">
        <f t="shared" si="26"/>
        <v>0</v>
      </c>
      <c r="G77" s="273">
        <f t="shared" si="26"/>
        <v>0</v>
      </c>
      <c r="H77" s="273">
        <f t="shared" si="26"/>
        <v>0</v>
      </c>
      <c r="I77" s="273">
        <f t="shared" si="26"/>
        <v>0</v>
      </c>
      <c r="J77" s="273">
        <f t="shared" si="26"/>
        <v>0</v>
      </c>
      <c r="K77" s="273">
        <f t="shared" si="26"/>
        <v>0</v>
      </c>
      <c r="L77" s="273">
        <f t="shared" si="26"/>
        <v>0</v>
      </c>
      <c r="M77" s="273">
        <f t="shared" si="26"/>
        <v>0</v>
      </c>
      <c r="S77" s="22"/>
    </row>
    <row r="78" spans="2:19">
      <c r="B78" s="267" t="s">
        <v>2914</v>
      </c>
      <c r="C78" s="267"/>
      <c r="D78" s="274">
        <f t="shared" ref="D78:M78" si="27">SUM(D67:D77)</f>
        <v>1</v>
      </c>
      <c r="E78" s="274">
        <f t="shared" si="27"/>
        <v>0.99999999999999989</v>
      </c>
      <c r="F78" s="274">
        <f t="shared" si="27"/>
        <v>1</v>
      </c>
      <c r="G78" s="274">
        <f t="shared" si="27"/>
        <v>0.99999999999999978</v>
      </c>
      <c r="H78" s="274">
        <f t="shared" si="27"/>
        <v>0.99999999999999978</v>
      </c>
      <c r="I78" s="274">
        <f t="shared" si="27"/>
        <v>0.99999999999999978</v>
      </c>
      <c r="J78" s="274">
        <f t="shared" si="27"/>
        <v>0.99999999999999978</v>
      </c>
      <c r="K78" s="274">
        <f t="shared" si="27"/>
        <v>0.99999999999999978</v>
      </c>
      <c r="L78" s="274">
        <f t="shared" si="27"/>
        <v>0.99999999999999978</v>
      </c>
      <c r="M78" s="274">
        <f t="shared" si="27"/>
        <v>0.99999999999999978</v>
      </c>
      <c r="S78" s="22"/>
    </row>
    <row r="79" spans="2:19">
      <c r="S79" s="22"/>
    </row>
    <row r="80" spans="2:19">
      <c r="S80" s="22"/>
    </row>
    <row r="81" spans="19:19">
      <c r="S81" s="22"/>
    </row>
    <row r="82" spans="19:19">
      <c r="S82" s="22"/>
    </row>
    <row r="83" spans="19:19">
      <c r="S83" s="22"/>
    </row>
    <row r="84" spans="19:19">
      <c r="S84" s="22"/>
    </row>
    <row r="85" spans="19:19">
      <c r="S85" s="22"/>
    </row>
    <row r="86" spans="19:19">
      <c r="S86" s="22"/>
    </row>
    <row r="87" spans="19:19">
      <c r="S87" s="22"/>
    </row>
    <row r="88" spans="19:19">
      <c r="S88" s="22"/>
    </row>
    <row r="89" spans="19:19">
      <c r="S89" s="22"/>
    </row>
    <row r="90" spans="19:19">
      <c r="S90" s="22"/>
    </row>
    <row r="91" spans="19:19">
      <c r="S91" s="22"/>
    </row>
    <row r="92" spans="19:19">
      <c r="S92" s="22"/>
    </row>
    <row r="93" spans="19:19">
      <c r="S93" s="22"/>
    </row>
    <row r="94" spans="19:19">
      <c r="S94" s="22"/>
    </row>
    <row r="95" spans="19:19">
      <c r="S95" s="22"/>
    </row>
    <row r="96" spans="19:19">
      <c r="S96" s="22"/>
    </row>
    <row r="97" spans="19:19">
      <c r="S97" s="22"/>
    </row>
    <row r="98" spans="19:19">
      <c r="S98" s="22"/>
    </row>
    <row r="99" spans="19:19">
      <c r="S99" s="22"/>
    </row>
    <row r="100" spans="19:19">
      <c r="S100" s="22"/>
    </row>
    <row r="101" spans="19:19">
      <c r="S101" s="22"/>
    </row>
    <row r="102" spans="19:19">
      <c r="S102" s="22"/>
    </row>
    <row r="103" spans="19:19">
      <c r="S103" s="22"/>
    </row>
    <row r="104" spans="19:19">
      <c r="S104" s="22"/>
    </row>
    <row r="105" spans="19:19">
      <c r="S105" s="22"/>
    </row>
    <row r="106" spans="19:19">
      <c r="S106" s="22"/>
    </row>
    <row r="107" spans="19:19">
      <c r="S107" s="22"/>
    </row>
    <row r="108" spans="19:19">
      <c r="S108" s="22"/>
    </row>
    <row r="109" spans="19:19">
      <c r="S109" s="22"/>
    </row>
    <row r="110" spans="19:19">
      <c r="S110" s="22"/>
    </row>
    <row r="111" spans="19:19">
      <c r="S111" s="22"/>
    </row>
    <row r="112" spans="19:19">
      <c r="S112" s="22"/>
    </row>
    <row r="113" spans="19:19">
      <c r="S113" s="22"/>
    </row>
    <row r="114" spans="19:19">
      <c r="S114" s="22"/>
    </row>
    <row r="115" spans="19:19">
      <c r="S115" s="22"/>
    </row>
    <row r="116" spans="19:19">
      <c r="S116" s="22"/>
    </row>
    <row r="117" spans="19:19">
      <c r="S117" s="22"/>
    </row>
    <row r="118" spans="19:19">
      <c r="S118" s="22"/>
    </row>
    <row r="119" spans="19:19">
      <c r="S119" s="22"/>
    </row>
    <row r="120" spans="19:19">
      <c r="S120" s="22"/>
    </row>
    <row r="121" spans="19:19">
      <c r="S121" s="22"/>
    </row>
    <row r="122" spans="19:19">
      <c r="S122" s="22"/>
    </row>
    <row r="123" spans="19:19">
      <c r="S123" s="22"/>
    </row>
    <row r="124" spans="19:19">
      <c r="S124" s="22"/>
    </row>
    <row r="125" spans="19:19">
      <c r="S125" s="22"/>
    </row>
    <row r="126" spans="19:19">
      <c r="S126" s="22"/>
    </row>
    <row r="127" spans="19:19">
      <c r="S127" s="22"/>
    </row>
    <row r="128" spans="19:19">
      <c r="S128" s="22"/>
    </row>
    <row r="129" spans="19:19">
      <c r="S129" s="22"/>
    </row>
    <row r="130" spans="19:19">
      <c r="S130" s="22"/>
    </row>
    <row r="131" spans="19:19">
      <c r="S131" s="22"/>
    </row>
    <row r="132" spans="19:19">
      <c r="S132" s="22"/>
    </row>
    <row r="133" spans="19:19">
      <c r="S133" s="22"/>
    </row>
    <row r="134" spans="19:19">
      <c r="S134" s="22"/>
    </row>
    <row r="135" spans="19:19">
      <c r="S135" s="22"/>
    </row>
    <row r="136" spans="19:19">
      <c r="S136" s="22"/>
    </row>
    <row r="137" spans="19:19">
      <c r="S137" s="22"/>
    </row>
    <row r="138" spans="19:19">
      <c r="S138" s="22"/>
    </row>
    <row r="139" spans="19:19">
      <c r="S139" s="22"/>
    </row>
    <row r="140" spans="19:19">
      <c r="S140" s="22"/>
    </row>
    <row r="141" spans="19:19">
      <c r="S141" s="22"/>
    </row>
    <row r="142" spans="19:19">
      <c r="S142" s="22"/>
    </row>
    <row r="143" spans="19:19">
      <c r="S143" s="22"/>
    </row>
    <row r="144" spans="19:19">
      <c r="S144" s="22"/>
    </row>
    <row r="145" spans="19:19">
      <c r="S145" s="22"/>
    </row>
    <row r="146" spans="19:19">
      <c r="S146" s="22"/>
    </row>
    <row r="147" spans="19:19">
      <c r="S147" s="22"/>
    </row>
    <row r="148" spans="19:19">
      <c r="S148" s="22"/>
    </row>
    <row r="149" spans="19:19">
      <c r="S149" s="22"/>
    </row>
    <row r="150" spans="19:19">
      <c r="S150" s="22"/>
    </row>
    <row r="151" spans="19:19">
      <c r="S151" s="22"/>
    </row>
    <row r="152" spans="19:19">
      <c r="S152" s="22"/>
    </row>
    <row r="153" spans="19:19">
      <c r="S153" s="22"/>
    </row>
    <row r="154" spans="19:19">
      <c r="S154" s="22"/>
    </row>
    <row r="155" spans="19:19">
      <c r="S155" s="22"/>
    </row>
    <row r="156" spans="19:19">
      <c r="S156" s="22"/>
    </row>
    <row r="157" spans="19:19">
      <c r="S157" s="22"/>
    </row>
    <row r="158" spans="19:19">
      <c r="S158" s="22"/>
    </row>
    <row r="159" spans="19:19">
      <c r="S159" s="22"/>
    </row>
    <row r="160" spans="19:19">
      <c r="S160" s="22"/>
    </row>
    <row r="161" spans="19:19">
      <c r="S161" s="22"/>
    </row>
    <row r="162" spans="19:19">
      <c r="S162" s="22"/>
    </row>
    <row r="163" spans="19:19">
      <c r="S163" s="22"/>
    </row>
    <row r="164" spans="19:19">
      <c r="S164" s="22"/>
    </row>
    <row r="165" spans="19:19">
      <c r="S165" s="22"/>
    </row>
    <row r="166" spans="19:19">
      <c r="S166" s="22"/>
    </row>
    <row r="167" spans="19:19">
      <c r="S167" s="22"/>
    </row>
    <row r="168" spans="19:19">
      <c r="S168" s="22"/>
    </row>
    <row r="169" spans="19:19">
      <c r="S169" s="22"/>
    </row>
    <row r="170" spans="19:19">
      <c r="S170" s="22"/>
    </row>
    <row r="171" spans="19:19">
      <c r="S171" s="22"/>
    </row>
    <row r="172" spans="19:19">
      <c r="S172" s="22"/>
    </row>
    <row r="173" spans="19:19">
      <c r="S173" s="22"/>
    </row>
    <row r="174" spans="19:19">
      <c r="S174" s="22"/>
    </row>
    <row r="175" spans="19:19">
      <c r="S175" s="22"/>
    </row>
    <row r="176" spans="19:19">
      <c r="S176" s="22"/>
    </row>
    <row r="177" spans="19:19">
      <c r="S177" s="22"/>
    </row>
    <row r="178" spans="19:19">
      <c r="S178" s="22"/>
    </row>
    <row r="179" spans="19:19">
      <c r="S179" s="22"/>
    </row>
    <row r="180" spans="19:19">
      <c r="S180" s="22"/>
    </row>
    <row r="181" spans="19:19">
      <c r="S181" s="22"/>
    </row>
    <row r="182" spans="19:19">
      <c r="S182" s="22"/>
    </row>
    <row r="183" spans="19:19">
      <c r="S183" s="22"/>
    </row>
    <row r="184" spans="19:19">
      <c r="S184" s="22"/>
    </row>
    <row r="185" spans="19:19">
      <c r="S185" s="22"/>
    </row>
    <row r="186" spans="19:19">
      <c r="S186" s="22"/>
    </row>
    <row r="187" spans="19:19">
      <c r="S187" s="22"/>
    </row>
    <row r="188" spans="19:19">
      <c r="S188" s="22"/>
    </row>
    <row r="189" spans="19:19">
      <c r="S189" s="22"/>
    </row>
    <row r="190" spans="19:19">
      <c r="S190" s="22"/>
    </row>
    <row r="191" spans="19:19">
      <c r="S191" s="22"/>
    </row>
    <row r="192" spans="19:19">
      <c r="S192" s="22"/>
    </row>
    <row r="193" spans="19:19">
      <c r="S193" s="22"/>
    </row>
    <row r="194" spans="19:19">
      <c r="S194" s="22"/>
    </row>
    <row r="195" spans="19:19">
      <c r="S195" s="22"/>
    </row>
    <row r="196" spans="19:19">
      <c r="S196" s="22"/>
    </row>
    <row r="197" spans="19:19">
      <c r="S197" s="22"/>
    </row>
    <row r="198" spans="19:19">
      <c r="S198" s="22"/>
    </row>
    <row r="199" spans="19:19">
      <c r="S199" s="22"/>
    </row>
    <row r="200" spans="19:19">
      <c r="S200" s="22"/>
    </row>
    <row r="201" spans="19:19">
      <c r="S201" s="22"/>
    </row>
    <row r="202" spans="19:19">
      <c r="S202" s="22"/>
    </row>
    <row r="203" spans="19:19">
      <c r="S203" s="22"/>
    </row>
    <row r="204" spans="19:19">
      <c r="S204" s="22"/>
    </row>
    <row r="205" spans="19:19">
      <c r="S205" s="22"/>
    </row>
    <row r="206" spans="19:19">
      <c r="S206" s="22"/>
    </row>
    <row r="207" spans="19:19">
      <c r="S207" s="22"/>
    </row>
    <row r="208" spans="19:19">
      <c r="S208" s="22"/>
    </row>
    <row r="209" spans="19:19">
      <c r="S209" s="22"/>
    </row>
    <row r="210" spans="19:19">
      <c r="S210" s="22"/>
    </row>
    <row r="211" spans="19:19">
      <c r="S211" s="22"/>
    </row>
    <row r="212" spans="19:19">
      <c r="S212" s="22"/>
    </row>
    <row r="213" spans="19:19">
      <c r="S213" s="22"/>
    </row>
    <row r="214" spans="19:19">
      <c r="S214" s="22"/>
    </row>
    <row r="215" spans="19:19">
      <c r="S215" s="22"/>
    </row>
    <row r="216" spans="19:19">
      <c r="S216" s="22"/>
    </row>
    <row r="217" spans="19:19">
      <c r="S217" s="22"/>
    </row>
    <row r="218" spans="19:19">
      <c r="S218" s="22"/>
    </row>
    <row r="219" spans="19:19">
      <c r="S219" s="22"/>
    </row>
    <row r="220" spans="19:19">
      <c r="S220" s="22"/>
    </row>
    <row r="221" spans="19:19">
      <c r="S221" s="22"/>
    </row>
    <row r="222" spans="19:19">
      <c r="S222" s="22"/>
    </row>
    <row r="223" spans="19:19">
      <c r="S223" s="22"/>
    </row>
    <row r="224" spans="19:19">
      <c r="S224" s="22"/>
    </row>
    <row r="225" spans="19:19">
      <c r="S225" s="22"/>
    </row>
    <row r="226" spans="19:19">
      <c r="S226" s="22"/>
    </row>
    <row r="227" spans="19:19">
      <c r="S227" s="22"/>
    </row>
    <row r="228" spans="19:19">
      <c r="S228" s="22"/>
    </row>
    <row r="229" spans="19:19">
      <c r="S229" s="22"/>
    </row>
    <row r="230" spans="19:19">
      <c r="S230" s="22"/>
    </row>
    <row r="231" spans="19:19">
      <c r="S231" s="22"/>
    </row>
    <row r="232" spans="19:19">
      <c r="S232" s="22"/>
    </row>
    <row r="233" spans="19:19">
      <c r="S233" s="22"/>
    </row>
    <row r="234" spans="19:19">
      <c r="S234" s="22"/>
    </row>
    <row r="235" spans="19:19">
      <c r="S235" s="22"/>
    </row>
    <row r="236" spans="19:19">
      <c r="S236" s="22"/>
    </row>
    <row r="237" spans="19:19">
      <c r="S237" s="22"/>
    </row>
    <row r="238" spans="19:19">
      <c r="S238" s="22"/>
    </row>
    <row r="239" spans="19:19">
      <c r="S239" s="22"/>
    </row>
    <row r="240" spans="19:19">
      <c r="S240" s="22"/>
    </row>
    <row r="241" spans="19:19">
      <c r="S241" s="22"/>
    </row>
    <row r="242" spans="19:19">
      <c r="S242" s="22"/>
    </row>
    <row r="243" spans="19:19">
      <c r="S243" s="22"/>
    </row>
    <row r="244" spans="19:19">
      <c r="S244" s="22"/>
    </row>
    <row r="245" spans="19:19">
      <c r="S245" s="22"/>
    </row>
    <row r="246" spans="19:19">
      <c r="S246" s="22"/>
    </row>
    <row r="247" spans="19:19">
      <c r="S247" s="22"/>
    </row>
    <row r="248" spans="19:19">
      <c r="S248" s="22"/>
    </row>
    <row r="249" spans="19:19">
      <c r="S249" s="22"/>
    </row>
    <row r="250" spans="19:19">
      <c r="S250" s="22"/>
    </row>
    <row r="251" spans="19:19">
      <c r="S251" s="22"/>
    </row>
    <row r="252" spans="19:19">
      <c r="S252" s="22"/>
    </row>
    <row r="253" spans="19:19">
      <c r="S253" s="22"/>
    </row>
    <row r="254" spans="19:19">
      <c r="S254" s="22"/>
    </row>
    <row r="255" spans="19:19">
      <c r="S255" s="22"/>
    </row>
    <row r="256" spans="19:19">
      <c r="S256" s="22"/>
    </row>
    <row r="257" spans="19:19">
      <c r="S257" s="22"/>
    </row>
    <row r="258" spans="19:19">
      <c r="S258" s="22"/>
    </row>
    <row r="259" spans="19:19">
      <c r="S259" s="22"/>
    </row>
    <row r="260" spans="19:19">
      <c r="S260" s="22"/>
    </row>
    <row r="261" spans="19:19">
      <c r="S261" s="22"/>
    </row>
    <row r="262" spans="19:19">
      <c r="S262" s="22"/>
    </row>
    <row r="263" spans="19:19">
      <c r="S263" s="22"/>
    </row>
    <row r="264" spans="19:19">
      <c r="S264" s="22"/>
    </row>
    <row r="265" spans="19:19">
      <c r="S265" s="22"/>
    </row>
    <row r="266" spans="19:19">
      <c r="S266" s="22"/>
    </row>
    <row r="267" spans="19:19">
      <c r="S267" s="22"/>
    </row>
    <row r="268" spans="19:19">
      <c r="S268" s="22"/>
    </row>
    <row r="269" spans="19:19">
      <c r="S269" s="22"/>
    </row>
    <row r="270" spans="19:19">
      <c r="S270" s="22"/>
    </row>
    <row r="271" spans="19:19">
      <c r="S271" s="22"/>
    </row>
    <row r="272" spans="19:19">
      <c r="S272" s="22"/>
    </row>
    <row r="273" spans="19:19">
      <c r="S273" s="22"/>
    </row>
    <row r="274" spans="19:19">
      <c r="S274" s="22"/>
    </row>
    <row r="275" spans="19:19">
      <c r="S275" s="22"/>
    </row>
    <row r="276" spans="19:19">
      <c r="S276" s="22"/>
    </row>
    <row r="277" spans="19:19">
      <c r="S277" s="22"/>
    </row>
    <row r="278" spans="19:19">
      <c r="S278" s="22"/>
    </row>
    <row r="279" spans="19:19">
      <c r="S279" s="22"/>
    </row>
    <row r="280" spans="19:19">
      <c r="S280" s="22"/>
    </row>
    <row r="281" spans="19:19">
      <c r="S281" s="22"/>
    </row>
    <row r="282" spans="19:19">
      <c r="S282" s="22"/>
    </row>
    <row r="283" spans="19:19">
      <c r="S283" s="22"/>
    </row>
    <row r="284" spans="19:19">
      <c r="S284" s="22"/>
    </row>
    <row r="285" spans="19:19">
      <c r="S285" s="22"/>
    </row>
    <row r="286" spans="19:19">
      <c r="S286" s="22"/>
    </row>
    <row r="287" spans="19:19">
      <c r="S287" s="22"/>
    </row>
    <row r="288" spans="19:19">
      <c r="S288" s="22"/>
    </row>
    <row r="289" spans="19:19">
      <c r="S289" s="22"/>
    </row>
    <row r="290" spans="19:19">
      <c r="S290" s="22"/>
    </row>
    <row r="291" spans="19:19">
      <c r="S291" s="22"/>
    </row>
    <row r="292" spans="19:19">
      <c r="S292" s="22"/>
    </row>
    <row r="293" spans="19:19">
      <c r="S293" s="22"/>
    </row>
    <row r="294" spans="19:19">
      <c r="S294" s="22"/>
    </row>
    <row r="295" spans="19:19">
      <c r="S295" s="22"/>
    </row>
    <row r="296" spans="19:19">
      <c r="S296" s="22"/>
    </row>
    <row r="297" spans="19:19">
      <c r="S297" s="22"/>
    </row>
    <row r="298" spans="19:19">
      <c r="S298" s="22"/>
    </row>
    <row r="299" spans="19:19">
      <c r="S299" s="22"/>
    </row>
    <row r="300" spans="19:19">
      <c r="S300" s="22"/>
    </row>
    <row r="301" spans="19:19">
      <c r="S301" s="22"/>
    </row>
    <row r="302" spans="19:19">
      <c r="S302" s="22"/>
    </row>
    <row r="303" spans="19:19">
      <c r="S303" s="22"/>
    </row>
    <row r="304" spans="19:19">
      <c r="S304" s="22"/>
    </row>
    <row r="305" spans="19:19">
      <c r="S305" s="22"/>
    </row>
    <row r="306" spans="19:19">
      <c r="S306" s="22"/>
    </row>
    <row r="307" spans="19:19">
      <c r="S307" s="22"/>
    </row>
    <row r="308" spans="19:19">
      <c r="S308" s="22"/>
    </row>
    <row r="309" spans="19:19">
      <c r="S309" s="22"/>
    </row>
    <row r="310" spans="19:19">
      <c r="S310" s="22"/>
    </row>
    <row r="311" spans="19:19">
      <c r="S311" s="22"/>
    </row>
    <row r="312" spans="19:19">
      <c r="S312" s="22"/>
    </row>
    <row r="313" spans="19:19">
      <c r="S313" s="22"/>
    </row>
    <row r="314" spans="19:19">
      <c r="S314" s="22"/>
    </row>
    <row r="315" spans="19:19">
      <c r="S315" s="22"/>
    </row>
    <row r="316" spans="19:19">
      <c r="S316" s="22"/>
    </row>
    <row r="317" spans="19:19">
      <c r="S317" s="22"/>
    </row>
    <row r="318" spans="19:19">
      <c r="S318" s="22"/>
    </row>
    <row r="319" spans="19:19">
      <c r="S319" s="22"/>
    </row>
    <row r="320" spans="19:19">
      <c r="S320" s="22"/>
    </row>
    <row r="321" spans="19:19">
      <c r="S321" s="22"/>
    </row>
    <row r="322" spans="19:19">
      <c r="S322" s="22"/>
    </row>
    <row r="323" spans="19:19">
      <c r="S323" s="22"/>
    </row>
    <row r="324" spans="19:19">
      <c r="S324" s="22"/>
    </row>
    <row r="325" spans="19:19">
      <c r="S325" s="22"/>
    </row>
    <row r="326" spans="19:19">
      <c r="S326" s="22"/>
    </row>
    <row r="327" spans="19:19">
      <c r="S327" s="22"/>
    </row>
    <row r="328" spans="19:19">
      <c r="S328" s="22"/>
    </row>
    <row r="329" spans="19:19">
      <c r="S329" s="22"/>
    </row>
    <row r="330" spans="19:19">
      <c r="S330" s="22"/>
    </row>
    <row r="331" spans="19:19">
      <c r="S331" s="22"/>
    </row>
    <row r="332" spans="19:19">
      <c r="S332" s="22"/>
    </row>
    <row r="333" spans="19:19">
      <c r="S333" s="22"/>
    </row>
    <row r="334" spans="19:19">
      <c r="S334" s="22"/>
    </row>
    <row r="335" spans="19:19">
      <c r="S335" s="22"/>
    </row>
    <row r="336" spans="19:19">
      <c r="S336" s="22"/>
    </row>
    <row r="337" spans="19:19">
      <c r="S337" s="22"/>
    </row>
    <row r="338" spans="19:19">
      <c r="S338" s="22"/>
    </row>
    <row r="339" spans="19:19">
      <c r="S339" s="22"/>
    </row>
    <row r="340" spans="19:19">
      <c r="S340" s="22"/>
    </row>
    <row r="341" spans="19:19">
      <c r="S341" s="22"/>
    </row>
    <row r="342" spans="19:19">
      <c r="S342" s="22"/>
    </row>
    <row r="343" spans="19:19">
      <c r="S343" s="22"/>
    </row>
    <row r="344" spans="19:19">
      <c r="S344" s="22"/>
    </row>
    <row r="345" spans="19:19">
      <c r="S345" s="22"/>
    </row>
    <row r="346" spans="19:19">
      <c r="S346" s="22"/>
    </row>
    <row r="347" spans="19:19">
      <c r="S347" s="22"/>
    </row>
    <row r="348" spans="19:19">
      <c r="S348" s="22"/>
    </row>
    <row r="349" spans="19:19">
      <c r="S349" s="22"/>
    </row>
    <row r="350" spans="19:19">
      <c r="S350" s="22"/>
    </row>
    <row r="351" spans="19:19">
      <c r="S351" s="22"/>
    </row>
    <row r="352" spans="19:19">
      <c r="S352" s="22"/>
    </row>
    <row r="353" spans="19:19">
      <c r="S353" s="22"/>
    </row>
    <row r="354" spans="19:19">
      <c r="S354" s="22"/>
    </row>
    <row r="355" spans="19:19">
      <c r="S355" s="22"/>
    </row>
    <row r="356" spans="19:19">
      <c r="S356" s="22"/>
    </row>
    <row r="357" spans="19:19">
      <c r="S357" s="22"/>
    </row>
    <row r="358" spans="19:19">
      <c r="S358" s="22"/>
    </row>
    <row r="359" spans="19:19">
      <c r="S359" s="22"/>
    </row>
    <row r="360" spans="19:19">
      <c r="S360" s="22"/>
    </row>
    <row r="361" spans="19:19">
      <c r="S361" s="22"/>
    </row>
    <row r="362" spans="19:19">
      <c r="S362" s="22"/>
    </row>
    <row r="363" spans="19:19">
      <c r="S363" s="22"/>
    </row>
    <row r="364" spans="19:19">
      <c r="S364" s="22"/>
    </row>
    <row r="365" spans="19:19">
      <c r="S365" s="22"/>
    </row>
    <row r="366" spans="19:19">
      <c r="S366" s="22"/>
    </row>
    <row r="367" spans="19:19">
      <c r="S367" s="22"/>
    </row>
    <row r="368" spans="19:19">
      <c r="S368" s="22"/>
    </row>
    <row r="369" spans="19:19">
      <c r="S369" s="22"/>
    </row>
    <row r="370" spans="19:19">
      <c r="S370" s="22"/>
    </row>
    <row r="371" spans="19:19">
      <c r="S371" s="22"/>
    </row>
    <row r="372" spans="19:19">
      <c r="S372" s="22"/>
    </row>
    <row r="373" spans="19:19">
      <c r="S373" s="22"/>
    </row>
    <row r="374" spans="19:19">
      <c r="S374" s="22"/>
    </row>
    <row r="375" spans="19:19">
      <c r="S375" s="22"/>
    </row>
    <row r="376" spans="19:19">
      <c r="S376" s="22"/>
    </row>
    <row r="377" spans="19:19">
      <c r="S377" s="22"/>
    </row>
    <row r="378" spans="19:19">
      <c r="S378" s="22"/>
    </row>
    <row r="379" spans="19:19">
      <c r="S379" s="22"/>
    </row>
    <row r="380" spans="19:19">
      <c r="S380" s="22"/>
    </row>
    <row r="381" spans="19:19">
      <c r="S381" s="22"/>
    </row>
    <row r="382" spans="19:19">
      <c r="S382" s="22"/>
    </row>
    <row r="383" spans="19:19">
      <c r="S383" s="22"/>
    </row>
    <row r="384" spans="19:19">
      <c r="S384" s="22"/>
    </row>
    <row r="385" spans="19:19">
      <c r="S385" s="22"/>
    </row>
    <row r="386" spans="19:19">
      <c r="S386" s="22"/>
    </row>
    <row r="387" spans="19:19">
      <c r="S387" s="22"/>
    </row>
    <row r="388" spans="19:19">
      <c r="S388" s="22"/>
    </row>
    <row r="389" spans="19:19">
      <c r="S389" s="22"/>
    </row>
    <row r="390" spans="19:19">
      <c r="S390" s="22"/>
    </row>
    <row r="391" spans="19:19">
      <c r="S391" s="22"/>
    </row>
    <row r="392" spans="19:19">
      <c r="S392" s="22"/>
    </row>
    <row r="393" spans="19:19">
      <c r="S393" s="22"/>
    </row>
    <row r="394" spans="19:19">
      <c r="S394" s="22"/>
    </row>
    <row r="395" spans="19:19">
      <c r="S395" s="22"/>
    </row>
    <row r="396" spans="19:19">
      <c r="S396" s="22"/>
    </row>
    <row r="397" spans="19:19">
      <c r="S397" s="22"/>
    </row>
    <row r="398" spans="19:19">
      <c r="S398" s="22"/>
    </row>
    <row r="399" spans="19:19">
      <c r="S399" s="22"/>
    </row>
    <row r="400" spans="19:19">
      <c r="S400" s="22"/>
    </row>
    <row r="401" spans="19:19">
      <c r="S401" s="22"/>
    </row>
    <row r="402" spans="19:19">
      <c r="S402" s="22"/>
    </row>
    <row r="403" spans="19:19">
      <c r="S403" s="22"/>
    </row>
    <row r="404" spans="19:19">
      <c r="S404" s="22"/>
    </row>
    <row r="405" spans="19:19">
      <c r="S405" s="22"/>
    </row>
    <row r="406" spans="19:19">
      <c r="S406" s="22"/>
    </row>
    <row r="407" spans="19:19">
      <c r="S407" s="22"/>
    </row>
    <row r="408" spans="19:19">
      <c r="S408" s="22"/>
    </row>
    <row r="409" spans="19:19">
      <c r="S409" s="22"/>
    </row>
    <row r="410" spans="19:19">
      <c r="S410" s="22"/>
    </row>
    <row r="411" spans="19:19">
      <c r="S411" s="22"/>
    </row>
    <row r="412" spans="19:19">
      <c r="S412" s="22"/>
    </row>
    <row r="413" spans="19:19">
      <c r="S413" s="22"/>
    </row>
    <row r="414" spans="19:19">
      <c r="S414" s="22"/>
    </row>
    <row r="415" spans="19:19">
      <c r="S415" s="22"/>
    </row>
    <row r="416" spans="19:19">
      <c r="S416" s="22"/>
    </row>
    <row r="417" spans="19:19">
      <c r="S417" s="22"/>
    </row>
    <row r="418" spans="19:19">
      <c r="S418" s="22"/>
    </row>
    <row r="419" spans="19:19">
      <c r="S419" s="22"/>
    </row>
    <row r="420" spans="19:19">
      <c r="S420" s="22"/>
    </row>
    <row r="421" spans="19:19">
      <c r="S421" s="22"/>
    </row>
    <row r="422" spans="19:19">
      <c r="S422" s="22"/>
    </row>
    <row r="423" spans="19:19">
      <c r="S423" s="22"/>
    </row>
    <row r="424" spans="19:19">
      <c r="S424" s="22"/>
    </row>
    <row r="425" spans="19:19">
      <c r="S425" s="22"/>
    </row>
    <row r="426" spans="19:19">
      <c r="S426" s="22"/>
    </row>
    <row r="427" spans="19:19">
      <c r="S427" s="22"/>
    </row>
    <row r="428" spans="19:19">
      <c r="S428" s="22"/>
    </row>
    <row r="429" spans="19:19">
      <c r="S429" s="22"/>
    </row>
    <row r="430" spans="19:19">
      <c r="S430" s="22"/>
    </row>
    <row r="431" spans="19:19">
      <c r="S431" s="22"/>
    </row>
    <row r="432" spans="19:19">
      <c r="S432" s="22"/>
    </row>
    <row r="433" spans="19:19">
      <c r="S433" s="22"/>
    </row>
    <row r="434" spans="19:19">
      <c r="S434" s="22"/>
    </row>
    <row r="435" spans="19:19">
      <c r="S435" s="22"/>
    </row>
    <row r="436" spans="19:19">
      <c r="S436" s="22"/>
    </row>
    <row r="437" spans="19:19">
      <c r="S437" s="22"/>
    </row>
    <row r="438" spans="19:19">
      <c r="S438" s="22"/>
    </row>
    <row r="439" spans="19:19">
      <c r="S439" s="22"/>
    </row>
    <row r="440" spans="19:19">
      <c r="S440" s="22"/>
    </row>
    <row r="441" spans="19:19">
      <c r="S441" s="22"/>
    </row>
    <row r="442" spans="19:19">
      <c r="S442" s="22"/>
    </row>
    <row r="443" spans="19:19">
      <c r="S443" s="22"/>
    </row>
    <row r="444" spans="19:19">
      <c r="S444" s="22"/>
    </row>
    <row r="445" spans="19:19">
      <c r="S445" s="22"/>
    </row>
    <row r="446" spans="19:19">
      <c r="S446" s="22"/>
    </row>
    <row r="447" spans="19:19">
      <c r="S447" s="22"/>
    </row>
    <row r="448" spans="19:19">
      <c r="S448" s="22"/>
    </row>
    <row r="449" spans="19:19">
      <c r="S449" s="22"/>
    </row>
    <row r="450" spans="19:19">
      <c r="S450" s="22"/>
    </row>
    <row r="451" spans="19:19">
      <c r="S451" s="22"/>
    </row>
    <row r="452" spans="19:19">
      <c r="S452" s="22"/>
    </row>
    <row r="453" spans="19:19">
      <c r="S453" s="22"/>
    </row>
    <row r="454" spans="19:19">
      <c r="S454" s="22"/>
    </row>
    <row r="455" spans="19:19">
      <c r="S455" s="22"/>
    </row>
    <row r="456" spans="19:19">
      <c r="S456" s="22"/>
    </row>
    <row r="457" spans="19:19">
      <c r="S457" s="22"/>
    </row>
    <row r="458" spans="19:19">
      <c r="S458" s="22"/>
    </row>
    <row r="459" spans="19:19">
      <c r="S459" s="22"/>
    </row>
    <row r="460" spans="19:19">
      <c r="S460" s="22"/>
    </row>
    <row r="461" spans="19:19">
      <c r="S461" s="22"/>
    </row>
    <row r="462" spans="19:19">
      <c r="S462" s="22"/>
    </row>
    <row r="463" spans="19:19">
      <c r="S463" s="22"/>
    </row>
    <row r="464" spans="19:19">
      <c r="S464" s="22"/>
    </row>
    <row r="465" spans="19:19">
      <c r="S465" s="22"/>
    </row>
    <row r="466" spans="19:19">
      <c r="S466" s="22"/>
    </row>
    <row r="467" spans="19:19">
      <c r="S467" s="22"/>
    </row>
    <row r="468" spans="19:19">
      <c r="S468" s="22"/>
    </row>
    <row r="469" spans="19:19">
      <c r="S469" s="22"/>
    </row>
    <row r="470" spans="19:19">
      <c r="S470" s="22"/>
    </row>
    <row r="471" spans="19:19">
      <c r="S471" s="22"/>
    </row>
    <row r="472" spans="19:19">
      <c r="S472" s="22"/>
    </row>
    <row r="473" spans="19:19">
      <c r="S473" s="22"/>
    </row>
    <row r="474" spans="19:19">
      <c r="S474" s="22"/>
    </row>
    <row r="475" spans="19:19">
      <c r="S475" s="22"/>
    </row>
    <row r="476" spans="19:19">
      <c r="S476" s="22"/>
    </row>
    <row r="477" spans="19:19">
      <c r="S477" s="22"/>
    </row>
    <row r="478" spans="19:19">
      <c r="S478" s="22"/>
    </row>
    <row r="479" spans="19:19">
      <c r="S479" s="22"/>
    </row>
    <row r="480" spans="19:19">
      <c r="S480" s="22"/>
    </row>
    <row r="481" spans="19:19">
      <c r="S481" s="22"/>
    </row>
    <row r="482" spans="19:19">
      <c r="S482" s="22"/>
    </row>
    <row r="483" spans="19:19">
      <c r="S483" s="22"/>
    </row>
    <row r="484" spans="19:19">
      <c r="S484" s="22"/>
    </row>
    <row r="485" spans="19:19">
      <c r="S485" s="22"/>
    </row>
    <row r="486" spans="19:19">
      <c r="S486" s="22"/>
    </row>
    <row r="487" spans="19:19">
      <c r="S487" s="22"/>
    </row>
    <row r="488" spans="19:19">
      <c r="S488" s="22"/>
    </row>
    <row r="489" spans="19:19">
      <c r="S489" s="22"/>
    </row>
    <row r="490" spans="19:19">
      <c r="S490" s="22"/>
    </row>
    <row r="491" spans="19:19">
      <c r="S491" s="22"/>
    </row>
    <row r="492" spans="19:19">
      <c r="S492" s="22"/>
    </row>
    <row r="493" spans="19:19">
      <c r="S493" s="22"/>
    </row>
    <row r="494" spans="19:19">
      <c r="S494" s="22"/>
    </row>
    <row r="495" spans="19:19">
      <c r="S495" s="22"/>
    </row>
    <row r="496" spans="19:19">
      <c r="S496" s="22"/>
    </row>
    <row r="497" spans="19:19">
      <c r="S497" s="22"/>
    </row>
    <row r="498" spans="19:19">
      <c r="S498" s="22"/>
    </row>
    <row r="499" spans="19:19">
      <c r="S499" s="22"/>
    </row>
    <row r="500" spans="19:19">
      <c r="S500" s="22"/>
    </row>
    <row r="501" spans="19:19">
      <c r="S501" s="22"/>
    </row>
    <row r="502" spans="19:19">
      <c r="S502" s="22"/>
    </row>
    <row r="503" spans="19:19">
      <c r="S503" s="22"/>
    </row>
    <row r="504" spans="19:19">
      <c r="S504" s="22"/>
    </row>
    <row r="505" spans="19:19">
      <c r="S505" s="22"/>
    </row>
    <row r="506" spans="19:19">
      <c r="S506" s="22"/>
    </row>
    <row r="507" spans="19:19">
      <c r="S507" s="22"/>
    </row>
    <row r="508" spans="19:19">
      <c r="S508" s="22"/>
    </row>
    <row r="509" spans="19:19">
      <c r="S509" s="22"/>
    </row>
    <row r="510" spans="19:19">
      <c r="S510" s="22"/>
    </row>
    <row r="511" spans="19:19">
      <c r="S511" s="22"/>
    </row>
    <row r="512" spans="19:19">
      <c r="S512" s="22"/>
    </row>
    <row r="513" spans="19:19">
      <c r="S513" s="22"/>
    </row>
    <row r="514" spans="19:19">
      <c r="S514" s="22"/>
    </row>
    <row r="515" spans="19:19">
      <c r="S515" s="22"/>
    </row>
    <row r="516" spans="19:19">
      <c r="S516" s="22"/>
    </row>
    <row r="517" spans="19:19">
      <c r="S517" s="22"/>
    </row>
    <row r="518" spans="19:19">
      <c r="S518" s="22"/>
    </row>
    <row r="519" spans="19:19">
      <c r="S519" s="22"/>
    </row>
    <row r="520" spans="19:19">
      <c r="S520" s="22"/>
    </row>
    <row r="521" spans="19:19">
      <c r="S521" s="22"/>
    </row>
    <row r="522" spans="19:19">
      <c r="S522" s="22"/>
    </row>
    <row r="523" spans="19:19">
      <c r="S523" s="22"/>
    </row>
    <row r="524" spans="19:19">
      <c r="S524" s="22"/>
    </row>
    <row r="525" spans="19:19">
      <c r="S525" s="22"/>
    </row>
    <row r="526" spans="19:19">
      <c r="S526" s="22"/>
    </row>
    <row r="527" spans="19:19">
      <c r="S527" s="22"/>
    </row>
    <row r="528" spans="19:19">
      <c r="S528" s="22"/>
    </row>
    <row r="529" spans="19:19">
      <c r="S529" s="22"/>
    </row>
    <row r="530" spans="19:19">
      <c r="S530" s="22"/>
    </row>
    <row r="531" spans="19:19">
      <c r="S531" s="22"/>
    </row>
    <row r="532" spans="19:19">
      <c r="S532" s="22"/>
    </row>
    <row r="533" spans="19:19">
      <c r="S533" s="22"/>
    </row>
    <row r="534" spans="19:19">
      <c r="S534" s="22"/>
    </row>
    <row r="535" spans="19:19">
      <c r="S535" s="22"/>
    </row>
    <row r="536" spans="19:19">
      <c r="S536" s="22"/>
    </row>
    <row r="537" spans="19:19">
      <c r="S537" s="22"/>
    </row>
    <row r="538" spans="19:19">
      <c r="S538" s="22"/>
    </row>
    <row r="539" spans="19:19">
      <c r="S539" s="22"/>
    </row>
    <row r="540" spans="19:19">
      <c r="S540" s="22"/>
    </row>
    <row r="541" spans="19:19">
      <c r="S541" s="22"/>
    </row>
    <row r="542" spans="19:19">
      <c r="S542" s="22"/>
    </row>
    <row r="543" spans="19:19">
      <c r="S543" s="22"/>
    </row>
    <row r="544" spans="19:19">
      <c r="S544" s="22"/>
    </row>
    <row r="545" spans="19:19">
      <c r="S545" s="22"/>
    </row>
    <row r="546" spans="19:19">
      <c r="S546" s="22"/>
    </row>
    <row r="547" spans="19:19">
      <c r="S547" s="22"/>
    </row>
    <row r="548" spans="19:19">
      <c r="S548" s="22"/>
    </row>
    <row r="549" spans="19:19">
      <c r="S549" s="22"/>
    </row>
    <row r="550" spans="19:19">
      <c r="S550" s="22"/>
    </row>
    <row r="551" spans="19:19">
      <c r="S551" s="22"/>
    </row>
    <row r="552" spans="19:19">
      <c r="S552" s="22"/>
    </row>
    <row r="553" spans="19:19">
      <c r="S553" s="22"/>
    </row>
    <row r="554" spans="19:19">
      <c r="S554" s="22"/>
    </row>
    <row r="555" spans="19:19">
      <c r="S555" s="22"/>
    </row>
    <row r="556" spans="19:19">
      <c r="S556" s="22"/>
    </row>
    <row r="557" spans="19:19">
      <c r="S557" s="22"/>
    </row>
    <row r="558" spans="19:19">
      <c r="S558" s="22"/>
    </row>
    <row r="559" spans="19:19">
      <c r="S559" s="22"/>
    </row>
    <row r="560" spans="19:19">
      <c r="S560" s="22"/>
    </row>
    <row r="561" spans="19:19">
      <c r="S561" s="22"/>
    </row>
    <row r="562" spans="19:19">
      <c r="S562" s="22"/>
    </row>
    <row r="563" spans="19:19">
      <c r="S563" s="22"/>
    </row>
    <row r="564" spans="19:19">
      <c r="S564" s="22"/>
    </row>
    <row r="565" spans="19:19">
      <c r="S565" s="22"/>
    </row>
    <row r="566" spans="19:19">
      <c r="S566" s="22"/>
    </row>
    <row r="567" spans="19:19">
      <c r="S567" s="22"/>
    </row>
    <row r="568" spans="19:19">
      <c r="S568" s="22"/>
    </row>
    <row r="569" spans="19:19">
      <c r="S569" s="22"/>
    </row>
    <row r="570" spans="19:19">
      <c r="S570" s="22"/>
    </row>
    <row r="571" spans="19:19">
      <c r="S571" s="22"/>
    </row>
    <row r="572" spans="19:19">
      <c r="S572" s="22"/>
    </row>
    <row r="573" spans="19:19">
      <c r="S573" s="22"/>
    </row>
    <row r="574" spans="19:19">
      <c r="S574" s="22"/>
    </row>
    <row r="575" spans="19:19">
      <c r="S575" s="22"/>
    </row>
    <row r="576" spans="19:19">
      <c r="S576" s="22"/>
    </row>
    <row r="577" spans="19:19">
      <c r="S577" s="22"/>
    </row>
    <row r="578" spans="19:19">
      <c r="S578" s="22"/>
    </row>
    <row r="579" spans="19:19">
      <c r="S579" s="22"/>
    </row>
    <row r="580" spans="19:19">
      <c r="S580" s="22"/>
    </row>
    <row r="581" spans="19:19">
      <c r="S581" s="22"/>
    </row>
    <row r="582" spans="19:19">
      <c r="S582" s="22"/>
    </row>
    <row r="583" spans="19:19">
      <c r="S583" s="22"/>
    </row>
    <row r="584" spans="19:19">
      <c r="S584" s="22"/>
    </row>
    <row r="585" spans="19:19">
      <c r="S585" s="22"/>
    </row>
    <row r="586" spans="19:19">
      <c r="S586" s="22"/>
    </row>
    <row r="587" spans="19:19">
      <c r="S587" s="22"/>
    </row>
    <row r="588" spans="19:19">
      <c r="S588" s="22"/>
    </row>
    <row r="589" spans="19:19">
      <c r="S589" s="22"/>
    </row>
    <row r="590" spans="19:19">
      <c r="S590" s="22"/>
    </row>
    <row r="591" spans="19:19">
      <c r="S591" s="22"/>
    </row>
    <row r="592" spans="19:19">
      <c r="S592" s="22"/>
    </row>
    <row r="593" spans="19:19">
      <c r="S593" s="22"/>
    </row>
    <row r="594" spans="19:19">
      <c r="S594" s="22"/>
    </row>
    <row r="595" spans="19:19">
      <c r="S595" s="22"/>
    </row>
    <row r="596" spans="19:19">
      <c r="S596" s="22"/>
    </row>
    <row r="597" spans="19:19">
      <c r="S597" s="22"/>
    </row>
    <row r="598" spans="19:19">
      <c r="S598" s="22"/>
    </row>
    <row r="599" spans="19:19">
      <c r="S599" s="22"/>
    </row>
    <row r="600" spans="19:19">
      <c r="S600" s="22"/>
    </row>
    <row r="601" spans="19:19">
      <c r="S601" s="22"/>
    </row>
    <row r="602" spans="19:19">
      <c r="S602" s="22"/>
    </row>
    <row r="603" spans="19:19">
      <c r="S603" s="22"/>
    </row>
    <row r="604" spans="19:19">
      <c r="S604" s="22"/>
    </row>
    <row r="605" spans="19:19">
      <c r="S605" s="22"/>
    </row>
    <row r="606" spans="19:19">
      <c r="S606" s="22"/>
    </row>
    <row r="607" spans="19:19">
      <c r="S607" s="22"/>
    </row>
    <row r="608" spans="19:19">
      <c r="S608" s="22"/>
    </row>
    <row r="609" spans="19:19">
      <c r="S609" s="22"/>
    </row>
    <row r="610" spans="19:19">
      <c r="S610" s="22"/>
    </row>
    <row r="611" spans="19:19">
      <c r="S611" s="22"/>
    </row>
    <row r="612" spans="19:19">
      <c r="S612" s="22"/>
    </row>
    <row r="613" spans="19:19">
      <c r="S613" s="22"/>
    </row>
    <row r="614" spans="19:19">
      <c r="S614" s="22"/>
    </row>
    <row r="615" spans="19:19">
      <c r="S615" s="22"/>
    </row>
    <row r="616" spans="19:19">
      <c r="S616" s="22"/>
    </row>
    <row r="617" spans="19:19">
      <c r="S617" s="22"/>
    </row>
    <row r="618" spans="19:19">
      <c r="S618" s="22"/>
    </row>
    <row r="619" spans="19:19">
      <c r="S619" s="22"/>
    </row>
    <row r="620" spans="19:19">
      <c r="S620" s="22"/>
    </row>
    <row r="621" spans="19:19">
      <c r="S621" s="22"/>
    </row>
    <row r="622" spans="19:19">
      <c r="S622" s="22"/>
    </row>
    <row r="623" spans="19:19">
      <c r="S623" s="22"/>
    </row>
    <row r="624" spans="19:19">
      <c r="S624" s="22"/>
    </row>
    <row r="625" spans="19:19">
      <c r="S625" s="22"/>
    </row>
    <row r="626" spans="19:19">
      <c r="S626" s="22"/>
    </row>
    <row r="627" spans="19:19">
      <c r="S627" s="22"/>
    </row>
    <row r="628" spans="19:19">
      <c r="S628" s="22"/>
    </row>
    <row r="629" spans="19:19">
      <c r="S629" s="22"/>
    </row>
    <row r="630" spans="19:19">
      <c r="S630" s="22"/>
    </row>
    <row r="631" spans="19:19">
      <c r="S631" s="22"/>
    </row>
    <row r="632" spans="19:19">
      <c r="S632" s="22"/>
    </row>
    <row r="633" spans="19:19">
      <c r="S633" s="22"/>
    </row>
    <row r="634" spans="19:19">
      <c r="S634" s="22"/>
    </row>
    <row r="635" spans="19:19">
      <c r="S635" s="22"/>
    </row>
    <row r="636" spans="19:19">
      <c r="S636" s="22"/>
    </row>
    <row r="637" spans="19:19">
      <c r="S637" s="22"/>
    </row>
    <row r="638" spans="19:19">
      <c r="S638" s="22"/>
    </row>
    <row r="639" spans="19:19">
      <c r="S639" s="22"/>
    </row>
    <row r="640" spans="19:19">
      <c r="S640" s="22"/>
    </row>
    <row r="641" spans="19:19">
      <c r="S641" s="22"/>
    </row>
    <row r="642" spans="19:19">
      <c r="S642" s="22"/>
    </row>
    <row r="643" spans="19:19">
      <c r="S643" s="22"/>
    </row>
    <row r="644" spans="19:19">
      <c r="S644" s="22"/>
    </row>
    <row r="645" spans="19:19">
      <c r="S645" s="22"/>
    </row>
    <row r="646" spans="19:19">
      <c r="S646" s="22"/>
    </row>
    <row r="647" spans="19:19">
      <c r="S647" s="22"/>
    </row>
    <row r="648" spans="19:19">
      <c r="S648" s="22"/>
    </row>
    <row r="649" spans="19:19">
      <c r="S649" s="22"/>
    </row>
    <row r="650" spans="19:19">
      <c r="S650" s="22"/>
    </row>
    <row r="651" spans="19:19">
      <c r="S651" s="22"/>
    </row>
    <row r="652" spans="19:19">
      <c r="S652" s="22"/>
    </row>
    <row r="653" spans="19:19">
      <c r="S653" s="22"/>
    </row>
    <row r="654" spans="19:19">
      <c r="S654" s="22"/>
    </row>
    <row r="655" spans="19:19">
      <c r="S655" s="22"/>
    </row>
    <row r="656" spans="19:19">
      <c r="S656" s="22"/>
    </row>
    <row r="657" spans="19:19">
      <c r="S657" s="22"/>
    </row>
    <row r="658" spans="19:19">
      <c r="S658" s="22"/>
    </row>
    <row r="659" spans="19:19">
      <c r="S659" s="22"/>
    </row>
    <row r="660" spans="19:19">
      <c r="S660" s="22"/>
    </row>
    <row r="661" spans="19:19">
      <c r="S661" s="22"/>
    </row>
    <row r="662" spans="19:19">
      <c r="S662" s="22"/>
    </row>
    <row r="663" spans="19:19">
      <c r="S663" s="22"/>
    </row>
    <row r="664" spans="19:19">
      <c r="S664" s="22"/>
    </row>
    <row r="665" spans="19:19">
      <c r="S665" s="22"/>
    </row>
    <row r="666" spans="19:19">
      <c r="S666" s="22"/>
    </row>
    <row r="667" spans="19:19">
      <c r="S667" s="22"/>
    </row>
    <row r="668" spans="19:19">
      <c r="S668" s="22"/>
    </row>
    <row r="669" spans="19:19">
      <c r="S669" s="22"/>
    </row>
    <row r="670" spans="19:19">
      <c r="S670" s="22"/>
    </row>
    <row r="671" spans="19:19">
      <c r="S671" s="22"/>
    </row>
    <row r="672" spans="19:19">
      <c r="S672" s="22"/>
    </row>
    <row r="673" spans="19:19">
      <c r="S673" s="22"/>
    </row>
    <row r="674" spans="19:19">
      <c r="S674" s="22"/>
    </row>
    <row r="675" spans="19:19">
      <c r="S675" s="22"/>
    </row>
    <row r="676" spans="19:19">
      <c r="S676" s="22"/>
    </row>
    <row r="677" spans="19:19">
      <c r="S677" s="22"/>
    </row>
    <row r="678" spans="19:19">
      <c r="S678" s="22"/>
    </row>
    <row r="679" spans="19:19">
      <c r="S679" s="22"/>
    </row>
    <row r="680" spans="19:19">
      <c r="S680" s="22"/>
    </row>
    <row r="681" spans="19:19">
      <c r="S681" s="22"/>
    </row>
    <row r="682" spans="19:19">
      <c r="S682" s="22"/>
    </row>
    <row r="683" spans="19:19">
      <c r="S683" s="22"/>
    </row>
    <row r="684" spans="19:19">
      <c r="S684" s="22"/>
    </row>
    <row r="685" spans="19:19">
      <c r="S685" s="22"/>
    </row>
    <row r="686" spans="19:19">
      <c r="S686" s="22"/>
    </row>
    <row r="687" spans="19:19">
      <c r="S687" s="22"/>
    </row>
    <row r="688" spans="19:19">
      <c r="S688" s="22"/>
    </row>
    <row r="689" spans="19:19">
      <c r="S689" s="22"/>
    </row>
    <row r="690" spans="19:19">
      <c r="S690" s="22"/>
    </row>
    <row r="691" spans="19:19">
      <c r="S691" s="22"/>
    </row>
    <row r="692" spans="19:19">
      <c r="S692" s="22"/>
    </row>
    <row r="693" spans="19:19">
      <c r="S693" s="22"/>
    </row>
    <row r="694" spans="19:19">
      <c r="S694" s="22"/>
    </row>
    <row r="695" spans="19:19">
      <c r="S695" s="22"/>
    </row>
    <row r="696" spans="19:19">
      <c r="S696" s="22"/>
    </row>
    <row r="697" spans="19:19">
      <c r="S697" s="22"/>
    </row>
    <row r="698" spans="19:19">
      <c r="S698" s="22"/>
    </row>
    <row r="699" spans="19:19">
      <c r="S699" s="22"/>
    </row>
    <row r="700" spans="19:19">
      <c r="S700" s="22"/>
    </row>
    <row r="701" spans="19:19">
      <c r="S701" s="22"/>
    </row>
    <row r="702" spans="19:19">
      <c r="S702" s="22"/>
    </row>
    <row r="703" spans="19:19">
      <c r="S703" s="22"/>
    </row>
    <row r="704" spans="19:19">
      <c r="S704" s="22"/>
    </row>
    <row r="705" spans="19:19">
      <c r="S705" s="22"/>
    </row>
    <row r="706" spans="19:19">
      <c r="S706" s="22"/>
    </row>
    <row r="707" spans="19:19">
      <c r="S707" s="22"/>
    </row>
    <row r="708" spans="19:19">
      <c r="S708" s="22"/>
    </row>
    <row r="709" spans="19:19">
      <c r="S709" s="22"/>
    </row>
    <row r="710" spans="19:19">
      <c r="S710" s="22"/>
    </row>
    <row r="711" spans="19:19">
      <c r="S711" s="22"/>
    </row>
    <row r="712" spans="19:19">
      <c r="S712" s="22"/>
    </row>
    <row r="713" spans="19:19">
      <c r="S713" s="22"/>
    </row>
    <row r="714" spans="19:19">
      <c r="S714" s="22"/>
    </row>
    <row r="715" spans="19:19">
      <c r="S715" s="22"/>
    </row>
    <row r="716" spans="19:19">
      <c r="S716" s="22"/>
    </row>
    <row r="717" spans="19:19">
      <c r="S717" s="22"/>
    </row>
    <row r="718" spans="19:19">
      <c r="S718" s="22"/>
    </row>
    <row r="719" spans="19:19">
      <c r="S719" s="22"/>
    </row>
    <row r="720" spans="19:19">
      <c r="S720" s="22"/>
    </row>
    <row r="721" spans="19:19">
      <c r="S721" s="22"/>
    </row>
    <row r="722" spans="19:19">
      <c r="S722" s="22"/>
    </row>
    <row r="723" spans="19:19">
      <c r="S723" s="22"/>
    </row>
    <row r="724" spans="19:19">
      <c r="S724" s="22"/>
    </row>
    <row r="725" spans="19:19">
      <c r="S725" s="22"/>
    </row>
    <row r="726" spans="19:19">
      <c r="S726" s="22"/>
    </row>
    <row r="727" spans="19:19">
      <c r="S727" s="22"/>
    </row>
    <row r="728" spans="19:19">
      <c r="S728" s="22"/>
    </row>
    <row r="729" spans="19:19">
      <c r="S729" s="22"/>
    </row>
    <row r="730" spans="19:19">
      <c r="S730" s="22"/>
    </row>
    <row r="731" spans="19:19">
      <c r="S731" s="22"/>
    </row>
    <row r="732" spans="19:19">
      <c r="S732" s="22"/>
    </row>
    <row r="733" spans="19:19">
      <c r="S733" s="22"/>
    </row>
    <row r="734" spans="19:19">
      <c r="S734" s="22"/>
    </row>
    <row r="735" spans="19:19">
      <c r="S735" s="22"/>
    </row>
    <row r="736" spans="19:19">
      <c r="S736" s="22"/>
    </row>
    <row r="737" spans="19:19">
      <c r="S737" s="22"/>
    </row>
    <row r="738" spans="19:19">
      <c r="S738" s="22"/>
    </row>
    <row r="739" spans="19:19">
      <c r="S739" s="22"/>
    </row>
    <row r="740" spans="19:19">
      <c r="S740" s="22"/>
    </row>
    <row r="741" spans="19:19">
      <c r="S741" s="22"/>
    </row>
    <row r="742" spans="19:19">
      <c r="S742" s="22"/>
    </row>
    <row r="743" spans="19:19">
      <c r="S743" s="22"/>
    </row>
    <row r="744" spans="19:19">
      <c r="S744" s="22"/>
    </row>
    <row r="745" spans="19:19">
      <c r="S745" s="22"/>
    </row>
    <row r="746" spans="19:19">
      <c r="S746" s="22"/>
    </row>
    <row r="747" spans="19:19">
      <c r="S747" s="22"/>
    </row>
    <row r="748" spans="19:19">
      <c r="S748" s="22"/>
    </row>
    <row r="749" spans="19:19">
      <c r="S749" s="22"/>
    </row>
    <row r="750" spans="19:19">
      <c r="S750" s="22"/>
    </row>
    <row r="751" spans="19:19">
      <c r="S751" s="22"/>
    </row>
    <row r="752" spans="19:19">
      <c r="S752" s="22"/>
    </row>
    <row r="753" spans="19:19">
      <c r="S753" s="22"/>
    </row>
    <row r="754" spans="19:19">
      <c r="S754" s="22"/>
    </row>
    <row r="755" spans="19:19">
      <c r="S755" s="22"/>
    </row>
    <row r="756" spans="19:19">
      <c r="S756" s="22"/>
    </row>
    <row r="757" spans="19:19">
      <c r="S757" s="22"/>
    </row>
    <row r="758" spans="19:19">
      <c r="S758" s="22"/>
    </row>
    <row r="759" spans="19:19">
      <c r="S759" s="22"/>
    </row>
    <row r="760" spans="19:19">
      <c r="S760" s="22"/>
    </row>
    <row r="761" spans="19:19">
      <c r="S761" s="22"/>
    </row>
    <row r="762" spans="19:19">
      <c r="S762" s="22"/>
    </row>
    <row r="763" spans="19:19">
      <c r="S763" s="22"/>
    </row>
    <row r="764" spans="19:19">
      <c r="S764" s="22"/>
    </row>
    <row r="765" spans="19:19">
      <c r="S765" s="22"/>
    </row>
    <row r="766" spans="19:19">
      <c r="S766" s="22"/>
    </row>
    <row r="767" spans="19:19">
      <c r="S767" s="22"/>
    </row>
    <row r="768" spans="19:19">
      <c r="S768" s="22"/>
    </row>
    <row r="769" spans="19:19">
      <c r="S769" s="22"/>
    </row>
    <row r="770" spans="19:19">
      <c r="S770" s="22"/>
    </row>
    <row r="771" spans="19:19">
      <c r="S771" s="22"/>
    </row>
    <row r="772" spans="19:19">
      <c r="S772" s="22"/>
    </row>
    <row r="773" spans="19:19">
      <c r="S773" s="22"/>
    </row>
    <row r="774" spans="19:19">
      <c r="S774" s="22"/>
    </row>
    <row r="775" spans="19:19">
      <c r="S775" s="22"/>
    </row>
    <row r="776" spans="19:19">
      <c r="S776" s="22"/>
    </row>
    <row r="777" spans="19:19">
      <c r="S777" s="22"/>
    </row>
    <row r="778" spans="19:19">
      <c r="S778" s="22"/>
    </row>
    <row r="779" spans="19:19">
      <c r="S779" s="22"/>
    </row>
    <row r="780" spans="19:19">
      <c r="S780" s="22"/>
    </row>
    <row r="781" spans="19:19">
      <c r="S781" s="22"/>
    </row>
    <row r="782" spans="19:19">
      <c r="S782" s="22"/>
    </row>
    <row r="783" spans="19:19">
      <c r="S783" s="22"/>
    </row>
    <row r="784" spans="19:19">
      <c r="S784" s="22"/>
    </row>
    <row r="785" spans="19:19">
      <c r="S785" s="22"/>
    </row>
    <row r="786" spans="19:19">
      <c r="S786" s="22"/>
    </row>
    <row r="787" spans="19:19">
      <c r="S787" s="22"/>
    </row>
    <row r="788" spans="19:19">
      <c r="S788" s="22"/>
    </row>
    <row r="789" spans="19:19">
      <c r="S789" s="22"/>
    </row>
    <row r="790" spans="19:19">
      <c r="S790" s="22"/>
    </row>
    <row r="791" spans="19:19">
      <c r="S791" s="22"/>
    </row>
    <row r="792" spans="19:19">
      <c r="S792" s="22"/>
    </row>
    <row r="793" spans="19:19">
      <c r="S793" s="22"/>
    </row>
    <row r="794" spans="19:19">
      <c r="S794" s="22"/>
    </row>
    <row r="795" spans="19:19">
      <c r="S795" s="22"/>
    </row>
    <row r="796" spans="19:19">
      <c r="S796" s="22"/>
    </row>
    <row r="797" spans="19:19">
      <c r="S797" s="22"/>
    </row>
    <row r="798" spans="19:19">
      <c r="S798" s="22"/>
    </row>
    <row r="799" spans="19:19">
      <c r="S799" s="22"/>
    </row>
    <row r="800" spans="19:19">
      <c r="S800" s="22"/>
    </row>
    <row r="801" spans="19:19">
      <c r="S801" s="22"/>
    </row>
    <row r="802" spans="19:19">
      <c r="S802" s="22"/>
    </row>
    <row r="803" spans="19:19">
      <c r="S803" s="22"/>
    </row>
    <row r="804" spans="19:19">
      <c r="S804" s="22"/>
    </row>
    <row r="805" spans="19:19">
      <c r="S805" s="22"/>
    </row>
    <row r="806" spans="19:19">
      <c r="S806" s="22"/>
    </row>
    <row r="807" spans="19:19">
      <c r="S807" s="22"/>
    </row>
    <row r="808" spans="19:19">
      <c r="S808" s="22"/>
    </row>
    <row r="809" spans="19:19">
      <c r="S809" s="22"/>
    </row>
    <row r="810" spans="19:19">
      <c r="S810" s="22"/>
    </row>
    <row r="811" spans="19:19">
      <c r="S811" s="22"/>
    </row>
    <row r="812" spans="19:19">
      <c r="S812" s="22"/>
    </row>
    <row r="813" spans="19:19">
      <c r="S813" s="22"/>
    </row>
    <row r="814" spans="19:19">
      <c r="S814" s="22"/>
    </row>
    <row r="815" spans="19:19">
      <c r="S815" s="22"/>
    </row>
    <row r="816" spans="19:19">
      <c r="S816" s="22"/>
    </row>
    <row r="817" spans="19:19">
      <c r="S817" s="22"/>
    </row>
    <row r="818" spans="19:19">
      <c r="S818" s="22"/>
    </row>
    <row r="819" spans="19:19">
      <c r="S819" s="22"/>
    </row>
    <row r="820" spans="19:19">
      <c r="S820" s="22"/>
    </row>
    <row r="821" spans="19:19">
      <c r="S821" s="22"/>
    </row>
    <row r="822" spans="19:19">
      <c r="S822" s="22"/>
    </row>
    <row r="823" spans="19:19">
      <c r="S823" s="22"/>
    </row>
    <row r="824" spans="19:19">
      <c r="S824" s="22"/>
    </row>
    <row r="825" spans="19:19">
      <c r="S825" s="22"/>
    </row>
    <row r="826" spans="19:19">
      <c r="S826" s="22"/>
    </row>
    <row r="827" spans="19:19">
      <c r="S827" s="22"/>
    </row>
    <row r="828" spans="19:19">
      <c r="S828" s="22"/>
    </row>
    <row r="829" spans="19:19">
      <c r="S829" s="22"/>
    </row>
    <row r="830" spans="19:19">
      <c r="S830" s="22"/>
    </row>
    <row r="831" spans="19:19">
      <c r="S831" s="22"/>
    </row>
    <row r="832" spans="19:19">
      <c r="S832" s="22"/>
    </row>
    <row r="833" spans="19:19">
      <c r="S833" s="22"/>
    </row>
    <row r="834" spans="19:19">
      <c r="S834" s="22"/>
    </row>
    <row r="835" spans="19:19">
      <c r="S835" s="22"/>
    </row>
    <row r="836" spans="19:19">
      <c r="S836" s="22"/>
    </row>
    <row r="837" spans="19:19">
      <c r="S837" s="22"/>
    </row>
    <row r="838" spans="19:19">
      <c r="S838" s="22"/>
    </row>
    <row r="839" spans="19:19">
      <c r="S839" s="22"/>
    </row>
    <row r="840" spans="19:19">
      <c r="S840" s="22"/>
    </row>
    <row r="841" spans="19:19">
      <c r="S841" s="22"/>
    </row>
    <row r="842" spans="19:19">
      <c r="S842" s="22"/>
    </row>
    <row r="843" spans="19:19">
      <c r="S843" s="22"/>
    </row>
    <row r="844" spans="19:19">
      <c r="S844" s="22"/>
    </row>
    <row r="845" spans="19:19">
      <c r="S845" s="22"/>
    </row>
    <row r="846" spans="19:19">
      <c r="S846" s="22"/>
    </row>
    <row r="847" spans="19:19">
      <c r="S847" s="22"/>
    </row>
    <row r="848" spans="19:19">
      <c r="S848" s="22"/>
    </row>
    <row r="849" spans="19:19">
      <c r="S849" s="22"/>
    </row>
    <row r="850" spans="19:19">
      <c r="S850" s="22"/>
    </row>
    <row r="851" spans="19:19">
      <c r="S851" s="22"/>
    </row>
    <row r="852" spans="19:19">
      <c r="S852" s="22"/>
    </row>
    <row r="853" spans="19:19">
      <c r="S853" s="22"/>
    </row>
    <row r="854" spans="19:19">
      <c r="S854" s="22"/>
    </row>
    <row r="855" spans="19:19">
      <c r="S855" s="22"/>
    </row>
    <row r="856" spans="19:19">
      <c r="S856" s="22"/>
    </row>
    <row r="857" spans="19:19">
      <c r="S857" s="22"/>
    </row>
    <row r="858" spans="19:19">
      <c r="S858" s="22"/>
    </row>
    <row r="859" spans="19:19">
      <c r="S859" s="22"/>
    </row>
    <row r="860" spans="19:19">
      <c r="S860" s="22"/>
    </row>
    <row r="861" spans="19:19">
      <c r="S861" s="22"/>
    </row>
    <row r="862" spans="19:19">
      <c r="S862" s="22"/>
    </row>
    <row r="863" spans="19:19">
      <c r="S863" s="22"/>
    </row>
    <row r="864" spans="19:19">
      <c r="S864" s="22"/>
    </row>
    <row r="865" spans="19:19">
      <c r="S865" s="22"/>
    </row>
    <row r="866" spans="19:19">
      <c r="S866" s="22"/>
    </row>
    <row r="867" spans="19:19">
      <c r="S867" s="22"/>
    </row>
    <row r="868" spans="19:19">
      <c r="S868" s="22"/>
    </row>
    <row r="869" spans="19:19">
      <c r="S869" s="22"/>
    </row>
    <row r="870" spans="19:19">
      <c r="S870" s="22"/>
    </row>
    <row r="871" spans="19:19">
      <c r="S871" s="22"/>
    </row>
    <row r="872" spans="19:19">
      <c r="S872" s="22"/>
    </row>
    <row r="873" spans="19:19">
      <c r="S873" s="22"/>
    </row>
    <row r="874" spans="19:19">
      <c r="S874" s="22"/>
    </row>
    <row r="875" spans="19:19">
      <c r="S875" s="22"/>
    </row>
    <row r="876" spans="19:19">
      <c r="S876" s="22"/>
    </row>
    <row r="877" spans="19:19">
      <c r="S877" s="22"/>
    </row>
    <row r="878" spans="19:19">
      <c r="S878" s="22"/>
    </row>
    <row r="879" spans="19:19">
      <c r="S879" s="22"/>
    </row>
    <row r="880" spans="19:19">
      <c r="S880" s="22"/>
    </row>
    <row r="881" spans="19:19">
      <c r="S881" s="22"/>
    </row>
    <row r="882" spans="19:19">
      <c r="S882" s="22"/>
    </row>
    <row r="883" spans="19:19">
      <c r="S883" s="22"/>
    </row>
    <row r="884" spans="19:19">
      <c r="S884" s="22"/>
    </row>
    <row r="885" spans="19:19">
      <c r="S885" s="22"/>
    </row>
    <row r="886" spans="19:19">
      <c r="S886" s="22"/>
    </row>
    <row r="887" spans="19:19">
      <c r="S887" s="22"/>
    </row>
    <row r="888" spans="19:19">
      <c r="S888" s="22"/>
    </row>
    <row r="889" spans="19:19">
      <c r="S889" s="22"/>
    </row>
    <row r="890" spans="19:19">
      <c r="S890" s="22"/>
    </row>
    <row r="891" spans="19:19">
      <c r="S891" s="22"/>
    </row>
    <row r="892" spans="19:19">
      <c r="S892" s="22"/>
    </row>
    <row r="893" spans="19:19">
      <c r="S893" s="22"/>
    </row>
    <row r="894" spans="19:19">
      <c r="S894" s="22"/>
    </row>
    <row r="895" spans="19:19">
      <c r="S895" s="22"/>
    </row>
    <row r="896" spans="19:19">
      <c r="S896" s="22"/>
    </row>
    <row r="897" spans="19:19">
      <c r="S897" s="22"/>
    </row>
    <row r="898" spans="19:19">
      <c r="S898" s="22"/>
    </row>
    <row r="899" spans="19:19">
      <c r="S899" s="22"/>
    </row>
    <row r="900" spans="19:19">
      <c r="S900" s="22"/>
    </row>
    <row r="901" spans="19:19">
      <c r="S901" s="22"/>
    </row>
    <row r="902" spans="19:19">
      <c r="S902" s="22"/>
    </row>
    <row r="903" spans="19:19">
      <c r="S903" s="22"/>
    </row>
    <row r="904" spans="19:19">
      <c r="S904" s="22"/>
    </row>
    <row r="905" spans="19:19">
      <c r="S905" s="22"/>
    </row>
    <row r="906" spans="19:19">
      <c r="S906" s="22"/>
    </row>
    <row r="907" spans="19:19">
      <c r="S907" s="22"/>
    </row>
    <row r="908" spans="19:19">
      <c r="S908" s="22"/>
    </row>
    <row r="909" spans="19:19">
      <c r="S909" s="22"/>
    </row>
    <row r="910" spans="19:19">
      <c r="S910" s="22"/>
    </row>
    <row r="911" spans="19:19">
      <c r="S911" s="22"/>
    </row>
    <row r="912" spans="19:19">
      <c r="S912" s="22"/>
    </row>
    <row r="913" spans="19:19">
      <c r="S913" s="22"/>
    </row>
    <row r="914" spans="19:19">
      <c r="S914" s="22"/>
    </row>
    <row r="915" spans="19:19">
      <c r="S915" s="22"/>
    </row>
    <row r="916" spans="19:19">
      <c r="S916" s="22"/>
    </row>
    <row r="917" spans="19:19">
      <c r="S917" s="22"/>
    </row>
    <row r="918" spans="19:19">
      <c r="S918" s="22"/>
    </row>
    <row r="919" spans="19:19">
      <c r="S919" s="22"/>
    </row>
    <row r="920" spans="19:19">
      <c r="S920" s="22"/>
    </row>
    <row r="921" spans="19:19">
      <c r="S921" s="22"/>
    </row>
    <row r="922" spans="19:19">
      <c r="S922" s="22"/>
    </row>
    <row r="923" spans="19:19">
      <c r="S923" s="22"/>
    </row>
    <row r="924" spans="19:19">
      <c r="S924" s="22"/>
    </row>
    <row r="925" spans="19:19">
      <c r="S925" s="22"/>
    </row>
    <row r="926" spans="19:19">
      <c r="S926" s="22"/>
    </row>
    <row r="927" spans="19:19">
      <c r="S927" s="22"/>
    </row>
    <row r="928" spans="19:19">
      <c r="S928" s="22"/>
    </row>
    <row r="929" spans="19:19">
      <c r="S929" s="22"/>
    </row>
    <row r="930" spans="19:19">
      <c r="S930" s="22"/>
    </row>
    <row r="931" spans="19:19">
      <c r="S931" s="22"/>
    </row>
    <row r="932" spans="19:19">
      <c r="S932" s="22"/>
    </row>
    <row r="933" spans="19:19">
      <c r="S933" s="22"/>
    </row>
    <row r="934" spans="19:19">
      <c r="S934" s="22"/>
    </row>
    <row r="935" spans="19:19">
      <c r="S935" s="22"/>
    </row>
    <row r="936" spans="19:19">
      <c r="S936" s="22"/>
    </row>
    <row r="937" spans="19:19">
      <c r="S937" s="22"/>
    </row>
    <row r="938" spans="19:19">
      <c r="S938" s="22"/>
    </row>
    <row r="939" spans="19:19">
      <c r="S939" s="22"/>
    </row>
    <row r="940" spans="19:19">
      <c r="S940" s="22"/>
    </row>
    <row r="941" spans="19:19">
      <c r="S941" s="22"/>
    </row>
    <row r="942" spans="19:19">
      <c r="S942" s="22"/>
    </row>
    <row r="943" spans="19:19">
      <c r="S943" s="22"/>
    </row>
    <row r="944" spans="19:19">
      <c r="S944" s="22"/>
    </row>
    <row r="945" spans="19:19">
      <c r="S945" s="22"/>
    </row>
    <row r="946" spans="19:19">
      <c r="S946" s="22"/>
    </row>
    <row r="947" spans="19:19">
      <c r="S947" s="22"/>
    </row>
    <row r="948" spans="19:19">
      <c r="S948" s="22"/>
    </row>
    <row r="949" spans="19:19">
      <c r="S949" s="22"/>
    </row>
    <row r="950" spans="19:19">
      <c r="S950" s="22"/>
    </row>
    <row r="951" spans="19:19">
      <c r="S951" s="22"/>
    </row>
    <row r="952" spans="19:19">
      <c r="S952" s="22"/>
    </row>
    <row r="953" spans="19:19">
      <c r="S953" s="22"/>
    </row>
    <row r="954" spans="19:19">
      <c r="S954" s="22"/>
    </row>
    <row r="955" spans="19:19">
      <c r="S955" s="22"/>
    </row>
    <row r="956" spans="19:19">
      <c r="S956" s="22"/>
    </row>
    <row r="957" spans="19:19">
      <c r="S957" s="22"/>
    </row>
    <row r="958" spans="19:19">
      <c r="S958" s="22"/>
    </row>
    <row r="959" spans="19:19">
      <c r="S959" s="22"/>
    </row>
    <row r="960" spans="19:19">
      <c r="S960" s="22"/>
    </row>
    <row r="961" spans="19:19">
      <c r="S961" s="22"/>
    </row>
    <row r="962" spans="19:19">
      <c r="S962" s="22"/>
    </row>
    <row r="963" spans="19:19">
      <c r="S963" s="22"/>
    </row>
    <row r="964" spans="19:19">
      <c r="S964" s="22"/>
    </row>
    <row r="965" spans="19:19">
      <c r="S965" s="22"/>
    </row>
    <row r="966" spans="19:19">
      <c r="S966" s="22"/>
    </row>
    <row r="967" spans="19:19">
      <c r="S967" s="22"/>
    </row>
    <row r="968" spans="19:19">
      <c r="S968" s="22"/>
    </row>
    <row r="969" spans="19:19">
      <c r="S969" s="22"/>
    </row>
    <row r="970" spans="19:19">
      <c r="S970" s="22"/>
    </row>
    <row r="971" spans="19:19">
      <c r="S971" s="22"/>
    </row>
    <row r="972" spans="19:19">
      <c r="S972" s="22"/>
    </row>
    <row r="973" spans="19:19">
      <c r="S973" s="22"/>
    </row>
    <row r="974" spans="19:19">
      <c r="S974" s="22"/>
    </row>
    <row r="975" spans="19:19">
      <c r="S975" s="22"/>
    </row>
    <row r="976" spans="19:19">
      <c r="S976" s="22"/>
    </row>
    <row r="977" spans="19:19">
      <c r="S977" s="22"/>
    </row>
    <row r="978" spans="19:19">
      <c r="S978" s="22"/>
    </row>
    <row r="979" spans="19:19">
      <c r="S979" s="22"/>
    </row>
    <row r="980" spans="19:19">
      <c r="S980" s="22"/>
    </row>
    <row r="981" spans="19:19">
      <c r="S981" s="22"/>
    </row>
    <row r="982" spans="19:19">
      <c r="S982" s="22"/>
    </row>
    <row r="983" spans="19:19">
      <c r="S983" s="22"/>
    </row>
    <row r="984" spans="19:19">
      <c r="S984" s="22"/>
    </row>
    <row r="985" spans="19:19">
      <c r="S985" s="22"/>
    </row>
    <row r="986" spans="19:19">
      <c r="S986" s="22"/>
    </row>
    <row r="987" spans="19:19">
      <c r="S987" s="22"/>
    </row>
    <row r="988" spans="19:19">
      <c r="S988" s="22"/>
    </row>
    <row r="989" spans="19:19">
      <c r="S989" s="22"/>
    </row>
    <row r="990" spans="19:19">
      <c r="S990" s="22"/>
    </row>
    <row r="991" spans="19:19">
      <c r="S991" s="22"/>
    </row>
    <row r="992" spans="19:19">
      <c r="S992" s="22"/>
    </row>
    <row r="993" spans="19:19">
      <c r="S993" s="22"/>
    </row>
    <row r="994" spans="19:19">
      <c r="S994" s="22"/>
    </row>
    <row r="995" spans="19:19">
      <c r="S995" s="22"/>
    </row>
    <row r="996" spans="19:19">
      <c r="S996" s="22"/>
    </row>
    <row r="997" spans="19:19">
      <c r="S997" s="22"/>
    </row>
    <row r="998" spans="19:19">
      <c r="S998" s="22"/>
    </row>
    <row r="999" spans="19:19">
      <c r="S999" s="22"/>
    </row>
    <row r="1000" spans="19:19">
      <c r="S1000" s="22"/>
    </row>
    <row r="1001" spans="19:19">
      <c r="S1001" s="22"/>
    </row>
    <row r="1002" spans="19:19">
      <c r="S1002" s="22"/>
    </row>
    <row r="1003" spans="19:19">
      <c r="S1003" s="22"/>
    </row>
    <row r="1004" spans="19:19">
      <c r="S1004" s="22"/>
    </row>
    <row r="1005" spans="19:19">
      <c r="S1005" s="22"/>
    </row>
    <row r="1006" spans="19:19">
      <c r="S1006" s="22"/>
    </row>
    <row r="1007" spans="19:19">
      <c r="S1007" s="22"/>
    </row>
    <row r="1008" spans="19:19">
      <c r="S1008" s="22"/>
    </row>
    <row r="1009" spans="19:19">
      <c r="S1009" s="22"/>
    </row>
    <row r="1010" spans="19:19">
      <c r="S1010" s="22"/>
    </row>
    <row r="1011" spans="19:19">
      <c r="S1011" s="22"/>
    </row>
    <row r="1012" spans="19:19">
      <c r="S1012" s="22"/>
    </row>
    <row r="1013" spans="19:19">
      <c r="S1013" s="22"/>
    </row>
    <row r="1014" spans="19:19">
      <c r="S1014" s="22"/>
    </row>
    <row r="1015" spans="19:19">
      <c r="S1015" s="22"/>
    </row>
    <row r="1016" spans="19:19">
      <c r="S1016" s="22"/>
    </row>
    <row r="1017" spans="19:19">
      <c r="S1017" s="22"/>
    </row>
    <row r="1018" spans="19:19">
      <c r="S1018" s="22"/>
    </row>
    <row r="1019" spans="19:19">
      <c r="S1019" s="22"/>
    </row>
    <row r="1020" spans="19:19">
      <c r="S1020" s="22"/>
    </row>
    <row r="1021" spans="19:19">
      <c r="S1021" s="22"/>
    </row>
    <row r="1022" spans="19:19">
      <c r="S1022" s="22"/>
    </row>
    <row r="1023" spans="19:19">
      <c r="S1023" s="22"/>
    </row>
    <row r="1024" spans="19:19">
      <c r="S1024" s="22"/>
    </row>
    <row r="1025" spans="19:19">
      <c r="S1025" s="22"/>
    </row>
    <row r="1026" spans="19:19">
      <c r="S1026" s="22"/>
    </row>
    <row r="1027" spans="19:19">
      <c r="S1027" s="22"/>
    </row>
    <row r="1028" spans="19:19">
      <c r="S1028" s="22"/>
    </row>
    <row r="1029" spans="19:19">
      <c r="S1029" s="22"/>
    </row>
    <row r="1030" spans="19:19">
      <c r="S1030" s="22"/>
    </row>
    <row r="1031" spans="19:19">
      <c r="S1031" s="22"/>
    </row>
    <row r="1032" spans="19:19">
      <c r="S1032" s="22"/>
    </row>
    <row r="1033" spans="19:19">
      <c r="S1033" s="22"/>
    </row>
    <row r="1034" spans="19:19">
      <c r="S1034" s="22"/>
    </row>
    <row r="1035" spans="19:19">
      <c r="S1035" s="22"/>
    </row>
    <row r="1036" spans="19:19">
      <c r="S1036" s="22"/>
    </row>
    <row r="1037" spans="19:19">
      <c r="S1037" s="22"/>
    </row>
    <row r="1038" spans="19:19">
      <c r="S1038" s="22"/>
    </row>
    <row r="1039" spans="19:19">
      <c r="S1039" s="22"/>
    </row>
    <row r="1040" spans="19:19">
      <c r="S1040" s="22"/>
    </row>
    <row r="1041" spans="19:19">
      <c r="S1041" s="22"/>
    </row>
    <row r="1042" spans="19:19">
      <c r="S1042" s="22"/>
    </row>
    <row r="1043" spans="19:19">
      <c r="S1043" s="22"/>
    </row>
    <row r="1044" spans="19:19">
      <c r="S1044" s="22"/>
    </row>
    <row r="1045" spans="19:19">
      <c r="S1045" s="22"/>
    </row>
    <row r="1046" spans="19:19">
      <c r="S1046" s="22"/>
    </row>
    <row r="1047" spans="19:19">
      <c r="S1047" s="22"/>
    </row>
    <row r="1048" spans="19:19">
      <c r="S1048" s="22"/>
    </row>
    <row r="1049" spans="19:19">
      <c r="S1049" s="22"/>
    </row>
    <row r="1050" spans="19:19">
      <c r="S1050" s="22"/>
    </row>
    <row r="1051" spans="19:19">
      <c r="S1051" s="22"/>
    </row>
    <row r="1052" spans="19:19">
      <c r="S1052" s="22"/>
    </row>
    <row r="1053" spans="19:19">
      <c r="S1053" s="22"/>
    </row>
    <row r="1054" spans="19:19">
      <c r="S1054" s="22"/>
    </row>
    <row r="1055" spans="19:19">
      <c r="S1055" s="22"/>
    </row>
    <row r="1056" spans="19:19">
      <c r="S1056" s="22"/>
    </row>
    <row r="1057" spans="19:19">
      <c r="S1057" s="22"/>
    </row>
    <row r="1058" spans="19:19">
      <c r="S1058" s="22"/>
    </row>
    <row r="1059" spans="19:19">
      <c r="S1059" s="22"/>
    </row>
    <row r="1060" spans="19:19">
      <c r="S1060" s="22"/>
    </row>
    <row r="1061" spans="19:19">
      <c r="S1061" s="22"/>
    </row>
    <row r="1062" spans="19:19">
      <c r="S1062" s="22"/>
    </row>
    <row r="1063" spans="19:19">
      <c r="S1063" s="22"/>
    </row>
    <row r="1064" spans="19:19">
      <c r="S1064" s="22"/>
    </row>
    <row r="1065" spans="19:19">
      <c r="S1065" s="22"/>
    </row>
    <row r="1066" spans="19:19">
      <c r="S1066" s="22"/>
    </row>
    <row r="1067" spans="19:19">
      <c r="S1067" s="22"/>
    </row>
    <row r="1068" spans="19:19">
      <c r="S1068" s="22"/>
    </row>
    <row r="1069" spans="19:19">
      <c r="S1069" s="22"/>
    </row>
    <row r="1070" spans="19:19">
      <c r="S1070" s="22"/>
    </row>
    <row r="1071" spans="19:19">
      <c r="S1071" s="22"/>
    </row>
    <row r="1072" spans="19:19">
      <c r="S1072" s="22"/>
    </row>
    <row r="1073" spans="19:19">
      <c r="S1073" s="22"/>
    </row>
    <row r="1074" spans="19:19">
      <c r="S1074" s="22"/>
    </row>
    <row r="1075" spans="19:19">
      <c r="S1075" s="22"/>
    </row>
    <row r="1076" spans="19:19">
      <c r="S1076" s="22"/>
    </row>
    <row r="1077" spans="19:19">
      <c r="S1077" s="22"/>
    </row>
    <row r="1078" spans="19:19">
      <c r="S1078" s="22"/>
    </row>
    <row r="1079" spans="19:19">
      <c r="S1079" s="22"/>
    </row>
    <row r="1080" spans="19:19">
      <c r="S1080" s="22"/>
    </row>
    <row r="1081" spans="19:19">
      <c r="S1081" s="22"/>
    </row>
    <row r="1082" spans="19:19">
      <c r="S1082" s="22"/>
    </row>
    <row r="1083" spans="19:19">
      <c r="S1083" s="22"/>
    </row>
    <row r="1084" spans="19:19">
      <c r="S1084" s="22"/>
    </row>
    <row r="1085" spans="19:19">
      <c r="S1085" s="22"/>
    </row>
    <row r="1086" spans="19:19">
      <c r="S1086" s="22"/>
    </row>
    <row r="1087" spans="19:19">
      <c r="S1087" s="22"/>
    </row>
    <row r="1088" spans="19:19">
      <c r="S1088" s="22"/>
    </row>
    <row r="1089" spans="19:19">
      <c r="S1089" s="22"/>
    </row>
    <row r="1090" spans="19:19">
      <c r="S1090" s="22"/>
    </row>
    <row r="1091" spans="19:19">
      <c r="S1091" s="22"/>
    </row>
    <row r="1092" spans="19:19">
      <c r="S1092" s="22"/>
    </row>
    <row r="1093" spans="19:19">
      <c r="S1093" s="22"/>
    </row>
    <row r="1094" spans="19:19">
      <c r="S1094" s="22"/>
    </row>
    <row r="1095" spans="19:19">
      <c r="S1095" s="22"/>
    </row>
    <row r="1096" spans="19:19">
      <c r="S1096" s="22"/>
    </row>
    <row r="1097" spans="19:19">
      <c r="S1097" s="22"/>
    </row>
    <row r="1098" spans="19:19">
      <c r="S1098" s="22"/>
    </row>
    <row r="1099" spans="19:19">
      <c r="S1099" s="22"/>
    </row>
    <row r="1100" spans="19:19">
      <c r="S1100" s="22"/>
    </row>
    <row r="1101" spans="19:19">
      <c r="S1101" s="22"/>
    </row>
    <row r="1102" spans="19:19">
      <c r="S1102" s="22"/>
    </row>
    <row r="1103" spans="19:19">
      <c r="S1103" s="22"/>
    </row>
    <row r="1104" spans="19:19">
      <c r="S1104" s="22"/>
    </row>
    <row r="1105" spans="19:19">
      <c r="S1105" s="22"/>
    </row>
    <row r="1106" spans="19:19">
      <c r="S1106" s="22"/>
    </row>
    <row r="1107" spans="19:19">
      <c r="S1107" s="22"/>
    </row>
    <row r="1108" spans="19:19">
      <c r="S1108" s="22"/>
    </row>
    <row r="1109" spans="19:19">
      <c r="S1109" s="22"/>
    </row>
    <row r="1110" spans="19:19">
      <c r="S1110" s="22"/>
    </row>
    <row r="1111" spans="19:19">
      <c r="S1111" s="22"/>
    </row>
    <row r="1112" spans="19:19">
      <c r="S1112" s="22"/>
    </row>
    <row r="1113" spans="19:19">
      <c r="S1113" s="22"/>
    </row>
    <row r="1114" spans="19:19">
      <c r="S1114" s="22"/>
    </row>
    <row r="1115" spans="19:19">
      <c r="S1115" s="22"/>
    </row>
    <row r="1116" spans="19:19">
      <c r="S1116" s="22"/>
    </row>
    <row r="1117" spans="19:19">
      <c r="S1117" s="22"/>
    </row>
    <row r="1118" spans="19:19">
      <c r="S1118" s="22"/>
    </row>
    <row r="1119" spans="19:19">
      <c r="S1119" s="22"/>
    </row>
    <row r="1120" spans="19:19">
      <c r="S1120" s="22"/>
    </row>
    <row r="1121" spans="19:19">
      <c r="S1121" s="22"/>
    </row>
    <row r="1122" spans="19:19">
      <c r="S1122" s="22"/>
    </row>
    <row r="1123" spans="19:19">
      <c r="S1123" s="22"/>
    </row>
    <row r="1124" spans="19:19">
      <c r="S1124" s="22"/>
    </row>
    <row r="1125" spans="19:19">
      <c r="S1125" s="22"/>
    </row>
    <row r="1126" spans="19:19">
      <c r="S1126" s="22"/>
    </row>
    <row r="1127" spans="19:19">
      <c r="S1127" s="22"/>
    </row>
    <row r="1128" spans="19:19">
      <c r="S1128" s="22"/>
    </row>
    <row r="1129" spans="19:19">
      <c r="S1129" s="22"/>
    </row>
    <row r="1130" spans="19:19">
      <c r="S1130" s="22"/>
    </row>
    <row r="1131" spans="19:19">
      <c r="S1131" s="22"/>
    </row>
    <row r="1132" spans="19:19">
      <c r="S1132" s="22"/>
    </row>
    <row r="1133" spans="19:19">
      <c r="S1133" s="22"/>
    </row>
    <row r="1134" spans="19:19">
      <c r="S1134" s="22"/>
    </row>
    <row r="1135" spans="19:19">
      <c r="S1135" s="22"/>
    </row>
    <row r="1136" spans="19:19">
      <c r="S1136" s="22"/>
    </row>
    <row r="1137" spans="19:19">
      <c r="S1137" s="22"/>
    </row>
    <row r="1138" spans="19:19">
      <c r="S1138" s="22"/>
    </row>
    <row r="1139" spans="19:19">
      <c r="S1139" s="22"/>
    </row>
    <row r="1140" spans="19:19">
      <c r="S1140" s="22"/>
    </row>
    <row r="1141" spans="19:19">
      <c r="S1141" s="22"/>
    </row>
    <row r="1142" spans="19:19">
      <c r="S1142" s="22"/>
    </row>
    <row r="1143" spans="19:19">
      <c r="S1143" s="22"/>
    </row>
    <row r="1144" spans="19:19">
      <c r="S1144" s="22"/>
    </row>
    <row r="1145" spans="19:19">
      <c r="S1145" s="22"/>
    </row>
    <row r="1146" spans="19:19">
      <c r="S1146" s="22"/>
    </row>
    <row r="1147" spans="19:19">
      <c r="S1147" s="22"/>
    </row>
    <row r="1148" spans="19:19">
      <c r="S1148" s="22"/>
    </row>
    <row r="1149" spans="19:19">
      <c r="S1149" s="22"/>
    </row>
    <row r="1150" spans="19:19">
      <c r="S1150" s="22"/>
    </row>
    <row r="1151" spans="19:19">
      <c r="S1151" s="22"/>
    </row>
    <row r="1152" spans="19:19">
      <c r="S1152" s="22"/>
    </row>
    <row r="1153" spans="19:19">
      <c r="S1153" s="22"/>
    </row>
    <row r="1154" spans="19:19">
      <c r="S1154" s="22"/>
    </row>
    <row r="1155" spans="19:19">
      <c r="S1155" s="22"/>
    </row>
    <row r="1156" spans="19:19">
      <c r="S1156" s="22"/>
    </row>
    <row r="1157" spans="19:19">
      <c r="S1157" s="22"/>
    </row>
    <row r="1158" spans="19:19">
      <c r="S1158" s="22"/>
    </row>
    <row r="1159" spans="19:19">
      <c r="S1159" s="22"/>
    </row>
    <row r="1160" spans="19:19">
      <c r="S1160" s="22"/>
    </row>
    <row r="1161" spans="19:19">
      <c r="S1161" s="22"/>
    </row>
    <row r="1162" spans="19:19">
      <c r="S1162" s="22"/>
    </row>
    <row r="1163" spans="19:19">
      <c r="S1163" s="22"/>
    </row>
    <row r="1164" spans="19:19">
      <c r="S1164" s="22"/>
    </row>
    <row r="1165" spans="19:19">
      <c r="S1165" s="22"/>
    </row>
    <row r="1166" spans="19:19">
      <c r="S1166" s="22"/>
    </row>
    <row r="1167" spans="19:19">
      <c r="S1167" s="22"/>
    </row>
    <row r="1168" spans="19:19">
      <c r="S1168" s="22"/>
    </row>
    <row r="1169" spans="19:19">
      <c r="S1169" s="22"/>
    </row>
    <row r="1170" spans="19:19">
      <c r="S1170" s="22"/>
    </row>
    <row r="1171" spans="19:19">
      <c r="S1171" s="22"/>
    </row>
    <row r="1172" spans="19:19">
      <c r="S1172" s="22"/>
    </row>
    <row r="1173" spans="19:19">
      <c r="S1173" s="22"/>
    </row>
    <row r="1174" spans="19:19">
      <c r="S1174" s="22"/>
    </row>
    <row r="1175" spans="19:19">
      <c r="S1175" s="22"/>
    </row>
    <row r="1176" spans="19:19">
      <c r="S1176" s="22"/>
    </row>
    <row r="1177" spans="19:19">
      <c r="S1177" s="22"/>
    </row>
    <row r="1178" spans="19:19">
      <c r="S1178" s="22"/>
    </row>
    <row r="1179" spans="19:19">
      <c r="S1179" s="22"/>
    </row>
    <row r="1180" spans="19:19">
      <c r="S1180" s="22"/>
    </row>
    <row r="1181" spans="19:19">
      <c r="S1181" s="22"/>
    </row>
    <row r="1182" spans="19:19">
      <c r="S1182" s="22"/>
    </row>
    <row r="1183" spans="19:19">
      <c r="S1183" s="22"/>
    </row>
    <row r="1184" spans="19:19">
      <c r="S1184" s="22"/>
    </row>
    <row r="1185" spans="19:19">
      <c r="S1185" s="22"/>
    </row>
    <row r="1186" spans="19:19">
      <c r="S1186" s="22"/>
    </row>
    <row r="1187" spans="19:19">
      <c r="S1187" s="22"/>
    </row>
    <row r="1188" spans="19:19">
      <c r="S1188" s="22"/>
    </row>
    <row r="1189" spans="19:19">
      <c r="S1189" s="22"/>
    </row>
    <row r="1190" spans="19:19">
      <c r="S1190" s="22"/>
    </row>
    <row r="1191" spans="19:19">
      <c r="S1191" s="22"/>
    </row>
    <row r="1192" spans="19:19">
      <c r="S1192" s="22"/>
    </row>
    <row r="1193" spans="19:19">
      <c r="S1193" s="22"/>
    </row>
    <row r="1194" spans="19:19">
      <c r="S1194" s="22"/>
    </row>
    <row r="1195" spans="19:19">
      <c r="S1195" s="22"/>
    </row>
    <row r="1196" spans="19:19">
      <c r="S1196" s="22"/>
    </row>
    <row r="1197" spans="19:19">
      <c r="S1197" s="22"/>
    </row>
    <row r="1198" spans="19:19">
      <c r="S1198" s="22"/>
    </row>
    <row r="1199" spans="19:19">
      <c r="S1199" s="22"/>
    </row>
    <row r="1200" spans="19:19">
      <c r="S1200" s="22"/>
    </row>
    <row r="1201" spans="19:19">
      <c r="S1201" s="22"/>
    </row>
    <row r="1202" spans="19:19">
      <c r="S1202" s="22"/>
    </row>
    <row r="1203" spans="19:19">
      <c r="S1203" s="22"/>
    </row>
    <row r="1204" spans="19:19">
      <c r="S1204" s="22"/>
    </row>
    <row r="1205" spans="19:19">
      <c r="S1205" s="22"/>
    </row>
    <row r="1206" spans="19:19">
      <c r="S1206" s="22"/>
    </row>
    <row r="1207" spans="19:19">
      <c r="S1207" s="22"/>
    </row>
    <row r="1208" spans="19:19">
      <c r="S1208" s="22"/>
    </row>
    <row r="1209" spans="19:19">
      <c r="S1209" s="22"/>
    </row>
    <row r="1210" spans="19:19">
      <c r="S1210" s="22"/>
    </row>
    <row r="1211" spans="19:19">
      <c r="S1211" s="22"/>
    </row>
    <row r="1212" spans="19:19">
      <c r="S1212" s="22"/>
    </row>
    <row r="1213" spans="19:19">
      <c r="S1213" s="22"/>
    </row>
    <row r="1214" spans="19:19">
      <c r="S1214" s="22"/>
    </row>
    <row r="1215" spans="19:19">
      <c r="S1215" s="22"/>
    </row>
    <row r="1216" spans="19:19">
      <c r="S1216" s="22"/>
    </row>
    <row r="1217" spans="19:19">
      <c r="S1217" s="22"/>
    </row>
    <row r="1218" spans="19:19">
      <c r="S1218" s="22"/>
    </row>
    <row r="1219" spans="19:19">
      <c r="S1219" s="22"/>
    </row>
    <row r="1220" spans="19:19">
      <c r="S1220" s="22"/>
    </row>
    <row r="1221" spans="19:19">
      <c r="S1221" s="22"/>
    </row>
    <row r="1222" spans="19:19">
      <c r="S1222" s="22"/>
    </row>
    <row r="1223" spans="19:19">
      <c r="S1223" s="22"/>
    </row>
    <row r="1224" spans="19:19">
      <c r="S1224" s="22"/>
    </row>
    <row r="1225" spans="19:19">
      <c r="S1225" s="22"/>
    </row>
    <row r="1226" spans="19:19">
      <c r="S1226" s="22"/>
    </row>
    <row r="1227" spans="19:19">
      <c r="S1227" s="22"/>
    </row>
    <row r="1228" spans="19:19">
      <c r="S1228" s="22"/>
    </row>
    <row r="1229" spans="19:19">
      <c r="S1229" s="22"/>
    </row>
    <row r="1230" spans="19:19">
      <c r="S1230" s="22"/>
    </row>
    <row r="1231" spans="19:19">
      <c r="S1231" s="22"/>
    </row>
    <row r="1232" spans="19:19">
      <c r="S1232" s="22"/>
    </row>
    <row r="1233" spans="19:19">
      <c r="S1233" s="22"/>
    </row>
    <row r="1234" spans="19:19">
      <c r="S1234" s="22"/>
    </row>
    <row r="1235" spans="19:19">
      <c r="S1235" s="22"/>
    </row>
    <row r="1236" spans="19:19">
      <c r="S1236" s="22"/>
    </row>
    <row r="1237" spans="19:19">
      <c r="S1237" s="22"/>
    </row>
    <row r="1238" spans="19:19">
      <c r="S1238" s="22"/>
    </row>
    <row r="1239" spans="19:19">
      <c r="S1239" s="22"/>
    </row>
    <row r="1240" spans="19:19">
      <c r="S1240" s="22"/>
    </row>
    <row r="1241" spans="19:19">
      <c r="S1241" s="22"/>
    </row>
    <row r="1242" spans="19:19">
      <c r="S1242" s="22"/>
    </row>
    <row r="1243" spans="19:19">
      <c r="S1243" s="22"/>
    </row>
    <row r="1244" spans="19:19">
      <c r="S1244" s="22"/>
    </row>
    <row r="1245" spans="19:19">
      <c r="S1245" s="22"/>
    </row>
    <row r="1246" spans="19:19">
      <c r="S1246" s="22"/>
    </row>
    <row r="1247" spans="19:19">
      <c r="S1247" s="22"/>
    </row>
    <row r="1248" spans="19:19">
      <c r="S1248" s="22"/>
    </row>
    <row r="1249" spans="19:19">
      <c r="S1249" s="22"/>
    </row>
    <row r="1250" spans="19:19">
      <c r="S1250" s="22"/>
    </row>
    <row r="1251" spans="19:19">
      <c r="S1251" s="22"/>
    </row>
    <row r="1252" spans="19:19">
      <c r="S1252" s="22"/>
    </row>
    <row r="1253" spans="19:19">
      <c r="S1253" s="22"/>
    </row>
    <row r="1254" spans="19:19">
      <c r="S1254" s="22"/>
    </row>
    <row r="1255" spans="19:19">
      <c r="S1255" s="22"/>
    </row>
    <row r="1256" spans="19:19">
      <c r="S1256" s="22"/>
    </row>
    <row r="1257" spans="19:19">
      <c r="S1257" s="22"/>
    </row>
    <row r="1258" spans="19:19">
      <c r="S1258" s="22"/>
    </row>
    <row r="1259" spans="19:19">
      <c r="S1259" s="22"/>
    </row>
    <row r="1260" spans="19:19">
      <c r="S1260" s="22"/>
    </row>
    <row r="1261" spans="19:19">
      <c r="S1261" s="22"/>
    </row>
    <row r="1262" spans="19:19">
      <c r="S1262" s="22"/>
    </row>
    <row r="1263" spans="19:19">
      <c r="S1263" s="22"/>
    </row>
    <row r="1264" spans="19:19">
      <c r="S1264" s="22"/>
    </row>
    <row r="1265" spans="19:19">
      <c r="S1265" s="22"/>
    </row>
    <row r="1266" spans="19:19">
      <c r="S1266" s="22"/>
    </row>
    <row r="1267" spans="19:19">
      <c r="S1267" s="22"/>
    </row>
    <row r="1268" spans="19:19">
      <c r="S1268" s="22"/>
    </row>
    <row r="1269" spans="19:19">
      <c r="S1269" s="22"/>
    </row>
    <row r="1270" spans="19:19">
      <c r="S1270" s="22"/>
    </row>
    <row r="1271" spans="19:19">
      <c r="S1271" s="22"/>
    </row>
    <row r="1272" spans="19:19">
      <c r="S1272" s="22"/>
    </row>
    <row r="1273" spans="19:19">
      <c r="S1273" s="22"/>
    </row>
    <row r="1274" spans="19:19">
      <c r="S1274" s="22"/>
    </row>
    <row r="1275" spans="19:19">
      <c r="S1275" s="22"/>
    </row>
    <row r="1276" spans="19:19">
      <c r="S1276" s="22"/>
    </row>
    <row r="1277" spans="19:19">
      <c r="S1277" s="22"/>
    </row>
    <row r="1278" spans="19:19">
      <c r="S1278" s="22"/>
    </row>
    <row r="1279" spans="19:19">
      <c r="S1279" s="22"/>
    </row>
    <row r="1280" spans="19:19">
      <c r="S1280" s="22"/>
    </row>
    <row r="1281" spans="19:19">
      <c r="S1281" s="22"/>
    </row>
    <row r="1282" spans="19:19">
      <c r="S1282" s="22"/>
    </row>
    <row r="1283" spans="19:19">
      <c r="S1283" s="22"/>
    </row>
    <row r="1284" spans="19:19">
      <c r="S1284" s="22"/>
    </row>
    <row r="1285" spans="19:19">
      <c r="S1285" s="22"/>
    </row>
    <row r="1286" spans="19:19">
      <c r="S1286" s="22"/>
    </row>
    <row r="1287" spans="19:19">
      <c r="S1287" s="22"/>
    </row>
    <row r="1288" spans="19:19">
      <c r="S1288" s="22"/>
    </row>
    <row r="1289" spans="19:19">
      <c r="S1289" s="22"/>
    </row>
    <row r="1290" spans="19:19">
      <c r="S1290" s="22"/>
    </row>
    <row r="1291" spans="19:19">
      <c r="S1291" s="22"/>
    </row>
    <row r="1292" spans="19:19">
      <c r="S1292" s="22"/>
    </row>
    <row r="1293" spans="19:19">
      <c r="S1293" s="22"/>
    </row>
    <row r="1294" spans="19:19">
      <c r="S1294" s="22"/>
    </row>
    <row r="1295" spans="19:19">
      <c r="S1295" s="22"/>
    </row>
    <row r="1296" spans="19:19">
      <c r="S1296" s="22"/>
    </row>
    <row r="1297" spans="19:19">
      <c r="S1297" s="22"/>
    </row>
    <row r="1298" spans="19:19">
      <c r="S1298" s="22"/>
    </row>
    <row r="1299" spans="19:19">
      <c r="S1299" s="22"/>
    </row>
    <row r="1300" spans="19:19">
      <c r="S1300" s="22"/>
    </row>
    <row r="1301" spans="19:19">
      <c r="S1301" s="22"/>
    </row>
    <row r="1302" spans="19:19">
      <c r="S1302" s="22"/>
    </row>
    <row r="1303" spans="19:19">
      <c r="S1303" s="22"/>
    </row>
    <row r="1304" spans="19:19">
      <c r="S1304" s="22"/>
    </row>
    <row r="1305" spans="19:19">
      <c r="S1305" s="22"/>
    </row>
    <row r="1306" spans="19:19">
      <c r="S1306" s="22"/>
    </row>
    <row r="1307" spans="19:19">
      <c r="S1307" s="22"/>
    </row>
    <row r="1308" spans="19:19">
      <c r="S1308" s="22"/>
    </row>
    <row r="1309" spans="19:19">
      <c r="S1309" s="22"/>
    </row>
    <row r="1310" spans="19:19">
      <c r="S1310" s="22"/>
    </row>
    <row r="1311" spans="19:19">
      <c r="S1311" s="22"/>
    </row>
    <row r="1312" spans="19:19">
      <c r="S1312" s="22"/>
    </row>
    <row r="1313" spans="19:19">
      <c r="S1313" s="22"/>
    </row>
    <row r="1314" spans="19:19">
      <c r="S1314" s="22"/>
    </row>
    <row r="1315" spans="19:19">
      <c r="S1315" s="22"/>
    </row>
    <row r="1316" spans="19:19">
      <c r="S1316" s="22"/>
    </row>
    <row r="1317" spans="19:19">
      <c r="S1317" s="22"/>
    </row>
    <row r="1318" spans="19:19">
      <c r="S1318" s="22"/>
    </row>
    <row r="1319" spans="19:19">
      <c r="S1319" s="22"/>
    </row>
    <row r="1320" spans="19:19">
      <c r="S1320" s="22"/>
    </row>
    <row r="1321" spans="19:19">
      <c r="S1321" s="22"/>
    </row>
    <row r="1322" spans="19:19">
      <c r="S1322" s="22"/>
    </row>
    <row r="1323" spans="19:19">
      <c r="S1323" s="22"/>
    </row>
    <row r="1324" spans="19:19">
      <c r="S1324" s="22"/>
    </row>
    <row r="1325" spans="19:19">
      <c r="S1325" s="22"/>
    </row>
    <row r="1326" spans="19:19">
      <c r="S1326" s="22"/>
    </row>
    <row r="1327" spans="19:19">
      <c r="S1327" s="22"/>
    </row>
    <row r="1328" spans="19:19">
      <c r="S1328" s="22"/>
    </row>
    <row r="1329" spans="19:19">
      <c r="S1329" s="22"/>
    </row>
    <row r="1330" spans="19:19">
      <c r="S1330" s="22"/>
    </row>
    <row r="1331" spans="19:19">
      <c r="S1331" s="22"/>
    </row>
    <row r="1332" spans="19:19">
      <c r="S1332" s="22"/>
    </row>
    <row r="1333" spans="19:19">
      <c r="S1333" s="22"/>
    </row>
    <row r="1334" spans="19:19">
      <c r="S1334" s="22"/>
    </row>
    <row r="1335" spans="19:19">
      <c r="S1335" s="22"/>
    </row>
    <row r="1336" spans="19:19">
      <c r="S1336" s="22"/>
    </row>
    <row r="1337" spans="19:19">
      <c r="S1337" s="22"/>
    </row>
    <row r="1338" spans="19:19">
      <c r="S1338" s="22"/>
    </row>
    <row r="1339" spans="19:19">
      <c r="S1339" s="22"/>
    </row>
    <row r="1340" spans="19:19">
      <c r="S1340" s="22"/>
    </row>
    <row r="1341" spans="19:19">
      <c r="S1341" s="22"/>
    </row>
    <row r="1342" spans="19:19">
      <c r="S1342" s="22"/>
    </row>
    <row r="1343" spans="19:19">
      <c r="S1343" s="22"/>
    </row>
    <row r="1344" spans="19:19">
      <c r="S1344" s="22"/>
    </row>
    <row r="1345" spans="19:19">
      <c r="S1345" s="22"/>
    </row>
    <row r="1346" spans="19:19">
      <c r="S1346" s="22"/>
    </row>
    <row r="1347" spans="19:19">
      <c r="S1347" s="22"/>
    </row>
    <row r="1348" spans="19:19">
      <c r="S1348" s="22"/>
    </row>
    <row r="1349" spans="19:19">
      <c r="S1349" s="22"/>
    </row>
    <row r="1350" spans="19:19">
      <c r="S1350" s="22"/>
    </row>
    <row r="1351" spans="19:19">
      <c r="S1351" s="22"/>
    </row>
    <row r="1352" spans="19:19">
      <c r="S1352" s="22"/>
    </row>
    <row r="1353" spans="19:19">
      <c r="S1353" s="22"/>
    </row>
    <row r="1354" spans="19:19">
      <c r="S1354" s="22"/>
    </row>
    <row r="1355" spans="19:19">
      <c r="S1355" s="22"/>
    </row>
    <row r="1356" spans="19:19">
      <c r="S1356" s="22"/>
    </row>
    <row r="1357" spans="19:19">
      <c r="S1357" s="22"/>
    </row>
    <row r="1358" spans="19:19">
      <c r="S1358" s="22"/>
    </row>
    <row r="1359" spans="19:19">
      <c r="S1359" s="22"/>
    </row>
    <row r="1360" spans="19:19">
      <c r="S1360" s="22"/>
    </row>
    <row r="1361" spans="19:19">
      <c r="S1361" s="22"/>
    </row>
    <row r="1362" spans="19:19">
      <c r="S1362" s="22"/>
    </row>
    <row r="1363" spans="19:19">
      <c r="S1363" s="22"/>
    </row>
    <row r="1364" spans="19:19">
      <c r="S1364" s="22"/>
    </row>
    <row r="1365" spans="19:19">
      <c r="S1365" s="22"/>
    </row>
    <row r="1366" spans="19:19">
      <c r="S1366" s="22"/>
    </row>
    <row r="1367" spans="19:19">
      <c r="S1367" s="22"/>
    </row>
    <row r="1368" spans="19:19">
      <c r="S1368" s="22"/>
    </row>
    <row r="1369" spans="19:19">
      <c r="S1369" s="22"/>
    </row>
    <row r="1370" spans="19:19">
      <c r="S1370" s="22"/>
    </row>
    <row r="1371" spans="19:19">
      <c r="S1371" s="22"/>
    </row>
    <row r="1372" spans="19:19">
      <c r="S1372" s="22"/>
    </row>
    <row r="1373" spans="19:19">
      <c r="S1373" s="22"/>
    </row>
    <row r="1374" spans="19:19">
      <c r="S1374" s="22"/>
    </row>
    <row r="1375" spans="19:19">
      <c r="S1375" s="22"/>
    </row>
    <row r="1376" spans="19:19">
      <c r="S1376" s="22"/>
    </row>
    <row r="1377" spans="19:19">
      <c r="S1377" s="22"/>
    </row>
    <row r="1378" spans="19:19">
      <c r="S1378" s="22"/>
    </row>
    <row r="1379" spans="19:19">
      <c r="S1379" s="22"/>
    </row>
    <row r="1380" spans="19:19">
      <c r="S1380" s="22"/>
    </row>
    <row r="1381" spans="19:19">
      <c r="S1381" s="22"/>
    </row>
    <row r="1382" spans="19:19">
      <c r="S1382" s="22"/>
    </row>
    <row r="1383" spans="19:19">
      <c r="S1383" s="22"/>
    </row>
    <row r="1384" spans="19:19">
      <c r="S1384" s="22"/>
    </row>
    <row r="1385" spans="19:19">
      <c r="S1385" s="22"/>
    </row>
    <row r="1386" spans="19:19">
      <c r="S1386" s="22"/>
    </row>
    <row r="1387" spans="19:19">
      <c r="S1387" s="22"/>
    </row>
    <row r="1388" spans="19:19">
      <c r="S1388" s="22"/>
    </row>
    <row r="1389" spans="19:19">
      <c r="S1389" s="22"/>
    </row>
    <row r="1390" spans="19:19">
      <c r="S1390" s="22"/>
    </row>
    <row r="1391" spans="19:19">
      <c r="S1391" s="22"/>
    </row>
    <row r="1392" spans="19:19">
      <c r="S1392" s="22"/>
    </row>
    <row r="1393" spans="19:19">
      <c r="S1393" s="22"/>
    </row>
    <row r="1394" spans="19:19">
      <c r="S1394" s="22"/>
    </row>
    <row r="1395" spans="19:19">
      <c r="S1395" s="22"/>
    </row>
    <row r="1396" spans="19:19">
      <c r="S1396" s="22"/>
    </row>
    <row r="1397" spans="19:19">
      <c r="S1397" s="22"/>
    </row>
    <row r="1398" spans="19:19">
      <c r="S1398" s="22"/>
    </row>
    <row r="1399" spans="19:19">
      <c r="S1399" s="22"/>
    </row>
    <row r="1400" spans="19:19">
      <c r="S1400" s="22"/>
    </row>
    <row r="1401" spans="19:19">
      <c r="S1401" s="22"/>
    </row>
    <row r="1402" spans="19:19">
      <c r="S1402" s="22"/>
    </row>
    <row r="1403" spans="19:19">
      <c r="S1403" s="22"/>
    </row>
    <row r="1404" spans="19:19">
      <c r="S1404" s="22"/>
    </row>
    <row r="1405" spans="19:19">
      <c r="S1405" s="22"/>
    </row>
    <row r="1406" spans="19:19">
      <c r="S1406" s="22"/>
    </row>
    <row r="1407" spans="19:19">
      <c r="S1407" s="22"/>
    </row>
    <row r="1408" spans="19:19">
      <c r="S1408" s="22"/>
    </row>
    <row r="1409" spans="19:19">
      <c r="S1409" s="22"/>
    </row>
    <row r="1410" spans="19:19">
      <c r="S1410" s="22"/>
    </row>
    <row r="1411" spans="19:19">
      <c r="S1411" s="22"/>
    </row>
    <row r="1412" spans="19:19">
      <c r="S1412" s="22"/>
    </row>
    <row r="1413" spans="19:19">
      <c r="S1413" s="22"/>
    </row>
    <row r="1414" spans="19:19">
      <c r="S1414" s="22"/>
    </row>
    <row r="1415" spans="19:19">
      <c r="S1415" s="22"/>
    </row>
    <row r="1416" spans="19:19">
      <c r="S1416" s="22"/>
    </row>
    <row r="1417" spans="19:19">
      <c r="S1417" s="22"/>
    </row>
    <row r="1418" spans="19:19">
      <c r="S1418" s="22"/>
    </row>
    <row r="1419" spans="19:19">
      <c r="S1419" s="22"/>
    </row>
    <row r="1420" spans="19:19">
      <c r="S1420" s="22"/>
    </row>
    <row r="1421" spans="19:19">
      <c r="S1421" s="22"/>
    </row>
    <row r="1422" spans="19:19">
      <c r="S1422" s="22"/>
    </row>
    <row r="1423" spans="19:19">
      <c r="S1423" s="22"/>
    </row>
    <row r="1424" spans="19:19">
      <c r="S1424" s="22"/>
    </row>
    <row r="1425" spans="19:19">
      <c r="S1425" s="22"/>
    </row>
    <row r="1426" spans="19:19">
      <c r="S1426" s="22"/>
    </row>
    <row r="1427" spans="19:19">
      <c r="S1427" s="22"/>
    </row>
    <row r="1428" spans="19:19">
      <c r="S1428" s="22"/>
    </row>
    <row r="1429" spans="19:19">
      <c r="S1429" s="22"/>
    </row>
    <row r="1430" spans="19:19">
      <c r="S1430" s="22"/>
    </row>
    <row r="1431" spans="19:19">
      <c r="S1431" s="22"/>
    </row>
    <row r="1432" spans="19:19">
      <c r="S1432" s="22"/>
    </row>
    <row r="1433" spans="19:19">
      <c r="S1433" s="22"/>
    </row>
    <row r="1434" spans="19:19">
      <c r="S1434" s="22"/>
    </row>
    <row r="1435" spans="19:19">
      <c r="S1435" s="22"/>
    </row>
    <row r="1436" spans="19:19">
      <c r="S1436" s="22"/>
    </row>
    <row r="1437" spans="19:19">
      <c r="S1437" s="22"/>
    </row>
    <row r="1438" spans="19:19">
      <c r="S1438" s="22"/>
    </row>
    <row r="1439" spans="19:19">
      <c r="S1439" s="22"/>
    </row>
    <row r="1440" spans="19:19">
      <c r="S1440" s="22"/>
    </row>
    <row r="1441" spans="19:19">
      <c r="S1441" s="22"/>
    </row>
    <row r="1442" spans="19:19">
      <c r="S1442" s="22"/>
    </row>
    <row r="1443" spans="19:19">
      <c r="S1443" s="22"/>
    </row>
    <row r="1444" spans="19:19">
      <c r="S1444" s="22"/>
    </row>
    <row r="1445" spans="19:19">
      <c r="S1445" s="22"/>
    </row>
    <row r="1446" spans="19:19">
      <c r="S1446" s="22"/>
    </row>
    <row r="1447" spans="19:19">
      <c r="S1447" s="22"/>
    </row>
    <row r="1448" spans="19:19">
      <c r="S1448" s="22"/>
    </row>
    <row r="1449" spans="19:19">
      <c r="S1449" s="22"/>
    </row>
    <row r="1450" spans="19:19">
      <c r="S1450" s="22"/>
    </row>
    <row r="1451" spans="19:19">
      <c r="S1451" s="22"/>
    </row>
    <row r="1452" spans="19:19">
      <c r="S1452" s="22"/>
    </row>
    <row r="1453" spans="19:19">
      <c r="S1453" s="22"/>
    </row>
    <row r="1454" spans="19:19">
      <c r="S1454" s="22"/>
    </row>
    <row r="1455" spans="19:19">
      <c r="S1455" s="22"/>
    </row>
    <row r="1456" spans="19:19">
      <c r="S1456" s="22"/>
    </row>
    <row r="1457" spans="19:19">
      <c r="S1457" s="22"/>
    </row>
    <row r="1458" spans="19:19">
      <c r="S1458" s="22"/>
    </row>
    <row r="1459" spans="19:19">
      <c r="S1459" s="22"/>
    </row>
    <row r="1460" spans="19:19">
      <c r="S1460" s="22"/>
    </row>
    <row r="1461" spans="19:19">
      <c r="S1461" s="22"/>
    </row>
    <row r="1462" spans="19:19">
      <c r="S1462" s="22"/>
    </row>
    <row r="1463" spans="19:19">
      <c r="S1463" s="22"/>
    </row>
    <row r="1464" spans="19:19">
      <c r="S1464" s="22"/>
    </row>
    <row r="1465" spans="19:19">
      <c r="S1465" s="22"/>
    </row>
    <row r="1466" spans="19:19">
      <c r="S1466" s="22"/>
    </row>
    <row r="1467" spans="19:19">
      <c r="S1467" s="22"/>
    </row>
    <row r="1468" spans="19:19">
      <c r="S1468" s="22"/>
    </row>
    <row r="1469" spans="19:19">
      <c r="S1469" s="22"/>
    </row>
    <row r="1470" spans="19:19">
      <c r="S1470" s="22"/>
    </row>
    <row r="1471" spans="19:19">
      <c r="S1471" s="22"/>
    </row>
    <row r="1472" spans="19:19">
      <c r="S1472" s="22"/>
    </row>
    <row r="1473" spans="19:19">
      <c r="S1473" s="22"/>
    </row>
    <row r="1474" spans="19:19">
      <c r="S1474" s="22"/>
    </row>
    <row r="1475" spans="19:19">
      <c r="S1475" s="22"/>
    </row>
    <row r="1476" spans="19:19">
      <c r="S1476" s="22"/>
    </row>
    <row r="1477" spans="19:19">
      <c r="S1477" s="22"/>
    </row>
    <row r="1478" spans="19:19">
      <c r="S1478" s="22"/>
    </row>
    <row r="1479" spans="19:19">
      <c r="S1479" s="22"/>
    </row>
    <row r="1480" spans="19:19">
      <c r="S1480" s="22"/>
    </row>
    <row r="1481" spans="19:19">
      <c r="S1481" s="22"/>
    </row>
    <row r="1482" spans="19:19">
      <c r="S1482" s="22"/>
    </row>
    <row r="1483" spans="19:19">
      <c r="S1483" s="22"/>
    </row>
    <row r="1484" spans="19:19">
      <c r="S1484" s="22"/>
    </row>
    <row r="1485" spans="19:19">
      <c r="S1485" s="22"/>
    </row>
    <row r="1486" spans="19:19">
      <c r="S1486" s="22"/>
    </row>
    <row r="1487" spans="19:19">
      <c r="S1487" s="22"/>
    </row>
    <row r="1488" spans="19:19">
      <c r="S1488" s="22"/>
    </row>
    <row r="1489" spans="19:19">
      <c r="S1489" s="22"/>
    </row>
    <row r="1490" spans="19:19">
      <c r="S1490" s="22"/>
    </row>
    <row r="1491" spans="19:19">
      <c r="S1491" s="22"/>
    </row>
    <row r="1492" spans="19:19">
      <c r="S1492" s="22"/>
    </row>
    <row r="1493" spans="19:19">
      <c r="S1493" s="22"/>
    </row>
    <row r="1494" spans="19:19">
      <c r="S1494" s="22"/>
    </row>
    <row r="1495" spans="19:19">
      <c r="S1495" s="22"/>
    </row>
    <row r="1496" spans="19:19">
      <c r="S1496" s="22"/>
    </row>
    <row r="1497" spans="19:19">
      <c r="S1497" s="22"/>
    </row>
    <row r="1498" spans="19:19">
      <c r="S1498" s="22"/>
    </row>
    <row r="1499" spans="19:19">
      <c r="S1499" s="22"/>
    </row>
    <row r="1500" spans="19:19">
      <c r="S1500" s="22"/>
    </row>
    <row r="1501" spans="19:19">
      <c r="S1501" s="22"/>
    </row>
    <row r="1502" spans="19:19">
      <c r="S1502" s="22"/>
    </row>
    <row r="1503" spans="19:19">
      <c r="S1503" s="22"/>
    </row>
    <row r="1504" spans="19:19">
      <c r="S1504" s="22"/>
    </row>
    <row r="1505" spans="19:19">
      <c r="S1505" s="22"/>
    </row>
    <row r="1506" spans="19:19">
      <c r="S1506" s="22"/>
    </row>
    <row r="1507" spans="19:19">
      <c r="S1507" s="22"/>
    </row>
    <row r="1508" spans="19:19">
      <c r="S1508" s="22"/>
    </row>
    <row r="1509" spans="19:19">
      <c r="S1509" s="22"/>
    </row>
    <row r="1510" spans="19:19">
      <c r="S1510" s="22"/>
    </row>
    <row r="1511" spans="19:19">
      <c r="S1511" s="22"/>
    </row>
    <row r="1512" spans="19:19">
      <c r="S1512" s="22"/>
    </row>
    <row r="1513" spans="19:19">
      <c r="S1513" s="22"/>
    </row>
    <row r="1514" spans="19:19">
      <c r="S1514" s="22"/>
    </row>
    <row r="1515" spans="19:19">
      <c r="S1515" s="22"/>
    </row>
    <row r="1516" spans="19:19">
      <c r="S1516" s="22"/>
    </row>
    <row r="1517" spans="19:19">
      <c r="S1517" s="22"/>
    </row>
    <row r="1518" spans="19:19">
      <c r="S1518" s="22"/>
    </row>
    <row r="1519" spans="19:19">
      <c r="S1519" s="22"/>
    </row>
    <row r="1520" spans="19:19">
      <c r="S1520" s="22"/>
    </row>
    <row r="1521" spans="19:19">
      <c r="S1521" s="22"/>
    </row>
    <row r="1522" spans="19:19">
      <c r="S1522" s="22"/>
    </row>
    <row r="1523" spans="19:19">
      <c r="S1523" s="22"/>
    </row>
    <row r="1524" spans="19:19">
      <c r="S1524" s="22"/>
    </row>
    <row r="1525" spans="19:19">
      <c r="S1525" s="22"/>
    </row>
    <row r="1526" spans="19:19">
      <c r="S1526" s="22"/>
    </row>
    <row r="1527" spans="19:19">
      <c r="S1527" s="22"/>
    </row>
    <row r="1528" spans="19:19">
      <c r="S1528" s="22"/>
    </row>
    <row r="1529" spans="19:19">
      <c r="S1529" s="22"/>
    </row>
    <row r="1530" spans="19:19">
      <c r="S1530" s="22"/>
    </row>
    <row r="1531" spans="19:19">
      <c r="S1531" s="22"/>
    </row>
    <row r="1532" spans="19:19">
      <c r="S1532" s="22"/>
    </row>
    <row r="1533" spans="19:19">
      <c r="S1533" s="22"/>
    </row>
    <row r="1534" spans="19:19">
      <c r="S1534" s="22"/>
    </row>
    <row r="1535" spans="19:19">
      <c r="S1535" s="22"/>
    </row>
    <row r="1536" spans="19:19">
      <c r="S1536" s="22"/>
    </row>
    <row r="1537" spans="19:19">
      <c r="S1537" s="22"/>
    </row>
    <row r="1538" spans="19:19">
      <c r="S1538" s="22"/>
    </row>
    <row r="1539" spans="19:19">
      <c r="S1539" s="22"/>
    </row>
    <row r="1540" spans="19:19">
      <c r="S1540" s="22"/>
    </row>
    <row r="1541" spans="19:19">
      <c r="S1541" s="22"/>
    </row>
    <row r="1542" spans="19:19">
      <c r="S1542" s="22"/>
    </row>
    <row r="1543" spans="19:19">
      <c r="S1543" s="22"/>
    </row>
    <row r="1544" spans="19:19">
      <c r="S1544" s="22"/>
    </row>
    <row r="1545" spans="19:19">
      <c r="S1545" s="22"/>
    </row>
    <row r="1546" spans="19:19">
      <c r="S1546" s="22"/>
    </row>
    <row r="1547" spans="19:19">
      <c r="S1547" s="22"/>
    </row>
    <row r="1548" spans="19:19">
      <c r="S1548" s="22"/>
    </row>
    <row r="1549" spans="19:19">
      <c r="S1549" s="22"/>
    </row>
    <row r="1550" spans="19:19">
      <c r="S1550" s="22"/>
    </row>
    <row r="1551" spans="19:19">
      <c r="S1551" s="22"/>
    </row>
    <row r="1552" spans="19:19">
      <c r="S1552" s="22"/>
    </row>
    <row r="1553" spans="19:19">
      <c r="S1553" s="22"/>
    </row>
    <row r="1554" spans="19:19">
      <c r="S1554" s="22"/>
    </row>
    <row r="1555" spans="19:19">
      <c r="S1555" s="22"/>
    </row>
    <row r="1556" spans="19:19">
      <c r="S1556" s="22"/>
    </row>
    <row r="1557" spans="19:19">
      <c r="S1557" s="22"/>
    </row>
    <row r="1558" spans="19:19">
      <c r="S1558" s="22"/>
    </row>
    <row r="1559" spans="19:19">
      <c r="S1559" s="22"/>
    </row>
    <row r="1560" spans="19:19">
      <c r="S1560" s="22"/>
    </row>
    <row r="1561" spans="19:19">
      <c r="S1561" s="22"/>
    </row>
    <row r="1562" spans="19:19">
      <c r="S1562" s="22"/>
    </row>
    <row r="1563" spans="19:19">
      <c r="S1563" s="22"/>
    </row>
    <row r="1564" spans="19:19">
      <c r="S1564" s="22"/>
    </row>
    <row r="1565" spans="19:19">
      <c r="S1565" s="22"/>
    </row>
    <row r="1566" spans="19:19">
      <c r="S1566" s="22"/>
    </row>
    <row r="1567" spans="19:19">
      <c r="S1567" s="22"/>
    </row>
    <row r="1568" spans="19:19">
      <c r="S1568" s="22"/>
    </row>
    <row r="1569" spans="19:19">
      <c r="S1569" s="22"/>
    </row>
    <row r="1570" spans="19:19">
      <c r="S1570" s="22"/>
    </row>
    <row r="1571" spans="19:19">
      <c r="S1571" s="22"/>
    </row>
    <row r="1572" spans="19:19">
      <c r="S1572" s="22"/>
    </row>
    <row r="1573" spans="19:19">
      <c r="S1573" s="22"/>
    </row>
    <row r="1574" spans="19:19">
      <c r="S1574" s="22"/>
    </row>
    <row r="1575" spans="19:19">
      <c r="S1575" s="22"/>
    </row>
    <row r="1576" spans="19:19">
      <c r="S1576" s="22"/>
    </row>
    <row r="1577" spans="19:19">
      <c r="S1577" s="22"/>
    </row>
    <row r="1578" spans="19:19">
      <c r="S1578" s="22"/>
    </row>
    <row r="1579" spans="19:19">
      <c r="S1579" s="22"/>
    </row>
    <row r="1580" spans="19:19">
      <c r="S1580" s="22"/>
    </row>
    <row r="1581" spans="19:19">
      <c r="S1581" s="22"/>
    </row>
    <row r="1582" spans="19:19">
      <c r="S1582" s="22"/>
    </row>
    <row r="1583" spans="19:19">
      <c r="S1583" s="22"/>
    </row>
    <row r="1584" spans="19:19">
      <c r="S1584" s="22"/>
    </row>
    <row r="1585" spans="19:19">
      <c r="S1585" s="22"/>
    </row>
    <row r="1586" spans="19:19">
      <c r="S1586" s="22"/>
    </row>
    <row r="1587" spans="19:19">
      <c r="S1587" s="22"/>
    </row>
    <row r="1588" spans="19:19">
      <c r="S1588" s="22"/>
    </row>
    <row r="1589" spans="19:19">
      <c r="S1589" s="22"/>
    </row>
    <row r="1590" spans="19:19">
      <c r="S1590" s="22"/>
    </row>
    <row r="1591" spans="19:19">
      <c r="S1591" s="22"/>
    </row>
    <row r="1592" spans="19:19">
      <c r="S1592" s="22"/>
    </row>
    <row r="1593" spans="19:19">
      <c r="S1593" s="22"/>
    </row>
    <row r="1594" spans="19:19">
      <c r="S1594" s="22"/>
    </row>
    <row r="1595" spans="19:19">
      <c r="S1595" s="22"/>
    </row>
    <row r="1596" spans="19:19">
      <c r="S1596" s="22"/>
    </row>
    <row r="1597" spans="19:19">
      <c r="S1597" s="22"/>
    </row>
    <row r="1598" spans="19:19">
      <c r="S1598" s="22"/>
    </row>
    <row r="1599" spans="19:19">
      <c r="S1599" s="22"/>
    </row>
    <row r="1600" spans="19:19">
      <c r="S1600" s="22"/>
    </row>
    <row r="1601" spans="19:19">
      <c r="S1601" s="22"/>
    </row>
    <row r="1602" spans="19:19">
      <c r="S1602" s="22"/>
    </row>
  </sheetData>
  <mergeCells count="8">
    <mergeCell ref="B24:M24"/>
    <mergeCell ref="B64:M64"/>
    <mergeCell ref="B4:M4"/>
    <mergeCell ref="B1:M2"/>
    <mergeCell ref="B7:M7"/>
    <mergeCell ref="B47:M47"/>
    <mergeCell ref="B44:M44"/>
    <mergeCell ref="B41:M42"/>
  </mergeCells>
  <printOptions horizontalCentered="1"/>
  <pageMargins left="0.75" right="0.75" top="0.75" bottom="0.75" header="0.5" footer="0.5"/>
  <pageSetup scale="42" firstPageNumber="31" orientation="landscape" r:id="rId1"/>
  <headerFooter alignWithMargins="0">
    <oddFooter>&amp;LERCOT PUBLIC&amp;C&amp;P</oddFooter>
  </headerFooter>
  <rowBreaks count="2" manualBreakCount="2">
    <brk id="29" max="12" man="1"/>
    <brk id="39" max="16383" man="1"/>
  </rowBreaks>
  <colBreaks count="2" manualBreakCount="2">
    <brk id="5" max="78" man="1"/>
    <brk id="6" max="78"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E18B-3C86-4FE8-98E0-07BD0782E7B5}">
  <sheetPr>
    <tabColor rgb="FFC00000"/>
  </sheetPr>
  <dimension ref="A1:F18"/>
  <sheetViews>
    <sheetView zoomScaleNormal="100" zoomScaleSheetLayoutView="91" workbookViewId="0">
      <selection sqref="A1:F1"/>
    </sheetView>
  </sheetViews>
  <sheetFormatPr defaultColWidth="8.44140625" defaultRowHeight="14.4"/>
  <cols>
    <col min="1" max="1" width="91.44140625" style="253" customWidth="1"/>
    <col min="2" max="4" width="11.44140625" style="253" customWidth="1"/>
    <col min="5" max="5" width="9.44140625" style="253" bestFit="1" customWidth="1"/>
    <col min="6" max="6" width="10.44140625" style="253" bestFit="1" customWidth="1"/>
    <col min="7" max="7" width="11.44140625" style="253" bestFit="1" customWidth="1"/>
    <col min="8" max="16384" width="8.44140625" style="253"/>
  </cols>
  <sheetData>
    <row r="1" spans="1:6" ht="17.399999999999999">
      <c r="A1" s="395" t="s">
        <v>1630</v>
      </c>
      <c r="B1" s="395"/>
      <c r="C1" s="395"/>
      <c r="D1" s="395"/>
      <c r="E1" s="395"/>
      <c r="F1" s="395"/>
    </row>
    <row r="2" spans="1:6">
      <c r="A2" s="254"/>
      <c r="B2" s="254"/>
      <c r="C2" s="254"/>
      <c r="D2" s="254"/>
      <c r="E2" s="145"/>
      <c r="F2" s="145"/>
    </row>
    <row r="3" spans="1:6" ht="52.35" customHeight="1">
      <c r="A3" s="254"/>
      <c r="B3" s="405" t="s">
        <v>3783</v>
      </c>
      <c r="C3" s="405"/>
      <c r="D3" s="405"/>
      <c r="E3" s="405"/>
      <c r="F3" s="405"/>
    </row>
    <row r="4" spans="1:6">
      <c r="A4" s="255"/>
      <c r="B4" s="256">
        <v>2025</v>
      </c>
      <c r="C4" s="256">
        <v>2026</v>
      </c>
      <c r="D4" s="256">
        <v>2027</v>
      </c>
      <c r="E4" s="256">
        <v>2028</v>
      </c>
      <c r="F4" s="256">
        <v>2029</v>
      </c>
    </row>
    <row r="5" spans="1:6" ht="16.350000000000001" customHeight="1">
      <c r="A5" s="257" t="s">
        <v>2937</v>
      </c>
      <c r="B5" s="145"/>
      <c r="C5" s="145"/>
      <c r="D5" s="145"/>
      <c r="E5" s="145"/>
    </row>
    <row r="6" spans="1:6">
      <c r="A6" s="258" t="s">
        <v>4584</v>
      </c>
      <c r="B6" s="259">
        <v>0</v>
      </c>
      <c r="C6" s="259">
        <v>0</v>
      </c>
      <c r="D6" s="259">
        <v>655</v>
      </c>
      <c r="E6" s="259">
        <v>655</v>
      </c>
      <c r="F6" s="259">
        <v>655</v>
      </c>
    </row>
    <row r="7" spans="1:6">
      <c r="A7" s="258" t="s">
        <v>655</v>
      </c>
      <c r="B7" s="259">
        <v>0</v>
      </c>
      <c r="C7" s="259">
        <v>0</v>
      </c>
      <c r="D7" s="259">
        <v>420</v>
      </c>
      <c r="E7" s="259">
        <v>420</v>
      </c>
      <c r="F7" s="259">
        <v>420</v>
      </c>
    </row>
    <row r="8" spans="1:6">
      <c r="A8" s="258" t="s">
        <v>658</v>
      </c>
      <c r="B8" s="259">
        <v>0</v>
      </c>
      <c r="C8" s="259">
        <v>0</v>
      </c>
      <c r="D8" s="259">
        <v>0</v>
      </c>
      <c r="E8" s="259">
        <v>0</v>
      </c>
      <c r="F8" s="259">
        <v>410</v>
      </c>
    </row>
    <row r="9" spans="1:6">
      <c r="A9" s="258" t="s">
        <v>152</v>
      </c>
      <c r="B9" s="259">
        <v>0</v>
      </c>
      <c r="C9" s="259">
        <v>0</v>
      </c>
      <c r="D9" s="259">
        <v>0</v>
      </c>
      <c r="E9" s="259">
        <v>0</v>
      </c>
      <c r="F9" s="259">
        <v>560</v>
      </c>
    </row>
    <row r="10" spans="1:6">
      <c r="A10" s="258" t="s">
        <v>4585</v>
      </c>
      <c r="B10" s="259">
        <v>0</v>
      </c>
      <c r="C10" s="259">
        <v>0</v>
      </c>
      <c r="D10" s="259">
        <v>0</v>
      </c>
      <c r="E10" s="259">
        <v>785</v>
      </c>
      <c r="F10" s="259">
        <v>785</v>
      </c>
    </row>
    <row r="11" spans="1:6" ht="15" thickBot="1">
      <c r="A11" s="260" t="s">
        <v>2936</v>
      </c>
      <c r="B11" s="261">
        <f>SUM(B6:B10)</f>
        <v>0</v>
      </c>
      <c r="C11" s="261">
        <f>SUM(C6:C10)</f>
        <v>0</v>
      </c>
      <c r="D11" s="261">
        <f>SUM(D6:D10)</f>
        <v>1075</v>
      </c>
      <c r="E11" s="261">
        <f>SUM(E6:E10)</f>
        <v>1860</v>
      </c>
      <c r="F11" s="261">
        <f>SUM(F6:F10)</f>
        <v>2830</v>
      </c>
    </row>
    <row r="12" spans="1:6" ht="15" thickTop="1">
      <c r="A12" s="262"/>
      <c r="B12" s="263"/>
      <c r="C12" s="263"/>
      <c r="D12" s="263"/>
      <c r="E12" s="263"/>
      <c r="F12" s="263"/>
    </row>
    <row r="13" spans="1:6">
      <c r="A13" s="264" t="s">
        <v>2935</v>
      </c>
      <c r="B13" s="265">
        <f>SummerSummary!E47</f>
        <v>0.4335000531428449</v>
      </c>
      <c r="C13" s="265">
        <f>SummerSummary!F47</f>
        <v>0.54384943319927237</v>
      </c>
      <c r="D13" s="265">
        <f>SummerSummary!G47</f>
        <v>0.58738547302830058</v>
      </c>
      <c r="E13" s="265">
        <f>SummerSummary!H47</f>
        <v>0.58890371327822577</v>
      </c>
      <c r="F13" s="265">
        <f>SummerSummary!I47</f>
        <v>0.60035227470358632</v>
      </c>
    </row>
    <row r="14" spans="1:6">
      <c r="A14" s="264" t="s">
        <v>3781</v>
      </c>
      <c r="B14" s="265">
        <f>(SummerSummary!E44-SummerSummary!E15-'Unconfirmed Retirement Capacity'!B11)/SummerSummary!E15</f>
        <v>0.4335000531428449</v>
      </c>
      <c r="C14" s="265">
        <f>(SummerSummary!F44-SummerSummary!F15-'Unconfirmed Retirement Capacity'!C11)/SummerSummary!F15</f>
        <v>0.54384943319927237</v>
      </c>
      <c r="D14" s="265">
        <f>(SummerSummary!G44-SummerSummary!G15-'Unconfirmed Retirement Capacity'!D11)/SummerSummary!G15</f>
        <v>0.57432490697253047</v>
      </c>
      <c r="E14" s="265">
        <f>(SummerSummary!H44-SummerSummary!H15-'Unconfirmed Retirement Capacity'!E11)/SummerSummary!H15</f>
        <v>0.56640974587003989</v>
      </c>
      <c r="F14" s="265">
        <f>(SummerSummary!I44-SummerSummary!I15-'Unconfirmed Retirement Capacity'!F11)/SummerSummary!I15</f>
        <v>0.56612261486735038</v>
      </c>
    </row>
    <row r="15" spans="1:6">
      <c r="A15" s="264" t="s">
        <v>3782</v>
      </c>
      <c r="B15" s="265">
        <f>B14-B13</f>
        <v>0</v>
      </c>
      <c r="C15" s="265">
        <f t="shared" ref="C15:F15" si="0">C14-C13</f>
        <v>0</v>
      </c>
      <c r="D15" s="265">
        <f t="shared" si="0"/>
        <v>-1.3060566055770106E-2</v>
      </c>
      <c r="E15" s="265">
        <f t="shared" si="0"/>
        <v>-2.2493967408185878E-2</v>
      </c>
      <c r="F15" s="265">
        <f t="shared" si="0"/>
        <v>-3.4229659836235937E-2</v>
      </c>
    </row>
    <row r="16" spans="1:6">
      <c r="A16" s="266" t="s">
        <v>2934</v>
      </c>
      <c r="B16" s="145"/>
      <c r="C16" s="145"/>
      <c r="D16" s="145"/>
      <c r="E16" s="145"/>
      <c r="F16" s="145"/>
    </row>
    <row r="17" spans="1:6" ht="100.35" customHeight="1">
      <c r="A17" s="404" t="s">
        <v>2933</v>
      </c>
      <c r="B17" s="404"/>
      <c r="C17" s="404"/>
      <c r="D17" s="404"/>
      <c r="E17" s="404"/>
      <c r="F17" s="404"/>
    </row>
    <row r="18" spans="1:6" ht="84" customHeight="1">
      <c r="A18" s="404" t="s">
        <v>4599</v>
      </c>
      <c r="B18" s="404"/>
      <c r="C18" s="404"/>
      <c r="D18" s="404"/>
      <c r="E18" s="404"/>
      <c r="F18" s="404"/>
    </row>
  </sheetData>
  <mergeCells count="4">
    <mergeCell ref="A1:F1"/>
    <mergeCell ref="A17:F17"/>
    <mergeCell ref="A18:F18"/>
    <mergeCell ref="B3:F3"/>
  </mergeCells>
  <pageMargins left="0.7" right="0.7" top="0.75" bottom="0.75" header="0.3" footer="0.3"/>
  <pageSetup scale="54" orientation="portrait" r:id="rId1"/>
  <headerFooter>
    <oddFooter>&amp;LERCOT PUBLIC&amp;C&amp;P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7460-57C1-47C1-98D4-32A7C5D111CA}">
  <sheetPr>
    <tabColor rgb="FFC00000"/>
  </sheetPr>
  <dimension ref="A1:P338"/>
  <sheetViews>
    <sheetView zoomScaleNormal="100" workbookViewId="0">
      <selection sqref="A1:G1"/>
    </sheetView>
  </sheetViews>
  <sheetFormatPr defaultColWidth="9.109375" defaultRowHeight="13.2"/>
  <cols>
    <col min="1" max="1" width="32.5546875" style="22" customWidth="1"/>
    <col min="2" max="2" width="36.44140625" style="22" customWidth="1"/>
    <col min="3" max="3" width="15.44140625" style="22" bestFit="1" customWidth="1"/>
    <col min="4" max="4" width="9.109375" style="22"/>
    <col min="5" max="5" width="10" style="22" bestFit="1" customWidth="1"/>
    <col min="6" max="6" width="11.44140625" style="22" customWidth="1"/>
    <col min="7" max="7" width="13.44140625" style="226" customWidth="1"/>
    <col min="8" max="9" width="9.109375" style="22"/>
    <col min="10" max="10" width="34.88671875" style="22" customWidth="1"/>
    <col min="11" max="11" width="61.44140625" style="22" bestFit="1" customWidth="1"/>
    <col min="12" max="12" width="24" style="22" bestFit="1" customWidth="1"/>
    <col min="13" max="13" width="18" style="22" bestFit="1" customWidth="1"/>
    <col min="14" max="14" width="8.44140625" style="22" bestFit="1" customWidth="1"/>
    <col min="15" max="15" width="11.44140625" style="22" bestFit="1" customWidth="1"/>
    <col min="16" max="16" width="11.44140625" style="223" bestFit="1" customWidth="1"/>
    <col min="17" max="17" width="8.109375" style="22" bestFit="1" customWidth="1"/>
    <col min="18" max="16384" width="9.109375" style="22"/>
  </cols>
  <sheetData>
    <row r="1" spans="1:7" ht="18" customHeight="1">
      <c r="A1" s="395" t="s">
        <v>1716</v>
      </c>
      <c r="B1" s="395"/>
      <c r="C1" s="395"/>
      <c r="D1" s="395"/>
      <c r="E1" s="395"/>
      <c r="F1" s="395"/>
      <c r="G1" s="395"/>
    </row>
    <row r="2" spans="1:7" ht="14.4">
      <c r="A2" s="144"/>
      <c r="B2" s="144"/>
      <c r="C2" s="144"/>
      <c r="D2" s="144"/>
      <c r="E2" s="144"/>
      <c r="F2" s="144"/>
      <c r="G2" s="224"/>
    </row>
    <row r="3" spans="1:7" ht="163.5" customHeight="1">
      <c r="A3" s="404" t="s">
        <v>4570</v>
      </c>
      <c r="B3" s="404"/>
      <c r="C3" s="404"/>
      <c r="D3" s="404"/>
      <c r="E3" s="404"/>
      <c r="F3" s="404"/>
      <c r="G3" s="404"/>
    </row>
    <row r="4" spans="1:7" ht="14.4">
      <c r="A4" s="222"/>
      <c r="B4" s="222"/>
      <c r="C4" s="222"/>
      <c r="D4" s="222"/>
      <c r="E4" s="222"/>
      <c r="F4" s="222"/>
      <c r="G4" s="225"/>
    </row>
    <row r="5" spans="1:7" ht="47.1" customHeight="1">
      <c r="A5" s="245" t="s">
        <v>129</v>
      </c>
      <c r="B5" s="246" t="s">
        <v>130</v>
      </c>
      <c r="C5" s="247" t="s">
        <v>131</v>
      </c>
      <c r="D5" s="245" t="s">
        <v>132</v>
      </c>
      <c r="E5" s="247" t="s">
        <v>133</v>
      </c>
      <c r="F5" s="248" t="s">
        <v>3572</v>
      </c>
      <c r="G5" s="249" t="s">
        <v>3571</v>
      </c>
    </row>
    <row r="6" spans="1:7">
      <c r="A6" s="5" t="s">
        <v>4569</v>
      </c>
      <c r="B6" s="5" t="s">
        <v>4569</v>
      </c>
      <c r="C6" s="5" t="s">
        <v>179</v>
      </c>
      <c r="D6" s="5" t="s">
        <v>2938</v>
      </c>
      <c r="E6" s="5" t="s">
        <v>31</v>
      </c>
      <c r="F6" s="251">
        <v>45392</v>
      </c>
      <c r="G6" s="250">
        <v>5.6</v>
      </c>
    </row>
    <row r="7" spans="1:7">
      <c r="A7" s="5" t="s">
        <v>4562</v>
      </c>
      <c r="B7" s="5" t="s">
        <v>4567</v>
      </c>
      <c r="C7" s="5" t="s">
        <v>513</v>
      </c>
      <c r="D7" s="5" t="s">
        <v>2938</v>
      </c>
      <c r="E7" s="5" t="s">
        <v>31</v>
      </c>
      <c r="F7" s="251">
        <v>45336</v>
      </c>
      <c r="G7" s="250">
        <v>4.8</v>
      </c>
    </row>
    <row r="8" spans="1:7">
      <c r="A8" s="5" t="s">
        <v>4563</v>
      </c>
      <c r="B8" s="5" t="s">
        <v>4563</v>
      </c>
      <c r="C8" s="5" t="s">
        <v>537</v>
      </c>
      <c r="D8" s="5" t="s">
        <v>2938</v>
      </c>
      <c r="E8" s="5" t="s">
        <v>31</v>
      </c>
      <c r="F8" s="251">
        <v>45323</v>
      </c>
      <c r="G8" s="250">
        <v>1.6</v>
      </c>
    </row>
    <row r="9" spans="1:7">
      <c r="A9" s="5" t="s">
        <v>4564</v>
      </c>
      <c r="B9" s="5" t="s">
        <v>4568</v>
      </c>
      <c r="C9" s="5" t="s">
        <v>499</v>
      </c>
      <c r="D9" s="5" t="s">
        <v>2938</v>
      </c>
      <c r="E9" s="5" t="s">
        <v>31</v>
      </c>
      <c r="F9" s="251">
        <v>45323</v>
      </c>
      <c r="G9" s="250">
        <v>1.2</v>
      </c>
    </row>
    <row r="10" spans="1:7">
      <c r="A10" s="5" t="s">
        <v>4560</v>
      </c>
      <c r="B10" s="5" t="s">
        <v>4565</v>
      </c>
      <c r="C10" s="5" t="s">
        <v>1536</v>
      </c>
      <c r="D10" s="5" t="s">
        <v>2938</v>
      </c>
      <c r="E10" s="5" t="s">
        <v>69</v>
      </c>
      <c r="F10" s="251">
        <v>45315</v>
      </c>
      <c r="G10" s="250">
        <v>1.2</v>
      </c>
    </row>
    <row r="11" spans="1:7">
      <c r="A11" s="5" t="s">
        <v>4561</v>
      </c>
      <c r="B11" s="5" t="s">
        <v>4566</v>
      </c>
      <c r="C11" s="5" t="s">
        <v>257</v>
      </c>
      <c r="D11" s="5" t="s">
        <v>2938</v>
      </c>
      <c r="E11" s="5" t="s">
        <v>186</v>
      </c>
      <c r="F11" s="251">
        <v>45315</v>
      </c>
      <c r="G11" s="250">
        <v>0.8</v>
      </c>
    </row>
    <row r="12" spans="1:7">
      <c r="A12" s="5" t="s">
        <v>4548</v>
      </c>
      <c r="B12" s="5" t="s">
        <v>4559</v>
      </c>
      <c r="C12" s="5" t="s">
        <v>733</v>
      </c>
      <c r="D12" s="5" t="s">
        <v>2938</v>
      </c>
      <c r="E12" s="5" t="s">
        <v>31</v>
      </c>
      <c r="F12" s="251">
        <v>45261</v>
      </c>
      <c r="G12" s="250">
        <v>1.2</v>
      </c>
    </row>
    <row r="13" spans="1:7">
      <c r="A13" s="5" t="s">
        <v>4546</v>
      </c>
      <c r="B13" s="5" t="s">
        <v>4546</v>
      </c>
      <c r="C13" s="5" t="s">
        <v>257</v>
      </c>
      <c r="D13" s="5" t="s">
        <v>2938</v>
      </c>
      <c r="E13" s="5" t="s">
        <v>186</v>
      </c>
      <c r="F13" s="251">
        <v>45238</v>
      </c>
      <c r="G13" s="250">
        <v>0.8</v>
      </c>
    </row>
    <row r="14" spans="1:7">
      <c r="A14" s="5" t="s">
        <v>4547</v>
      </c>
      <c r="B14" s="5" t="s">
        <v>4547</v>
      </c>
      <c r="C14" s="5" t="s">
        <v>257</v>
      </c>
      <c r="D14" s="5" t="s">
        <v>2938</v>
      </c>
      <c r="E14" s="5" t="s">
        <v>186</v>
      </c>
      <c r="F14" s="251">
        <v>45238</v>
      </c>
      <c r="G14" s="250">
        <v>0.8</v>
      </c>
    </row>
    <row r="15" spans="1:7">
      <c r="A15" s="5" t="s">
        <v>4543</v>
      </c>
      <c r="B15" s="5" t="s">
        <v>4556</v>
      </c>
      <c r="C15" s="5" t="s">
        <v>733</v>
      </c>
      <c r="D15" s="5" t="s">
        <v>2938</v>
      </c>
      <c r="E15" s="5" t="s">
        <v>31</v>
      </c>
      <c r="F15" s="251">
        <v>45224</v>
      </c>
      <c r="G15" s="250">
        <v>1.2</v>
      </c>
    </row>
    <row r="16" spans="1:7">
      <c r="A16" s="5" t="s">
        <v>4544</v>
      </c>
      <c r="B16" s="5" t="s">
        <v>4557</v>
      </c>
      <c r="C16" s="5" t="s">
        <v>203</v>
      </c>
      <c r="D16" s="5" t="s">
        <v>2938</v>
      </c>
      <c r="E16" s="5" t="s">
        <v>69</v>
      </c>
      <c r="F16" s="251">
        <v>45217</v>
      </c>
      <c r="G16" s="250">
        <v>0.8</v>
      </c>
    </row>
    <row r="17" spans="1:7">
      <c r="A17" s="5" t="s">
        <v>4545</v>
      </c>
      <c r="B17" s="5" t="s">
        <v>4558</v>
      </c>
      <c r="C17" s="5" t="s">
        <v>203</v>
      </c>
      <c r="D17" s="5" t="s">
        <v>2938</v>
      </c>
      <c r="E17" s="5" t="s">
        <v>69</v>
      </c>
      <c r="F17" s="251">
        <v>45210</v>
      </c>
      <c r="G17" s="250">
        <v>0.8</v>
      </c>
    </row>
    <row r="18" spans="1:7">
      <c r="A18" s="5" t="s">
        <v>4542</v>
      </c>
      <c r="B18" s="5" t="s">
        <v>4555</v>
      </c>
      <c r="C18" s="5" t="s">
        <v>1508</v>
      </c>
      <c r="D18" s="5" t="s">
        <v>2938</v>
      </c>
      <c r="E18" s="5" t="s">
        <v>33</v>
      </c>
      <c r="F18" s="251">
        <v>45147</v>
      </c>
      <c r="G18" s="250">
        <v>9.9499999999999993</v>
      </c>
    </row>
    <row r="19" spans="1:7">
      <c r="A19" s="5" t="s">
        <v>4541</v>
      </c>
      <c r="B19" s="5" t="s">
        <v>4554</v>
      </c>
      <c r="C19" s="5" t="s">
        <v>257</v>
      </c>
      <c r="D19" s="5" t="s">
        <v>2938</v>
      </c>
      <c r="E19" s="5" t="s">
        <v>186</v>
      </c>
      <c r="F19" s="251">
        <v>45140</v>
      </c>
      <c r="G19" s="250">
        <v>0.8</v>
      </c>
    </row>
    <row r="20" spans="1:7">
      <c r="A20" s="5" t="s">
        <v>4538</v>
      </c>
      <c r="B20" s="5" t="s">
        <v>4551</v>
      </c>
      <c r="C20" s="5" t="s">
        <v>257</v>
      </c>
      <c r="D20" s="5" t="s">
        <v>2938</v>
      </c>
      <c r="E20" s="5" t="s">
        <v>186</v>
      </c>
      <c r="F20" s="251">
        <v>45114</v>
      </c>
      <c r="G20" s="250">
        <v>1.2</v>
      </c>
    </row>
    <row r="21" spans="1:7">
      <c r="A21" s="5" t="s">
        <v>4539</v>
      </c>
      <c r="B21" s="5" t="s">
        <v>4552</v>
      </c>
      <c r="C21" s="5" t="s">
        <v>733</v>
      </c>
      <c r="D21" s="5" t="s">
        <v>2938</v>
      </c>
      <c r="E21" s="5" t="s">
        <v>31</v>
      </c>
      <c r="F21" s="251">
        <v>45114</v>
      </c>
      <c r="G21" s="250">
        <v>0.8</v>
      </c>
    </row>
    <row r="22" spans="1:7">
      <c r="A22" s="5" t="s">
        <v>4540</v>
      </c>
      <c r="B22" s="5" t="s">
        <v>4553</v>
      </c>
      <c r="C22" s="5" t="s">
        <v>733</v>
      </c>
      <c r="D22" s="5" t="s">
        <v>2938</v>
      </c>
      <c r="E22" s="5" t="s">
        <v>31</v>
      </c>
      <c r="F22" s="251">
        <v>45114</v>
      </c>
      <c r="G22" s="250">
        <v>1.2</v>
      </c>
    </row>
    <row r="23" spans="1:7">
      <c r="A23" s="5" t="s">
        <v>4537</v>
      </c>
      <c r="B23" s="5" t="s">
        <v>4550</v>
      </c>
      <c r="C23" s="5" t="s">
        <v>733</v>
      </c>
      <c r="D23" s="5" t="s">
        <v>2938</v>
      </c>
      <c r="E23" s="5" t="s">
        <v>31</v>
      </c>
      <c r="F23" s="251">
        <v>45070</v>
      </c>
      <c r="G23" s="250">
        <v>1.2</v>
      </c>
    </row>
    <row r="24" spans="1:7">
      <c r="A24" s="5" t="s">
        <v>4536</v>
      </c>
      <c r="B24" s="5" t="s">
        <v>4549</v>
      </c>
      <c r="C24" s="5" t="s">
        <v>34</v>
      </c>
      <c r="D24" s="5" t="s">
        <v>2938</v>
      </c>
      <c r="E24" s="5" t="s">
        <v>69</v>
      </c>
      <c r="F24" s="251">
        <v>45042</v>
      </c>
      <c r="G24" s="250">
        <v>1.2</v>
      </c>
    </row>
    <row r="25" spans="1:7">
      <c r="A25" s="5" t="s">
        <v>3570</v>
      </c>
      <c r="B25" s="5" t="s">
        <v>3569</v>
      </c>
      <c r="C25" s="5" t="s">
        <v>231</v>
      </c>
      <c r="D25" s="5" t="s">
        <v>2938</v>
      </c>
      <c r="E25" s="5" t="s">
        <v>186</v>
      </c>
      <c r="F25" s="251">
        <v>44986</v>
      </c>
      <c r="G25" s="250">
        <v>0.8</v>
      </c>
    </row>
    <row r="26" spans="1:7">
      <c r="A26" s="5" t="s">
        <v>3568</v>
      </c>
      <c r="B26" s="5" t="s">
        <v>3567</v>
      </c>
      <c r="C26" s="5" t="s">
        <v>231</v>
      </c>
      <c r="D26" s="5" t="s">
        <v>2938</v>
      </c>
      <c r="E26" s="5" t="s">
        <v>186</v>
      </c>
      <c r="F26" s="251">
        <v>44986</v>
      </c>
      <c r="G26" s="250">
        <v>0.8</v>
      </c>
    </row>
    <row r="27" spans="1:7">
      <c r="A27" s="5" t="s">
        <v>3566</v>
      </c>
      <c r="B27" s="5" t="s">
        <v>3565</v>
      </c>
      <c r="C27" s="5" t="s">
        <v>2990</v>
      </c>
      <c r="D27" s="5" t="s">
        <v>2943</v>
      </c>
      <c r="E27" s="5" t="s">
        <v>31</v>
      </c>
      <c r="F27" s="251">
        <v>44958</v>
      </c>
      <c r="G27" s="250">
        <v>5.4</v>
      </c>
    </row>
    <row r="28" spans="1:7">
      <c r="A28" s="5" t="s">
        <v>3564</v>
      </c>
      <c r="B28" s="5" t="s">
        <v>3563</v>
      </c>
      <c r="C28" s="5" t="s">
        <v>47</v>
      </c>
      <c r="D28" s="5" t="s">
        <v>2938</v>
      </c>
      <c r="E28" s="5" t="s">
        <v>31</v>
      </c>
      <c r="F28" s="251">
        <v>44958</v>
      </c>
      <c r="G28" s="250">
        <v>2</v>
      </c>
    </row>
    <row r="29" spans="1:7">
      <c r="A29" s="5" t="s">
        <v>3562</v>
      </c>
      <c r="B29" s="5" t="s">
        <v>3561</v>
      </c>
      <c r="C29" s="5" t="s">
        <v>47</v>
      </c>
      <c r="D29" s="5" t="s">
        <v>2938</v>
      </c>
      <c r="E29" s="5" t="s">
        <v>31</v>
      </c>
      <c r="F29" s="251">
        <v>44958</v>
      </c>
      <c r="G29" s="250">
        <v>2</v>
      </c>
    </row>
    <row r="30" spans="1:7">
      <c r="A30" s="5" t="s">
        <v>3560</v>
      </c>
      <c r="B30" s="5" t="s">
        <v>3559</v>
      </c>
      <c r="C30" s="5" t="s">
        <v>47</v>
      </c>
      <c r="D30" s="5" t="s">
        <v>2938</v>
      </c>
      <c r="E30" s="5" t="s">
        <v>31</v>
      </c>
      <c r="F30" s="251">
        <v>44958</v>
      </c>
      <c r="G30" s="250">
        <v>0.8</v>
      </c>
    </row>
    <row r="31" spans="1:7">
      <c r="A31" s="5" t="s">
        <v>3558</v>
      </c>
      <c r="B31" s="5" t="s">
        <v>3557</v>
      </c>
      <c r="C31" s="5" t="s">
        <v>257</v>
      </c>
      <c r="D31" s="5" t="s">
        <v>2938</v>
      </c>
      <c r="E31" s="5" t="s">
        <v>186</v>
      </c>
      <c r="F31" s="251">
        <v>44931</v>
      </c>
      <c r="G31" s="250">
        <v>1.2</v>
      </c>
    </row>
    <row r="32" spans="1:7">
      <c r="A32" s="5" t="s">
        <v>3556</v>
      </c>
      <c r="B32" s="5" t="s">
        <v>3555</v>
      </c>
      <c r="C32" s="5" t="s">
        <v>1536</v>
      </c>
      <c r="D32" s="5" t="s">
        <v>2938</v>
      </c>
      <c r="E32" s="5" t="s">
        <v>69</v>
      </c>
      <c r="F32" s="251">
        <v>44909</v>
      </c>
      <c r="G32" s="250">
        <v>0.4</v>
      </c>
    </row>
    <row r="33" spans="1:7">
      <c r="A33" s="5" t="s">
        <v>3554</v>
      </c>
      <c r="B33" s="5" t="s">
        <v>3553</v>
      </c>
      <c r="C33" s="5" t="s">
        <v>257</v>
      </c>
      <c r="D33" s="5" t="s">
        <v>2938</v>
      </c>
      <c r="E33" s="5" t="s">
        <v>186</v>
      </c>
      <c r="F33" s="251">
        <v>44909</v>
      </c>
      <c r="G33" s="250">
        <v>1.2</v>
      </c>
    </row>
    <row r="34" spans="1:7">
      <c r="A34" s="5" t="s">
        <v>3552</v>
      </c>
      <c r="B34" s="5" t="s">
        <v>3551</v>
      </c>
      <c r="C34" s="5" t="s">
        <v>257</v>
      </c>
      <c r="D34" s="5" t="s">
        <v>2938</v>
      </c>
      <c r="E34" s="5" t="s">
        <v>186</v>
      </c>
      <c r="F34" s="251">
        <v>44909</v>
      </c>
      <c r="G34" s="250">
        <v>1.2</v>
      </c>
    </row>
    <row r="35" spans="1:7">
      <c r="A35" s="5" t="s">
        <v>3550</v>
      </c>
      <c r="B35" s="5" t="s">
        <v>3549</v>
      </c>
      <c r="C35" s="5" t="s">
        <v>260</v>
      </c>
      <c r="D35" s="5" t="s">
        <v>2938</v>
      </c>
      <c r="E35" s="5" t="s">
        <v>32</v>
      </c>
      <c r="F35" s="251">
        <v>44909</v>
      </c>
      <c r="G35" s="250">
        <v>0.8</v>
      </c>
    </row>
    <row r="36" spans="1:7">
      <c r="A36" s="5" t="s">
        <v>3368</v>
      </c>
      <c r="B36" s="5" t="s">
        <v>3548</v>
      </c>
      <c r="C36" s="5" t="s">
        <v>628</v>
      </c>
      <c r="D36" s="5" t="s">
        <v>2938</v>
      </c>
      <c r="E36" s="5" t="s">
        <v>186</v>
      </c>
      <c r="F36" s="251">
        <v>44896</v>
      </c>
      <c r="G36" s="250">
        <v>1.2</v>
      </c>
    </row>
    <row r="37" spans="1:7">
      <c r="A37" s="5" t="s">
        <v>3547</v>
      </c>
      <c r="B37" s="5" t="s">
        <v>3546</v>
      </c>
      <c r="C37" s="5" t="s">
        <v>3021</v>
      </c>
      <c r="D37" s="5" t="s">
        <v>2938</v>
      </c>
      <c r="E37" s="5" t="s">
        <v>186</v>
      </c>
      <c r="F37" s="251">
        <v>44896</v>
      </c>
      <c r="G37" s="250">
        <v>1.2</v>
      </c>
    </row>
    <row r="38" spans="1:7">
      <c r="A38" s="5" t="s">
        <v>3545</v>
      </c>
      <c r="B38" s="5" t="s">
        <v>3544</v>
      </c>
      <c r="C38" s="5" t="s">
        <v>537</v>
      </c>
      <c r="D38" s="5" t="s">
        <v>2938</v>
      </c>
      <c r="E38" s="5" t="s">
        <v>31</v>
      </c>
      <c r="F38" s="251">
        <v>44896</v>
      </c>
      <c r="G38" s="250">
        <v>1.2</v>
      </c>
    </row>
    <row r="39" spans="1:7">
      <c r="A39" s="5" t="s">
        <v>3543</v>
      </c>
      <c r="B39" s="5" t="s">
        <v>3542</v>
      </c>
      <c r="C39" s="5" t="s">
        <v>1712</v>
      </c>
      <c r="D39" s="5" t="s">
        <v>2938</v>
      </c>
      <c r="E39" s="5" t="s">
        <v>32</v>
      </c>
      <c r="F39" s="251">
        <v>44896</v>
      </c>
      <c r="G39" s="250">
        <v>1.2</v>
      </c>
    </row>
    <row r="40" spans="1:7">
      <c r="A40" s="5" t="s">
        <v>3541</v>
      </c>
      <c r="B40" s="5" t="s">
        <v>3540</v>
      </c>
      <c r="C40" s="5" t="s">
        <v>257</v>
      </c>
      <c r="D40" s="5" t="s">
        <v>2938</v>
      </c>
      <c r="E40" s="5" t="s">
        <v>186</v>
      </c>
      <c r="F40" s="251">
        <v>44874</v>
      </c>
      <c r="G40" s="250">
        <v>0.8</v>
      </c>
    </row>
    <row r="41" spans="1:7">
      <c r="A41" s="5" t="s">
        <v>3539</v>
      </c>
      <c r="B41" s="5" t="s">
        <v>3538</v>
      </c>
      <c r="C41" s="5" t="s">
        <v>231</v>
      </c>
      <c r="D41" s="5" t="s">
        <v>2938</v>
      </c>
      <c r="E41" s="5" t="s">
        <v>186</v>
      </c>
      <c r="F41" s="251">
        <v>44867</v>
      </c>
      <c r="G41" s="250">
        <v>2.4</v>
      </c>
    </row>
    <row r="42" spans="1:7">
      <c r="A42" s="5" t="s">
        <v>3537</v>
      </c>
      <c r="B42" s="5" t="s">
        <v>3536</v>
      </c>
      <c r="C42" s="5" t="s">
        <v>257</v>
      </c>
      <c r="D42" s="5" t="s">
        <v>2938</v>
      </c>
      <c r="E42" s="5" t="s">
        <v>186</v>
      </c>
      <c r="F42" s="251">
        <v>44867</v>
      </c>
      <c r="G42" s="250">
        <v>3.2</v>
      </c>
    </row>
    <row r="43" spans="1:7">
      <c r="A43" s="5" t="s">
        <v>3535</v>
      </c>
      <c r="B43" s="5" t="s">
        <v>3534</v>
      </c>
      <c r="C43" s="5" t="s">
        <v>499</v>
      </c>
      <c r="D43" s="5" t="s">
        <v>2938</v>
      </c>
      <c r="E43" s="5" t="s">
        <v>31</v>
      </c>
      <c r="F43" s="251">
        <v>44867</v>
      </c>
      <c r="G43" s="250">
        <v>1.2</v>
      </c>
    </row>
    <row r="44" spans="1:7">
      <c r="A44" s="5" t="s">
        <v>3533</v>
      </c>
      <c r="B44" s="5" t="s">
        <v>3532</v>
      </c>
      <c r="C44" s="5" t="s">
        <v>315</v>
      </c>
      <c r="D44" s="5" t="s">
        <v>2938</v>
      </c>
      <c r="E44" s="5" t="s">
        <v>32</v>
      </c>
      <c r="F44" s="251">
        <v>44867</v>
      </c>
      <c r="G44" s="250">
        <v>1.2</v>
      </c>
    </row>
    <row r="45" spans="1:7">
      <c r="A45" s="5" t="s">
        <v>3531</v>
      </c>
      <c r="B45" s="5" t="s">
        <v>3530</v>
      </c>
      <c r="C45" s="5" t="s">
        <v>1722</v>
      </c>
      <c r="D45" s="5" t="s">
        <v>2938</v>
      </c>
      <c r="E45" s="5" t="s">
        <v>31</v>
      </c>
      <c r="F45" s="251">
        <v>44839</v>
      </c>
      <c r="G45" s="250">
        <v>1.3</v>
      </c>
    </row>
    <row r="46" spans="1:7">
      <c r="A46" s="5" t="s">
        <v>3529</v>
      </c>
      <c r="B46" s="5" t="s">
        <v>3528</v>
      </c>
      <c r="C46" s="5" t="s">
        <v>1811</v>
      </c>
      <c r="D46" s="5" t="s">
        <v>2938</v>
      </c>
      <c r="E46" s="5" t="s">
        <v>31</v>
      </c>
      <c r="F46" s="251">
        <v>44832</v>
      </c>
      <c r="G46" s="250">
        <v>1.2</v>
      </c>
    </row>
    <row r="47" spans="1:7">
      <c r="A47" s="5" t="s">
        <v>3527</v>
      </c>
      <c r="B47" s="5" t="s">
        <v>3526</v>
      </c>
      <c r="C47" s="5" t="s">
        <v>499</v>
      </c>
      <c r="D47" s="5" t="s">
        <v>2938</v>
      </c>
      <c r="E47" s="5" t="s">
        <v>31</v>
      </c>
      <c r="F47" s="251">
        <v>44832</v>
      </c>
      <c r="G47" s="250">
        <v>1.2</v>
      </c>
    </row>
    <row r="48" spans="1:7">
      <c r="A48" s="5" t="s">
        <v>3525</v>
      </c>
      <c r="B48" s="5" t="s">
        <v>3524</v>
      </c>
      <c r="C48" s="5" t="s">
        <v>513</v>
      </c>
      <c r="D48" s="5" t="s">
        <v>2938</v>
      </c>
      <c r="E48" s="5" t="s">
        <v>31</v>
      </c>
      <c r="F48" s="251">
        <v>44832</v>
      </c>
      <c r="G48" s="250">
        <v>1.2</v>
      </c>
    </row>
    <row r="49" spans="1:7">
      <c r="A49" s="5" t="s">
        <v>3523</v>
      </c>
      <c r="B49" s="5" t="s">
        <v>3522</v>
      </c>
      <c r="C49" s="5" t="s">
        <v>537</v>
      </c>
      <c r="D49" s="5" t="s">
        <v>2938</v>
      </c>
      <c r="E49" s="5" t="s">
        <v>31</v>
      </c>
      <c r="F49" s="251">
        <v>44832</v>
      </c>
      <c r="G49" s="250">
        <v>1.2</v>
      </c>
    </row>
    <row r="50" spans="1:7">
      <c r="A50" s="5" t="s">
        <v>3521</v>
      </c>
      <c r="B50" s="5" t="s">
        <v>3520</v>
      </c>
      <c r="C50" s="5" t="s">
        <v>34</v>
      </c>
      <c r="D50" s="5" t="s">
        <v>2938</v>
      </c>
      <c r="E50" s="5" t="s">
        <v>69</v>
      </c>
      <c r="F50" s="251">
        <v>44832</v>
      </c>
      <c r="G50" s="250">
        <v>0.8</v>
      </c>
    </row>
    <row r="51" spans="1:7">
      <c r="A51" s="5" t="s">
        <v>3519</v>
      </c>
      <c r="B51" s="5" t="s">
        <v>3518</v>
      </c>
      <c r="C51" s="5" t="s">
        <v>499</v>
      </c>
      <c r="D51" s="5" t="s">
        <v>2938</v>
      </c>
      <c r="E51" s="5" t="s">
        <v>31</v>
      </c>
      <c r="F51" s="251">
        <v>44825</v>
      </c>
      <c r="G51" s="250">
        <v>1.2</v>
      </c>
    </row>
    <row r="52" spans="1:7">
      <c r="A52" s="5" t="s">
        <v>3517</v>
      </c>
      <c r="B52" s="5" t="s">
        <v>3516</v>
      </c>
      <c r="C52" s="5" t="s">
        <v>34</v>
      </c>
      <c r="D52" s="5" t="s">
        <v>2938</v>
      </c>
      <c r="E52" s="5" t="s">
        <v>69</v>
      </c>
      <c r="F52" s="251">
        <v>44825</v>
      </c>
      <c r="G52" s="250">
        <v>1.2</v>
      </c>
    </row>
    <row r="53" spans="1:7">
      <c r="A53" s="5" t="s">
        <v>3515</v>
      </c>
      <c r="B53" s="5" t="s">
        <v>3514</v>
      </c>
      <c r="C53" s="5" t="s">
        <v>499</v>
      </c>
      <c r="D53" s="5" t="s">
        <v>2938</v>
      </c>
      <c r="E53" s="5" t="s">
        <v>31</v>
      </c>
      <c r="F53" s="251">
        <v>44825</v>
      </c>
      <c r="G53" s="250">
        <v>1.2</v>
      </c>
    </row>
    <row r="54" spans="1:7">
      <c r="A54" s="5" t="s">
        <v>3513</v>
      </c>
      <c r="B54" s="5" t="s">
        <v>3512</v>
      </c>
      <c r="C54" s="5" t="s">
        <v>499</v>
      </c>
      <c r="D54" s="5" t="s">
        <v>2938</v>
      </c>
      <c r="E54" s="5" t="s">
        <v>31</v>
      </c>
      <c r="F54" s="251">
        <v>44825</v>
      </c>
      <c r="G54" s="250">
        <v>1.2</v>
      </c>
    </row>
    <row r="55" spans="1:7">
      <c r="A55" s="5" t="s">
        <v>3511</v>
      </c>
      <c r="B55" s="5" t="s">
        <v>3510</v>
      </c>
      <c r="C55" s="5" t="s">
        <v>499</v>
      </c>
      <c r="D55" s="5" t="s">
        <v>2938</v>
      </c>
      <c r="E55" s="5" t="s">
        <v>31</v>
      </c>
      <c r="F55" s="251">
        <v>44818</v>
      </c>
      <c r="G55" s="250">
        <v>1.2</v>
      </c>
    </row>
    <row r="56" spans="1:7">
      <c r="A56" s="5" t="s">
        <v>3509</v>
      </c>
      <c r="B56" s="5" t="s">
        <v>3508</v>
      </c>
      <c r="C56" s="5" t="s">
        <v>48</v>
      </c>
      <c r="D56" s="5" t="s">
        <v>2938</v>
      </c>
      <c r="E56" s="5" t="s">
        <v>32</v>
      </c>
      <c r="F56" s="251">
        <v>44818</v>
      </c>
      <c r="G56" s="250">
        <v>1.2</v>
      </c>
    </row>
    <row r="57" spans="1:7">
      <c r="A57" s="5" t="s">
        <v>3507</v>
      </c>
      <c r="B57" s="5" t="s">
        <v>3506</v>
      </c>
      <c r="C57" s="5" t="s">
        <v>860</v>
      </c>
      <c r="D57" s="5" t="s">
        <v>2938</v>
      </c>
      <c r="E57" s="5" t="s">
        <v>33</v>
      </c>
      <c r="F57" s="251">
        <v>44818</v>
      </c>
      <c r="G57" s="250">
        <v>1.2</v>
      </c>
    </row>
    <row r="58" spans="1:7">
      <c r="A58" s="5" t="s">
        <v>3505</v>
      </c>
      <c r="B58" s="5" t="s">
        <v>3504</v>
      </c>
      <c r="C58" s="5" t="s">
        <v>733</v>
      </c>
      <c r="D58" s="5" t="s">
        <v>2938</v>
      </c>
      <c r="E58" s="5" t="s">
        <v>31</v>
      </c>
      <c r="F58" s="251">
        <v>44818</v>
      </c>
      <c r="G58" s="250">
        <v>1.6</v>
      </c>
    </row>
    <row r="59" spans="1:7">
      <c r="A59" s="5" t="s">
        <v>3503</v>
      </c>
      <c r="B59" s="5" t="s">
        <v>3502</v>
      </c>
      <c r="C59" s="5" t="s">
        <v>555</v>
      </c>
      <c r="D59" s="5" t="s">
        <v>2938</v>
      </c>
      <c r="E59" s="5" t="s">
        <v>32</v>
      </c>
      <c r="F59" s="251">
        <v>44805</v>
      </c>
      <c r="G59" s="250">
        <v>1.2</v>
      </c>
    </row>
    <row r="60" spans="1:7">
      <c r="A60" s="5" t="s">
        <v>3501</v>
      </c>
      <c r="B60" s="5" t="s">
        <v>3500</v>
      </c>
      <c r="C60" s="5" t="s">
        <v>996</v>
      </c>
      <c r="D60" s="5" t="s">
        <v>2938</v>
      </c>
      <c r="E60" s="5" t="s">
        <v>33</v>
      </c>
      <c r="F60" s="251">
        <v>44805</v>
      </c>
      <c r="G60" s="250">
        <v>1.2</v>
      </c>
    </row>
    <row r="61" spans="1:7">
      <c r="A61" s="5" t="s">
        <v>3499</v>
      </c>
      <c r="B61" s="5" t="s">
        <v>3498</v>
      </c>
      <c r="C61" s="5" t="s">
        <v>555</v>
      </c>
      <c r="D61" s="5" t="s">
        <v>2938</v>
      </c>
      <c r="E61" s="5" t="s">
        <v>32</v>
      </c>
      <c r="F61" s="251">
        <v>44805</v>
      </c>
      <c r="G61" s="250">
        <v>1.2</v>
      </c>
    </row>
    <row r="62" spans="1:7">
      <c r="A62" s="5" t="s">
        <v>3497</v>
      </c>
      <c r="B62" s="5" t="s">
        <v>3496</v>
      </c>
      <c r="C62" s="5" t="s">
        <v>260</v>
      </c>
      <c r="D62" s="5" t="s">
        <v>2938</v>
      </c>
      <c r="E62" s="5" t="s">
        <v>32</v>
      </c>
      <c r="F62" s="251">
        <v>44805</v>
      </c>
      <c r="G62" s="250">
        <v>0.8</v>
      </c>
    </row>
    <row r="63" spans="1:7">
      <c r="A63" s="5" t="s">
        <v>3495</v>
      </c>
      <c r="B63" s="5" t="s">
        <v>3494</v>
      </c>
      <c r="C63" s="5" t="s">
        <v>537</v>
      </c>
      <c r="D63" s="5" t="s">
        <v>2938</v>
      </c>
      <c r="E63" s="5" t="s">
        <v>31</v>
      </c>
      <c r="F63" s="251">
        <v>44755</v>
      </c>
      <c r="G63" s="250">
        <v>1.2</v>
      </c>
    </row>
    <row r="64" spans="1:7">
      <c r="A64" s="5" t="s">
        <v>3493</v>
      </c>
      <c r="B64" s="5" t="s">
        <v>3492</v>
      </c>
      <c r="C64" s="5" t="s">
        <v>257</v>
      </c>
      <c r="D64" s="5" t="s">
        <v>2938</v>
      </c>
      <c r="E64" s="5" t="s">
        <v>186</v>
      </c>
      <c r="F64" s="251">
        <v>44755</v>
      </c>
      <c r="G64" s="250">
        <v>1.2</v>
      </c>
    </row>
    <row r="65" spans="1:7">
      <c r="A65" s="5" t="s">
        <v>3491</v>
      </c>
      <c r="B65" s="5" t="s">
        <v>3490</v>
      </c>
      <c r="C65" s="5" t="s">
        <v>114</v>
      </c>
      <c r="D65" s="5" t="s">
        <v>2938</v>
      </c>
      <c r="E65" s="5" t="s">
        <v>32</v>
      </c>
      <c r="F65" s="251">
        <v>44714</v>
      </c>
      <c r="G65" s="250">
        <v>1.2</v>
      </c>
    </row>
    <row r="66" spans="1:7">
      <c r="A66" s="5" t="s">
        <v>3489</v>
      </c>
      <c r="B66" s="5" t="s">
        <v>3488</v>
      </c>
      <c r="C66" s="5" t="s">
        <v>537</v>
      </c>
      <c r="D66" s="5" t="s">
        <v>2938</v>
      </c>
      <c r="E66" s="5" t="s">
        <v>31</v>
      </c>
      <c r="F66" s="251">
        <v>44714</v>
      </c>
      <c r="G66" s="250">
        <v>1.2</v>
      </c>
    </row>
    <row r="67" spans="1:7">
      <c r="A67" s="5" t="s">
        <v>3487</v>
      </c>
      <c r="B67" s="5" t="s">
        <v>3486</v>
      </c>
      <c r="C67" s="5" t="s">
        <v>537</v>
      </c>
      <c r="D67" s="5" t="s">
        <v>2938</v>
      </c>
      <c r="E67" s="5" t="s">
        <v>31</v>
      </c>
      <c r="F67" s="251">
        <v>44714</v>
      </c>
      <c r="G67" s="250">
        <v>1.2</v>
      </c>
    </row>
    <row r="68" spans="1:7">
      <c r="A68" s="5" t="s">
        <v>3485</v>
      </c>
      <c r="B68" s="5" t="s">
        <v>3484</v>
      </c>
      <c r="C68" s="5" t="s">
        <v>231</v>
      </c>
      <c r="D68" s="5" t="s">
        <v>2938</v>
      </c>
      <c r="E68" s="5" t="s">
        <v>186</v>
      </c>
      <c r="F68" s="251">
        <v>44714</v>
      </c>
      <c r="G68" s="250">
        <v>1.2</v>
      </c>
    </row>
    <row r="69" spans="1:7">
      <c r="A69" s="5" t="s">
        <v>3483</v>
      </c>
      <c r="B69" s="5" t="s">
        <v>3482</v>
      </c>
      <c r="C69" s="5" t="s">
        <v>570</v>
      </c>
      <c r="D69" s="5" t="s">
        <v>2943</v>
      </c>
      <c r="E69" s="5" t="s">
        <v>32</v>
      </c>
      <c r="F69" s="251">
        <v>44706</v>
      </c>
      <c r="G69" s="250">
        <v>1.25</v>
      </c>
    </row>
    <row r="70" spans="1:7">
      <c r="A70" s="5" t="s">
        <v>3481</v>
      </c>
      <c r="B70" s="5" t="s">
        <v>3480</v>
      </c>
      <c r="C70" s="5" t="s">
        <v>257</v>
      </c>
      <c r="D70" s="5" t="s">
        <v>2938</v>
      </c>
      <c r="E70" s="5" t="s">
        <v>186</v>
      </c>
      <c r="F70" s="251">
        <v>44706</v>
      </c>
      <c r="G70" s="250">
        <v>1.2</v>
      </c>
    </row>
    <row r="71" spans="1:7">
      <c r="A71" s="5" t="s">
        <v>3479</v>
      </c>
      <c r="B71" s="5" t="s">
        <v>3478</v>
      </c>
      <c r="C71" s="5" t="s">
        <v>499</v>
      </c>
      <c r="D71" s="5" t="s">
        <v>2938</v>
      </c>
      <c r="E71" s="5" t="s">
        <v>31</v>
      </c>
      <c r="F71" s="251">
        <v>44706</v>
      </c>
      <c r="G71" s="250">
        <v>1.2</v>
      </c>
    </row>
    <row r="72" spans="1:7">
      <c r="A72" s="5" t="s">
        <v>3477</v>
      </c>
      <c r="B72" s="5" t="s">
        <v>3476</v>
      </c>
      <c r="C72" s="5" t="s">
        <v>257</v>
      </c>
      <c r="D72" s="5" t="s">
        <v>2938</v>
      </c>
      <c r="E72" s="5" t="s">
        <v>186</v>
      </c>
      <c r="F72" s="251">
        <v>44699</v>
      </c>
      <c r="G72" s="250">
        <v>1.2</v>
      </c>
    </row>
    <row r="73" spans="1:7">
      <c r="A73" s="5" t="s">
        <v>3475</v>
      </c>
      <c r="B73" s="5" t="s">
        <v>3474</v>
      </c>
      <c r="C73" s="5" t="s">
        <v>257</v>
      </c>
      <c r="D73" s="5" t="s">
        <v>2938</v>
      </c>
      <c r="E73" s="5" t="s">
        <v>186</v>
      </c>
      <c r="F73" s="251">
        <v>44699</v>
      </c>
      <c r="G73" s="250">
        <v>1.2</v>
      </c>
    </row>
    <row r="74" spans="1:7">
      <c r="A74" s="5" t="s">
        <v>3473</v>
      </c>
      <c r="B74" s="5" t="s">
        <v>3472</v>
      </c>
      <c r="C74" s="5" t="s">
        <v>257</v>
      </c>
      <c r="D74" s="5" t="s">
        <v>2938</v>
      </c>
      <c r="E74" s="5" t="s">
        <v>186</v>
      </c>
      <c r="F74" s="251">
        <v>44699</v>
      </c>
      <c r="G74" s="250">
        <v>1.2</v>
      </c>
    </row>
    <row r="75" spans="1:7">
      <c r="A75" s="5" t="s">
        <v>3471</v>
      </c>
      <c r="B75" s="5" t="s">
        <v>3470</v>
      </c>
      <c r="C75" s="5" t="s">
        <v>257</v>
      </c>
      <c r="D75" s="5" t="s">
        <v>2938</v>
      </c>
      <c r="E75" s="5" t="s">
        <v>186</v>
      </c>
      <c r="F75" s="251">
        <v>44692</v>
      </c>
      <c r="G75" s="250">
        <v>1.2</v>
      </c>
    </row>
    <row r="76" spans="1:7">
      <c r="A76" s="5" t="s">
        <v>3469</v>
      </c>
      <c r="B76" s="5" t="s">
        <v>3468</v>
      </c>
      <c r="C76" s="5" t="s">
        <v>257</v>
      </c>
      <c r="D76" s="5" t="s">
        <v>2938</v>
      </c>
      <c r="E76" s="5" t="s">
        <v>186</v>
      </c>
      <c r="F76" s="251">
        <v>44692</v>
      </c>
      <c r="G76" s="250">
        <v>1.2</v>
      </c>
    </row>
    <row r="77" spans="1:7">
      <c r="A77" s="5" t="s">
        <v>3467</v>
      </c>
      <c r="B77" s="5" t="s">
        <v>3466</v>
      </c>
      <c r="C77" s="5" t="s">
        <v>257</v>
      </c>
      <c r="D77" s="5" t="s">
        <v>2938</v>
      </c>
      <c r="E77" s="5" t="s">
        <v>186</v>
      </c>
      <c r="F77" s="251">
        <v>44692</v>
      </c>
      <c r="G77" s="250">
        <v>1.2</v>
      </c>
    </row>
    <row r="78" spans="1:7">
      <c r="A78" s="5" t="s">
        <v>3465</v>
      </c>
      <c r="B78" s="5" t="s">
        <v>3464</v>
      </c>
      <c r="C78" s="5" t="s">
        <v>257</v>
      </c>
      <c r="D78" s="5" t="s">
        <v>2938</v>
      </c>
      <c r="E78" s="5" t="s">
        <v>186</v>
      </c>
      <c r="F78" s="251">
        <v>44685</v>
      </c>
      <c r="G78" s="250">
        <v>1.2</v>
      </c>
    </row>
    <row r="79" spans="1:7">
      <c r="A79" s="5" t="s">
        <v>3463</v>
      </c>
      <c r="B79" s="5" t="s">
        <v>3462</v>
      </c>
      <c r="C79" s="5" t="s">
        <v>628</v>
      </c>
      <c r="D79" s="5" t="s">
        <v>2938</v>
      </c>
      <c r="E79" s="5" t="s">
        <v>186</v>
      </c>
      <c r="F79" s="251">
        <v>44546</v>
      </c>
      <c r="G79" s="250">
        <v>1.2</v>
      </c>
    </row>
    <row r="80" spans="1:7">
      <c r="A80" s="5" t="s">
        <v>3461</v>
      </c>
      <c r="B80" s="5" t="s">
        <v>3460</v>
      </c>
      <c r="C80" s="5" t="s">
        <v>48</v>
      </c>
      <c r="D80" s="5" t="s">
        <v>2938</v>
      </c>
      <c r="E80" s="5" t="s">
        <v>32</v>
      </c>
      <c r="F80" s="251">
        <v>44456</v>
      </c>
      <c r="G80" s="250">
        <v>1.2</v>
      </c>
    </row>
    <row r="81" spans="1:7">
      <c r="A81" s="5" t="s">
        <v>3459</v>
      </c>
      <c r="B81" s="5" t="s">
        <v>3458</v>
      </c>
      <c r="C81" s="5" t="s">
        <v>48</v>
      </c>
      <c r="D81" s="5" t="s">
        <v>2938</v>
      </c>
      <c r="E81" s="5" t="s">
        <v>32</v>
      </c>
      <c r="F81" s="251">
        <v>44456</v>
      </c>
      <c r="G81" s="250">
        <v>1.2</v>
      </c>
    </row>
    <row r="82" spans="1:7">
      <c r="A82" s="5" t="s">
        <v>3457</v>
      </c>
      <c r="B82" s="5" t="s">
        <v>3456</v>
      </c>
      <c r="C82" s="5" t="s">
        <v>48</v>
      </c>
      <c r="D82" s="5" t="s">
        <v>2938</v>
      </c>
      <c r="E82" s="5" t="s">
        <v>32</v>
      </c>
      <c r="F82" s="251">
        <v>44442</v>
      </c>
      <c r="G82" s="250">
        <v>1.2</v>
      </c>
    </row>
    <row r="83" spans="1:7">
      <c r="A83" s="5" t="s">
        <v>3455</v>
      </c>
      <c r="B83" s="5" t="s">
        <v>3454</v>
      </c>
      <c r="C83" s="5" t="s">
        <v>880</v>
      </c>
      <c r="D83" s="5" t="s">
        <v>2938</v>
      </c>
      <c r="E83" s="5" t="s">
        <v>32</v>
      </c>
      <c r="F83" s="251">
        <v>44406</v>
      </c>
      <c r="G83" s="250">
        <v>1.2</v>
      </c>
    </row>
    <row r="84" spans="1:7">
      <c r="A84" s="5" t="s">
        <v>3453</v>
      </c>
      <c r="B84" s="5" t="s">
        <v>3452</v>
      </c>
      <c r="C84" s="5" t="s">
        <v>203</v>
      </c>
      <c r="D84" s="5" t="s">
        <v>2938</v>
      </c>
      <c r="E84" s="5" t="s">
        <v>69</v>
      </c>
      <c r="F84" s="251">
        <v>44389</v>
      </c>
      <c r="G84" s="250">
        <v>1.3</v>
      </c>
    </row>
    <row r="85" spans="1:7">
      <c r="A85" s="5" t="s">
        <v>3296</v>
      </c>
      <c r="B85" s="5" t="s">
        <v>3451</v>
      </c>
      <c r="C85" s="5" t="s">
        <v>257</v>
      </c>
      <c r="D85" s="5" t="s">
        <v>2938</v>
      </c>
      <c r="E85" s="5" t="s">
        <v>186</v>
      </c>
      <c r="F85" s="251">
        <v>44384</v>
      </c>
      <c r="G85" s="250">
        <v>4.8</v>
      </c>
    </row>
    <row r="86" spans="1:7">
      <c r="A86" s="5" t="s">
        <v>3450</v>
      </c>
      <c r="B86" s="5" t="s">
        <v>3449</v>
      </c>
      <c r="C86" s="5" t="s">
        <v>203</v>
      </c>
      <c r="D86" s="5" t="s">
        <v>2938</v>
      </c>
      <c r="E86" s="5" t="s">
        <v>69</v>
      </c>
      <c r="F86" s="251">
        <v>44361</v>
      </c>
      <c r="G86" s="250">
        <v>1.3</v>
      </c>
    </row>
    <row r="87" spans="1:7">
      <c r="A87" s="5" t="s">
        <v>3448</v>
      </c>
      <c r="B87" s="5" t="s">
        <v>3447</v>
      </c>
      <c r="C87" s="5" t="s">
        <v>537</v>
      </c>
      <c r="D87" s="5" t="s">
        <v>2938</v>
      </c>
      <c r="E87" s="5" t="s">
        <v>31</v>
      </c>
      <c r="F87" s="251">
        <v>44348</v>
      </c>
      <c r="G87" s="250">
        <v>1.2</v>
      </c>
    </row>
    <row r="88" spans="1:7">
      <c r="A88" s="5" t="s">
        <v>3446</v>
      </c>
      <c r="B88" s="5" t="s">
        <v>3445</v>
      </c>
      <c r="C88" s="5" t="s">
        <v>499</v>
      </c>
      <c r="D88" s="5" t="s">
        <v>2938</v>
      </c>
      <c r="E88" s="5" t="s">
        <v>31</v>
      </c>
      <c r="F88" s="251">
        <v>44341</v>
      </c>
      <c r="G88" s="250">
        <v>1.2</v>
      </c>
    </row>
    <row r="89" spans="1:7">
      <c r="A89" s="5" t="s">
        <v>3444</v>
      </c>
      <c r="B89" s="5" t="s">
        <v>3443</v>
      </c>
      <c r="C89" s="5" t="s">
        <v>880</v>
      </c>
      <c r="D89" s="5" t="s">
        <v>2938</v>
      </c>
      <c r="E89" s="5" t="s">
        <v>32</v>
      </c>
      <c r="F89" s="251">
        <v>44335</v>
      </c>
      <c r="G89" s="250">
        <v>0.8</v>
      </c>
    </row>
    <row r="90" spans="1:7">
      <c r="A90" s="5" t="s">
        <v>3442</v>
      </c>
      <c r="B90" s="5" t="s">
        <v>3441</v>
      </c>
      <c r="C90" s="5" t="s">
        <v>860</v>
      </c>
      <c r="D90" s="5" t="s">
        <v>2938</v>
      </c>
      <c r="E90" s="5" t="s">
        <v>33</v>
      </c>
      <c r="F90" s="251">
        <v>44330</v>
      </c>
      <c r="G90" s="250">
        <v>0.8</v>
      </c>
    </row>
    <row r="91" spans="1:7">
      <c r="A91" s="5" t="s">
        <v>3440</v>
      </c>
      <c r="B91" s="5" t="s">
        <v>3439</v>
      </c>
      <c r="C91" s="5" t="s">
        <v>650</v>
      </c>
      <c r="D91" s="5" t="s">
        <v>2938</v>
      </c>
      <c r="E91" s="5" t="s">
        <v>33</v>
      </c>
      <c r="F91" s="251">
        <v>44322</v>
      </c>
      <c r="G91" s="250">
        <v>1.2</v>
      </c>
    </row>
    <row r="92" spans="1:7">
      <c r="A92" s="5" t="s">
        <v>3438</v>
      </c>
      <c r="B92" s="5" t="s">
        <v>3437</v>
      </c>
      <c r="C92" s="5" t="s">
        <v>257</v>
      </c>
      <c r="D92" s="5" t="s">
        <v>2938</v>
      </c>
      <c r="E92" s="5" t="s">
        <v>186</v>
      </c>
      <c r="F92" s="251">
        <v>44322</v>
      </c>
      <c r="G92" s="250">
        <v>8</v>
      </c>
    </row>
    <row r="93" spans="1:7">
      <c r="A93" s="5" t="s">
        <v>3436</v>
      </c>
      <c r="B93" s="5" t="s">
        <v>3435</v>
      </c>
      <c r="C93" s="5" t="s">
        <v>499</v>
      </c>
      <c r="D93" s="5" t="s">
        <v>2938</v>
      </c>
      <c r="E93" s="5" t="s">
        <v>31</v>
      </c>
      <c r="F93" s="251">
        <v>44316</v>
      </c>
      <c r="G93" s="250">
        <v>1.2</v>
      </c>
    </row>
    <row r="94" spans="1:7">
      <c r="A94" s="5" t="s">
        <v>3434</v>
      </c>
      <c r="B94" s="5" t="s">
        <v>3433</v>
      </c>
      <c r="C94" s="5" t="s">
        <v>1015</v>
      </c>
      <c r="D94" s="5" t="s">
        <v>2938</v>
      </c>
      <c r="E94" s="5" t="s">
        <v>33</v>
      </c>
      <c r="F94" s="251">
        <v>44314</v>
      </c>
      <c r="G94" s="250">
        <v>1.2</v>
      </c>
    </row>
    <row r="95" spans="1:7">
      <c r="A95" s="5" t="s">
        <v>3432</v>
      </c>
      <c r="B95" s="5" t="s">
        <v>3431</v>
      </c>
      <c r="C95" s="5" t="s">
        <v>357</v>
      </c>
      <c r="D95" s="5" t="s">
        <v>2938</v>
      </c>
      <c r="E95" s="5" t="s">
        <v>69</v>
      </c>
      <c r="F95" s="251">
        <v>44307</v>
      </c>
      <c r="G95" s="250">
        <v>1.3</v>
      </c>
    </row>
    <row r="96" spans="1:7">
      <c r="A96" s="5" t="s">
        <v>3430</v>
      </c>
      <c r="B96" s="5" t="s">
        <v>3429</v>
      </c>
      <c r="C96" s="5" t="s">
        <v>570</v>
      </c>
      <c r="D96" s="5" t="s">
        <v>2938</v>
      </c>
      <c r="E96" s="5" t="s">
        <v>32</v>
      </c>
      <c r="F96" s="251">
        <v>44307</v>
      </c>
      <c r="G96" s="250">
        <v>1.3</v>
      </c>
    </row>
    <row r="97" spans="1:7">
      <c r="A97" s="5" t="s">
        <v>3428</v>
      </c>
      <c r="B97" s="5" t="s">
        <v>3427</v>
      </c>
      <c r="C97" s="5" t="s">
        <v>3223</v>
      </c>
      <c r="D97" s="5" t="s">
        <v>2938</v>
      </c>
      <c r="E97" s="5" t="s">
        <v>69</v>
      </c>
      <c r="F97" s="251">
        <v>44302</v>
      </c>
      <c r="G97" s="250">
        <v>1.3</v>
      </c>
    </row>
    <row r="98" spans="1:7">
      <c r="A98" s="5" t="s">
        <v>3426</v>
      </c>
      <c r="B98" s="5" t="s">
        <v>3425</v>
      </c>
      <c r="C98" s="5" t="s">
        <v>1548</v>
      </c>
      <c r="D98" s="5" t="s">
        <v>2938</v>
      </c>
      <c r="E98" s="5" t="s">
        <v>32</v>
      </c>
      <c r="F98" s="251">
        <v>44300</v>
      </c>
      <c r="G98" s="250">
        <v>1.3</v>
      </c>
    </row>
    <row r="99" spans="1:7">
      <c r="A99" s="5" t="s">
        <v>3424</v>
      </c>
      <c r="B99" s="5" t="s">
        <v>3423</v>
      </c>
      <c r="C99" s="5" t="s">
        <v>257</v>
      </c>
      <c r="D99" s="5" t="s">
        <v>2938</v>
      </c>
      <c r="E99" s="5" t="s">
        <v>186</v>
      </c>
      <c r="F99" s="251">
        <v>44299</v>
      </c>
      <c r="G99" s="250">
        <v>5.6</v>
      </c>
    </row>
    <row r="100" spans="1:7">
      <c r="A100" s="5" t="s">
        <v>3422</v>
      </c>
      <c r="B100" s="5" t="s">
        <v>3421</v>
      </c>
      <c r="C100" s="5" t="s">
        <v>257</v>
      </c>
      <c r="D100" s="5" t="s">
        <v>2938</v>
      </c>
      <c r="E100" s="5" t="s">
        <v>186</v>
      </c>
      <c r="F100" s="251">
        <v>44299</v>
      </c>
      <c r="G100" s="250">
        <v>5.6</v>
      </c>
    </row>
    <row r="101" spans="1:7">
      <c r="A101" s="5" t="s">
        <v>3420</v>
      </c>
      <c r="B101" s="5" t="s">
        <v>3419</v>
      </c>
      <c r="C101" s="5" t="s">
        <v>48</v>
      </c>
      <c r="D101" s="5" t="s">
        <v>2938</v>
      </c>
      <c r="E101" s="5" t="s">
        <v>32</v>
      </c>
      <c r="F101" s="251">
        <v>44294</v>
      </c>
      <c r="G101" s="250">
        <v>0.8</v>
      </c>
    </row>
    <row r="102" spans="1:7">
      <c r="A102" s="5" t="s">
        <v>3418</v>
      </c>
      <c r="B102" s="5" t="s">
        <v>3417</v>
      </c>
      <c r="C102" s="5" t="s">
        <v>41</v>
      </c>
      <c r="D102" s="5" t="s">
        <v>2938</v>
      </c>
      <c r="E102" s="5" t="s">
        <v>33</v>
      </c>
      <c r="F102" s="251">
        <v>44287</v>
      </c>
      <c r="G102" s="250">
        <v>1.3</v>
      </c>
    </row>
    <row r="103" spans="1:7">
      <c r="A103" s="5" t="s">
        <v>3416</v>
      </c>
      <c r="B103" s="5" t="s">
        <v>3415</v>
      </c>
      <c r="C103" s="5" t="s">
        <v>114</v>
      </c>
      <c r="D103" s="5" t="s">
        <v>2938</v>
      </c>
      <c r="E103" s="5" t="s">
        <v>32</v>
      </c>
      <c r="F103" s="251">
        <v>44228</v>
      </c>
      <c r="G103" s="250">
        <v>1.2</v>
      </c>
    </row>
    <row r="104" spans="1:7">
      <c r="A104" s="5" t="s">
        <v>3414</v>
      </c>
      <c r="B104" s="5" t="s">
        <v>3413</v>
      </c>
      <c r="C104" s="5" t="s">
        <v>1128</v>
      </c>
      <c r="D104" s="5" t="s">
        <v>2938</v>
      </c>
      <c r="E104" s="5" t="s">
        <v>33</v>
      </c>
      <c r="F104" s="251">
        <v>44225</v>
      </c>
      <c r="G104" s="250">
        <v>1.3</v>
      </c>
    </row>
    <row r="105" spans="1:7">
      <c r="A105" s="5" t="s">
        <v>3412</v>
      </c>
      <c r="B105" s="5" t="s">
        <v>3411</v>
      </c>
      <c r="C105" s="5" t="s">
        <v>1128</v>
      </c>
      <c r="D105" s="5" t="s">
        <v>2938</v>
      </c>
      <c r="E105" s="5" t="s">
        <v>33</v>
      </c>
      <c r="F105" s="251">
        <v>44224</v>
      </c>
      <c r="G105" s="250">
        <v>1.3</v>
      </c>
    </row>
    <row r="106" spans="1:7">
      <c r="A106" s="5" t="s">
        <v>3410</v>
      </c>
      <c r="B106" s="5" t="s">
        <v>3409</v>
      </c>
      <c r="C106" s="5" t="s">
        <v>733</v>
      </c>
      <c r="D106" s="5" t="s">
        <v>2943</v>
      </c>
      <c r="E106" s="5" t="s">
        <v>31</v>
      </c>
      <c r="F106" s="251">
        <v>44196</v>
      </c>
      <c r="G106" s="250">
        <v>1.25</v>
      </c>
    </row>
    <row r="107" spans="1:7">
      <c r="A107" s="5" t="s">
        <v>3408</v>
      </c>
      <c r="B107" s="5" t="s">
        <v>3407</v>
      </c>
      <c r="C107" s="5" t="s">
        <v>499</v>
      </c>
      <c r="D107" s="5" t="s">
        <v>2938</v>
      </c>
      <c r="E107" s="5" t="s">
        <v>31</v>
      </c>
      <c r="F107" s="251">
        <v>44158</v>
      </c>
      <c r="G107" s="250">
        <v>1.2</v>
      </c>
    </row>
    <row r="108" spans="1:7">
      <c r="A108" s="5" t="s">
        <v>3406</v>
      </c>
      <c r="B108" s="5" t="s">
        <v>3405</v>
      </c>
      <c r="C108" s="5" t="s">
        <v>513</v>
      </c>
      <c r="D108" s="5" t="s">
        <v>2938</v>
      </c>
      <c r="E108" s="5" t="s">
        <v>31</v>
      </c>
      <c r="F108" s="251">
        <v>44126</v>
      </c>
      <c r="G108" s="250">
        <v>1.2</v>
      </c>
    </row>
    <row r="109" spans="1:7">
      <c r="A109" s="5" t="s">
        <v>3404</v>
      </c>
      <c r="B109" s="5" t="s">
        <v>3403</v>
      </c>
      <c r="C109" s="5" t="s">
        <v>499</v>
      </c>
      <c r="D109" s="5" t="s">
        <v>2938</v>
      </c>
      <c r="E109" s="5" t="s">
        <v>31</v>
      </c>
      <c r="F109" s="251">
        <v>44119</v>
      </c>
      <c r="G109" s="250">
        <v>1.2</v>
      </c>
    </row>
    <row r="110" spans="1:7">
      <c r="A110" s="5" t="s">
        <v>3402</v>
      </c>
      <c r="B110" s="5" t="s">
        <v>3401</v>
      </c>
      <c r="C110" s="5" t="s">
        <v>509</v>
      </c>
      <c r="D110" s="5" t="s">
        <v>2938</v>
      </c>
      <c r="E110" s="5" t="s">
        <v>31</v>
      </c>
      <c r="F110" s="251">
        <v>44119</v>
      </c>
      <c r="G110" s="250">
        <v>1.2</v>
      </c>
    </row>
    <row r="111" spans="1:7">
      <c r="A111" s="5" t="s">
        <v>3400</v>
      </c>
      <c r="B111" s="5" t="s">
        <v>3399</v>
      </c>
      <c r="C111" s="5" t="s">
        <v>499</v>
      </c>
      <c r="D111" s="5" t="s">
        <v>2938</v>
      </c>
      <c r="E111" s="5" t="s">
        <v>31</v>
      </c>
      <c r="F111" s="251">
        <v>44119</v>
      </c>
      <c r="G111" s="250">
        <v>1.2</v>
      </c>
    </row>
    <row r="112" spans="1:7">
      <c r="A112" s="5" t="s">
        <v>3398</v>
      </c>
      <c r="B112" s="5" t="s">
        <v>3397</v>
      </c>
      <c r="C112" s="5" t="s">
        <v>499</v>
      </c>
      <c r="D112" s="5" t="s">
        <v>2938</v>
      </c>
      <c r="E112" s="5" t="s">
        <v>31</v>
      </c>
      <c r="F112" s="251">
        <v>44119</v>
      </c>
      <c r="G112" s="250">
        <v>1.2</v>
      </c>
    </row>
    <row r="113" spans="1:7">
      <c r="A113" s="5" t="s">
        <v>3396</v>
      </c>
      <c r="B113" s="5" t="s">
        <v>3395</v>
      </c>
      <c r="C113" s="5" t="s">
        <v>257</v>
      </c>
      <c r="D113" s="5" t="s">
        <v>2938</v>
      </c>
      <c r="E113" s="5" t="s">
        <v>186</v>
      </c>
      <c r="F113" s="251">
        <v>44111</v>
      </c>
      <c r="G113" s="250">
        <v>1.2</v>
      </c>
    </row>
    <row r="114" spans="1:7">
      <c r="A114" s="5" t="s">
        <v>3394</v>
      </c>
      <c r="B114" s="5" t="s">
        <v>3393</v>
      </c>
      <c r="C114" s="5" t="s">
        <v>36</v>
      </c>
      <c r="D114" s="5" t="s">
        <v>2938</v>
      </c>
      <c r="E114" s="5" t="s">
        <v>32</v>
      </c>
      <c r="F114" s="251">
        <v>44111</v>
      </c>
      <c r="G114" s="250">
        <v>1.2</v>
      </c>
    </row>
    <row r="115" spans="1:7">
      <c r="A115" s="5" t="s">
        <v>3392</v>
      </c>
      <c r="B115" s="5" t="s">
        <v>3391</v>
      </c>
      <c r="C115" s="5" t="s">
        <v>257</v>
      </c>
      <c r="D115" s="5" t="s">
        <v>2938</v>
      </c>
      <c r="E115" s="5" t="s">
        <v>186</v>
      </c>
      <c r="F115" s="251">
        <v>44105</v>
      </c>
      <c r="G115" s="250">
        <v>0.8</v>
      </c>
    </row>
    <row r="116" spans="1:7">
      <c r="A116" s="5" t="s">
        <v>3390</v>
      </c>
      <c r="B116" s="5" t="s">
        <v>3389</v>
      </c>
      <c r="C116" s="5" t="s">
        <v>36</v>
      </c>
      <c r="D116" s="5" t="s">
        <v>2938</v>
      </c>
      <c r="E116" s="5" t="s">
        <v>32</v>
      </c>
      <c r="F116" s="251">
        <v>44105</v>
      </c>
      <c r="G116" s="250">
        <v>1.2</v>
      </c>
    </row>
    <row r="117" spans="1:7">
      <c r="A117" s="5" t="s">
        <v>3388</v>
      </c>
      <c r="B117" s="5" t="s">
        <v>3387</v>
      </c>
      <c r="C117" s="5" t="s">
        <v>513</v>
      </c>
      <c r="D117" s="5" t="s">
        <v>2938</v>
      </c>
      <c r="E117" s="5" t="s">
        <v>31</v>
      </c>
      <c r="F117" s="251">
        <v>44103</v>
      </c>
      <c r="G117" s="250">
        <v>1.2</v>
      </c>
    </row>
    <row r="118" spans="1:7">
      <c r="A118" s="5" t="s">
        <v>3386</v>
      </c>
      <c r="B118" s="5" t="s">
        <v>3385</v>
      </c>
      <c r="C118" s="5" t="s">
        <v>499</v>
      </c>
      <c r="D118" s="5" t="s">
        <v>2938</v>
      </c>
      <c r="E118" s="5" t="s">
        <v>31</v>
      </c>
      <c r="F118" s="251">
        <v>44085</v>
      </c>
      <c r="G118" s="250">
        <v>1.2</v>
      </c>
    </row>
    <row r="119" spans="1:7">
      <c r="A119" s="5" t="s">
        <v>3384</v>
      </c>
      <c r="B119" s="5" t="s">
        <v>3383</v>
      </c>
      <c r="C119" s="5" t="s">
        <v>499</v>
      </c>
      <c r="D119" s="5" t="s">
        <v>2938</v>
      </c>
      <c r="E119" s="5" t="s">
        <v>31</v>
      </c>
      <c r="F119" s="251">
        <v>44085</v>
      </c>
      <c r="G119" s="250">
        <v>1.2</v>
      </c>
    </row>
    <row r="120" spans="1:7">
      <c r="A120" s="5" t="s">
        <v>3382</v>
      </c>
      <c r="B120" s="5" t="s">
        <v>3381</v>
      </c>
      <c r="C120" s="5" t="s">
        <v>257</v>
      </c>
      <c r="D120" s="5" t="s">
        <v>2938</v>
      </c>
      <c r="E120" s="5" t="s">
        <v>186</v>
      </c>
      <c r="F120" s="251">
        <v>44075</v>
      </c>
      <c r="G120" s="250">
        <v>1.2</v>
      </c>
    </row>
    <row r="121" spans="1:7">
      <c r="A121" s="5" t="s">
        <v>3380</v>
      </c>
      <c r="B121" s="5" t="s">
        <v>3379</v>
      </c>
      <c r="C121" s="5" t="s">
        <v>257</v>
      </c>
      <c r="D121" s="5" t="s">
        <v>2938</v>
      </c>
      <c r="E121" s="5" t="s">
        <v>186</v>
      </c>
      <c r="F121" s="251">
        <v>44075</v>
      </c>
      <c r="G121" s="250">
        <v>1.2</v>
      </c>
    </row>
    <row r="122" spans="1:7">
      <c r="A122" s="5" t="s">
        <v>3378</v>
      </c>
      <c r="B122" s="5" t="s">
        <v>3377</v>
      </c>
      <c r="C122" s="5" t="s">
        <v>42</v>
      </c>
      <c r="D122" s="5" t="s">
        <v>2938</v>
      </c>
      <c r="E122" s="5" t="s">
        <v>33</v>
      </c>
      <c r="F122" s="251">
        <v>44064</v>
      </c>
      <c r="G122" s="250">
        <v>0.8</v>
      </c>
    </row>
    <row r="123" spans="1:7">
      <c r="A123" s="5" t="s">
        <v>3376</v>
      </c>
      <c r="B123" s="5" t="s">
        <v>3375</v>
      </c>
      <c r="C123" s="5" t="s">
        <v>1508</v>
      </c>
      <c r="D123" s="5" t="s">
        <v>2938</v>
      </c>
      <c r="E123" s="5" t="s">
        <v>33</v>
      </c>
      <c r="F123" s="251">
        <v>44062</v>
      </c>
      <c r="G123" s="250">
        <v>1.2</v>
      </c>
    </row>
    <row r="124" spans="1:7">
      <c r="A124" s="5" t="s">
        <v>3374</v>
      </c>
      <c r="B124" s="5" t="s">
        <v>3373</v>
      </c>
      <c r="C124" s="5" t="s">
        <v>48</v>
      </c>
      <c r="D124" s="5" t="s">
        <v>2938</v>
      </c>
      <c r="E124" s="5" t="s">
        <v>32</v>
      </c>
      <c r="F124" s="251">
        <v>44055</v>
      </c>
      <c r="G124" s="250">
        <v>0.8</v>
      </c>
    </row>
    <row r="125" spans="1:7">
      <c r="A125" s="5" t="s">
        <v>3372</v>
      </c>
      <c r="B125" s="5" t="s">
        <v>3371</v>
      </c>
      <c r="C125" s="5" t="s">
        <v>628</v>
      </c>
      <c r="D125" s="5" t="s">
        <v>2938</v>
      </c>
      <c r="E125" s="5" t="s">
        <v>186</v>
      </c>
      <c r="F125" s="251">
        <v>44054</v>
      </c>
      <c r="G125" s="250">
        <v>1.2</v>
      </c>
    </row>
    <row r="126" spans="1:7">
      <c r="A126" s="5" t="s">
        <v>3370</v>
      </c>
      <c r="B126" s="5" t="s">
        <v>3369</v>
      </c>
      <c r="C126" s="5" t="s">
        <v>257</v>
      </c>
      <c r="D126" s="5" t="s">
        <v>2938</v>
      </c>
      <c r="E126" s="5" t="s">
        <v>186</v>
      </c>
      <c r="F126" s="251">
        <v>44053</v>
      </c>
      <c r="G126" s="250">
        <v>1.2</v>
      </c>
    </row>
    <row r="127" spans="1:7">
      <c r="A127" s="5" t="s">
        <v>3368</v>
      </c>
      <c r="B127" s="5" t="s">
        <v>3367</v>
      </c>
      <c r="C127" s="5" t="s">
        <v>257</v>
      </c>
      <c r="D127" s="5" t="s">
        <v>2938</v>
      </c>
      <c r="E127" s="5" t="s">
        <v>186</v>
      </c>
      <c r="F127" s="251">
        <v>44049</v>
      </c>
      <c r="G127" s="250">
        <v>1.2</v>
      </c>
    </row>
    <row r="128" spans="1:7">
      <c r="A128" s="5" t="s">
        <v>3366</v>
      </c>
      <c r="B128" s="5" t="s">
        <v>3365</v>
      </c>
      <c r="C128" s="5" t="s">
        <v>257</v>
      </c>
      <c r="D128" s="5" t="s">
        <v>2938</v>
      </c>
      <c r="E128" s="5" t="s">
        <v>186</v>
      </c>
      <c r="F128" s="251">
        <v>44049</v>
      </c>
      <c r="G128" s="250">
        <v>1.2</v>
      </c>
    </row>
    <row r="129" spans="1:7">
      <c r="A129" s="5" t="s">
        <v>3364</v>
      </c>
      <c r="B129" s="5" t="s">
        <v>3363</v>
      </c>
      <c r="C129" s="5" t="s">
        <v>257</v>
      </c>
      <c r="D129" s="5" t="s">
        <v>2938</v>
      </c>
      <c r="E129" s="5" t="s">
        <v>186</v>
      </c>
      <c r="F129" s="251">
        <v>44048</v>
      </c>
      <c r="G129" s="250">
        <v>1.2</v>
      </c>
    </row>
    <row r="130" spans="1:7">
      <c r="A130" s="5" t="s">
        <v>3362</v>
      </c>
      <c r="B130" s="5" t="s">
        <v>3361</v>
      </c>
      <c r="C130" s="5" t="s">
        <v>114</v>
      </c>
      <c r="D130" s="5" t="s">
        <v>2938</v>
      </c>
      <c r="E130" s="5" t="s">
        <v>32</v>
      </c>
      <c r="F130" s="251">
        <v>44047</v>
      </c>
      <c r="G130" s="250">
        <v>0.8</v>
      </c>
    </row>
    <row r="131" spans="1:7">
      <c r="A131" s="5" t="s">
        <v>3360</v>
      </c>
      <c r="B131" s="5" t="s">
        <v>3359</v>
      </c>
      <c r="C131" s="5" t="s">
        <v>3021</v>
      </c>
      <c r="D131" s="5" t="s">
        <v>2938</v>
      </c>
      <c r="E131" s="5" t="s">
        <v>186</v>
      </c>
      <c r="F131" s="251">
        <v>44046</v>
      </c>
      <c r="G131" s="250">
        <v>1.2</v>
      </c>
    </row>
    <row r="132" spans="1:7">
      <c r="A132" s="5" t="s">
        <v>3358</v>
      </c>
      <c r="B132" s="5" t="s">
        <v>3357</v>
      </c>
      <c r="C132" s="5" t="s">
        <v>257</v>
      </c>
      <c r="D132" s="5" t="s">
        <v>2938</v>
      </c>
      <c r="E132" s="5" t="s">
        <v>186</v>
      </c>
      <c r="F132" s="251">
        <v>44046</v>
      </c>
      <c r="G132" s="250">
        <v>0.8</v>
      </c>
    </row>
    <row r="133" spans="1:7">
      <c r="A133" s="5" t="s">
        <v>3356</v>
      </c>
      <c r="B133" s="5" t="s">
        <v>3355</v>
      </c>
      <c r="C133" s="5" t="s">
        <v>248</v>
      </c>
      <c r="D133" s="5" t="s">
        <v>2938</v>
      </c>
      <c r="E133" s="5" t="s">
        <v>186</v>
      </c>
      <c r="F133" s="251">
        <v>44042</v>
      </c>
      <c r="G133" s="250">
        <v>1.2</v>
      </c>
    </row>
    <row r="134" spans="1:7">
      <c r="A134" s="5" t="s">
        <v>3354</v>
      </c>
      <c r="B134" s="5" t="s">
        <v>3353</v>
      </c>
      <c r="C134" s="5" t="s">
        <v>36</v>
      </c>
      <c r="D134" s="5" t="s">
        <v>2938</v>
      </c>
      <c r="E134" s="5" t="s">
        <v>32</v>
      </c>
      <c r="F134" s="251">
        <v>44042</v>
      </c>
      <c r="G134" s="250">
        <v>1.2</v>
      </c>
    </row>
    <row r="135" spans="1:7">
      <c r="A135" s="5" t="s">
        <v>3352</v>
      </c>
      <c r="B135" s="5" t="s">
        <v>3351</v>
      </c>
      <c r="C135" s="5" t="s">
        <v>257</v>
      </c>
      <c r="D135" s="5" t="s">
        <v>2938</v>
      </c>
      <c r="E135" s="5" t="s">
        <v>186</v>
      </c>
      <c r="F135" s="251">
        <v>44041</v>
      </c>
      <c r="G135" s="250">
        <v>1.2</v>
      </c>
    </row>
    <row r="136" spans="1:7">
      <c r="A136" s="5" t="s">
        <v>3350</v>
      </c>
      <c r="B136" s="5" t="s">
        <v>3349</v>
      </c>
      <c r="C136" s="5" t="s">
        <v>1536</v>
      </c>
      <c r="D136" s="5" t="s">
        <v>2938</v>
      </c>
      <c r="E136" s="5" t="s">
        <v>69</v>
      </c>
      <c r="F136" s="251">
        <v>44036</v>
      </c>
      <c r="G136" s="250">
        <v>1.2</v>
      </c>
    </row>
    <row r="137" spans="1:7">
      <c r="A137" s="5" t="s">
        <v>3348</v>
      </c>
      <c r="B137" s="5" t="s">
        <v>3347</v>
      </c>
      <c r="C137" s="5" t="s">
        <v>257</v>
      </c>
      <c r="D137" s="5" t="s">
        <v>2938</v>
      </c>
      <c r="E137" s="5" t="s">
        <v>186</v>
      </c>
      <c r="F137" s="251">
        <v>44034</v>
      </c>
      <c r="G137" s="250">
        <v>1.2</v>
      </c>
    </row>
    <row r="138" spans="1:7">
      <c r="A138" s="5" t="s">
        <v>3346</v>
      </c>
      <c r="B138" s="5" t="s">
        <v>3345</v>
      </c>
      <c r="C138" s="5" t="s">
        <v>231</v>
      </c>
      <c r="D138" s="5" t="s">
        <v>2938</v>
      </c>
      <c r="E138" s="5" t="s">
        <v>186</v>
      </c>
      <c r="F138" s="251">
        <v>44034</v>
      </c>
      <c r="G138" s="250">
        <v>1.2</v>
      </c>
    </row>
    <row r="139" spans="1:7">
      <c r="A139" s="5" t="s">
        <v>3344</v>
      </c>
      <c r="B139" s="5" t="s">
        <v>3343</v>
      </c>
      <c r="C139" s="5" t="s">
        <v>231</v>
      </c>
      <c r="D139" s="5" t="s">
        <v>2938</v>
      </c>
      <c r="E139" s="5" t="s">
        <v>186</v>
      </c>
      <c r="F139" s="251">
        <v>44034</v>
      </c>
      <c r="G139" s="250">
        <v>1.2</v>
      </c>
    </row>
    <row r="140" spans="1:7">
      <c r="A140" s="5" t="s">
        <v>3342</v>
      </c>
      <c r="B140" s="5" t="s">
        <v>3341</v>
      </c>
      <c r="C140" s="5" t="s">
        <v>257</v>
      </c>
      <c r="D140" s="5" t="s">
        <v>2938</v>
      </c>
      <c r="E140" s="5" t="s">
        <v>186</v>
      </c>
      <c r="F140" s="251">
        <v>44033</v>
      </c>
      <c r="G140" s="250">
        <v>1.2</v>
      </c>
    </row>
    <row r="141" spans="1:7">
      <c r="A141" s="5" t="s">
        <v>3340</v>
      </c>
      <c r="B141" s="5" t="s">
        <v>3339</v>
      </c>
      <c r="C141" s="5" t="s">
        <v>3021</v>
      </c>
      <c r="D141" s="5" t="s">
        <v>2938</v>
      </c>
      <c r="E141" s="5" t="s">
        <v>186</v>
      </c>
      <c r="F141" s="251">
        <v>44033</v>
      </c>
      <c r="G141" s="250">
        <v>1.2</v>
      </c>
    </row>
    <row r="142" spans="1:7">
      <c r="A142" s="5" t="s">
        <v>3338</v>
      </c>
      <c r="B142" s="5" t="s">
        <v>3337</v>
      </c>
      <c r="C142" s="5" t="s">
        <v>257</v>
      </c>
      <c r="D142" s="5" t="s">
        <v>2938</v>
      </c>
      <c r="E142" s="5" t="s">
        <v>186</v>
      </c>
      <c r="F142" s="251">
        <v>44029</v>
      </c>
      <c r="G142" s="250">
        <v>1.2</v>
      </c>
    </row>
    <row r="143" spans="1:7">
      <c r="A143" s="5" t="s">
        <v>3336</v>
      </c>
      <c r="B143" s="5" t="s">
        <v>3335</v>
      </c>
      <c r="C143" s="5" t="s">
        <v>231</v>
      </c>
      <c r="D143" s="5" t="s">
        <v>2938</v>
      </c>
      <c r="E143" s="5" t="s">
        <v>186</v>
      </c>
      <c r="F143" s="251">
        <v>44026</v>
      </c>
      <c r="G143" s="250">
        <v>1.2</v>
      </c>
    </row>
    <row r="144" spans="1:7">
      <c r="A144" s="5" t="s">
        <v>3334</v>
      </c>
      <c r="B144" s="5" t="s">
        <v>3333</v>
      </c>
      <c r="C144" s="5" t="s">
        <v>257</v>
      </c>
      <c r="D144" s="5" t="s">
        <v>2938</v>
      </c>
      <c r="E144" s="5" t="s">
        <v>186</v>
      </c>
      <c r="F144" s="251">
        <v>44026</v>
      </c>
      <c r="G144" s="250">
        <v>1.2</v>
      </c>
    </row>
    <row r="145" spans="1:7">
      <c r="A145" s="5" t="s">
        <v>3332</v>
      </c>
      <c r="B145" s="5" t="s">
        <v>3331</v>
      </c>
      <c r="C145" s="5" t="s">
        <v>257</v>
      </c>
      <c r="D145" s="5" t="s">
        <v>2938</v>
      </c>
      <c r="E145" s="5" t="s">
        <v>186</v>
      </c>
      <c r="F145" s="251">
        <v>44025</v>
      </c>
      <c r="G145" s="250">
        <v>1.2</v>
      </c>
    </row>
    <row r="146" spans="1:7">
      <c r="A146" s="5" t="s">
        <v>3330</v>
      </c>
      <c r="B146" s="5" t="s">
        <v>3329</v>
      </c>
      <c r="C146" s="5" t="s">
        <v>257</v>
      </c>
      <c r="D146" s="5" t="s">
        <v>2938</v>
      </c>
      <c r="E146" s="5" t="s">
        <v>186</v>
      </c>
      <c r="F146" s="251">
        <v>44025</v>
      </c>
      <c r="G146" s="250">
        <v>1.2</v>
      </c>
    </row>
    <row r="147" spans="1:7">
      <c r="A147" s="5" t="s">
        <v>3328</v>
      </c>
      <c r="B147" s="5" t="s">
        <v>3327</v>
      </c>
      <c r="C147" s="5" t="s">
        <v>257</v>
      </c>
      <c r="D147" s="5" t="s">
        <v>2938</v>
      </c>
      <c r="E147" s="5" t="s">
        <v>186</v>
      </c>
      <c r="F147" s="251">
        <v>44025</v>
      </c>
      <c r="G147" s="250">
        <v>0.8</v>
      </c>
    </row>
    <row r="148" spans="1:7">
      <c r="A148" s="5" t="s">
        <v>3326</v>
      </c>
      <c r="B148" s="5" t="s">
        <v>3325</v>
      </c>
      <c r="C148" s="5" t="s">
        <v>257</v>
      </c>
      <c r="D148" s="5" t="s">
        <v>2938</v>
      </c>
      <c r="E148" s="5" t="s">
        <v>186</v>
      </c>
      <c r="F148" s="251">
        <v>44022</v>
      </c>
      <c r="G148" s="250">
        <v>0.8</v>
      </c>
    </row>
    <row r="149" spans="1:7">
      <c r="A149" s="5" t="s">
        <v>3324</v>
      </c>
      <c r="B149" s="5" t="s">
        <v>3323</v>
      </c>
      <c r="C149" s="5" t="s">
        <v>428</v>
      </c>
      <c r="D149" s="5" t="s">
        <v>2938</v>
      </c>
      <c r="E149" s="5" t="s">
        <v>31</v>
      </c>
      <c r="F149" s="251">
        <v>44000</v>
      </c>
      <c r="G149" s="250">
        <v>0.8</v>
      </c>
    </row>
    <row r="150" spans="1:7">
      <c r="A150" s="5" t="s">
        <v>3322</v>
      </c>
      <c r="B150" s="5" t="s">
        <v>3321</v>
      </c>
      <c r="C150" s="5" t="s">
        <v>257</v>
      </c>
      <c r="D150" s="5" t="s">
        <v>2938</v>
      </c>
      <c r="E150" s="5" t="s">
        <v>186</v>
      </c>
      <c r="F150" s="251">
        <v>43991</v>
      </c>
      <c r="G150" s="250">
        <v>1.2</v>
      </c>
    </row>
    <row r="151" spans="1:7">
      <c r="A151" s="5" t="s">
        <v>3320</v>
      </c>
      <c r="B151" s="5" t="s">
        <v>3319</v>
      </c>
      <c r="C151" s="5" t="s">
        <v>212</v>
      </c>
      <c r="D151" s="5" t="s">
        <v>2938</v>
      </c>
      <c r="E151" s="5" t="s">
        <v>32</v>
      </c>
      <c r="F151" s="251">
        <v>43991</v>
      </c>
      <c r="G151" s="250">
        <v>0.8</v>
      </c>
    </row>
    <row r="152" spans="1:7">
      <c r="A152" s="5" t="s">
        <v>3318</v>
      </c>
      <c r="B152" s="5" t="s">
        <v>3317</v>
      </c>
      <c r="C152" s="5" t="s">
        <v>257</v>
      </c>
      <c r="D152" s="5" t="s">
        <v>2938</v>
      </c>
      <c r="E152" s="5" t="s">
        <v>186</v>
      </c>
      <c r="F152" s="251">
        <v>43990</v>
      </c>
      <c r="G152" s="250">
        <v>1.2</v>
      </c>
    </row>
    <row r="153" spans="1:7">
      <c r="A153" s="5" t="s">
        <v>3316</v>
      </c>
      <c r="B153" s="5" t="s">
        <v>3315</v>
      </c>
      <c r="C153" s="5" t="s">
        <v>48</v>
      </c>
      <c r="D153" s="5" t="s">
        <v>2938</v>
      </c>
      <c r="E153" s="5" t="s">
        <v>32</v>
      </c>
      <c r="F153" s="251">
        <v>43970</v>
      </c>
      <c r="G153" s="250">
        <v>0.8</v>
      </c>
    </row>
    <row r="154" spans="1:7">
      <c r="A154" s="5" t="s">
        <v>3314</v>
      </c>
      <c r="B154" s="5" t="s">
        <v>3313</v>
      </c>
      <c r="C154" s="5" t="s">
        <v>244</v>
      </c>
      <c r="D154" s="5" t="s">
        <v>2938</v>
      </c>
      <c r="E154" s="5" t="s">
        <v>69</v>
      </c>
      <c r="F154" s="251">
        <v>43964</v>
      </c>
      <c r="G154" s="250">
        <v>0.8</v>
      </c>
    </row>
    <row r="155" spans="1:7">
      <c r="A155" s="5" t="s">
        <v>3312</v>
      </c>
      <c r="B155" s="5" t="s">
        <v>3311</v>
      </c>
      <c r="C155" s="5" t="s">
        <v>48</v>
      </c>
      <c r="D155" s="5" t="s">
        <v>2938</v>
      </c>
      <c r="E155" s="5" t="s">
        <v>32</v>
      </c>
      <c r="F155" s="251">
        <v>43957</v>
      </c>
      <c r="G155" s="250">
        <v>0.8</v>
      </c>
    </row>
    <row r="156" spans="1:7">
      <c r="A156" s="5" t="s">
        <v>3310</v>
      </c>
      <c r="B156" s="5" t="s">
        <v>3309</v>
      </c>
      <c r="C156" s="5" t="s">
        <v>628</v>
      </c>
      <c r="D156" s="5" t="s">
        <v>2938</v>
      </c>
      <c r="E156" s="5" t="s">
        <v>186</v>
      </c>
      <c r="F156" s="251">
        <v>43952</v>
      </c>
      <c r="G156" s="250">
        <v>1.3</v>
      </c>
    </row>
    <row r="157" spans="1:7">
      <c r="A157" s="5" t="s">
        <v>3308</v>
      </c>
      <c r="B157" s="5" t="s">
        <v>3307</v>
      </c>
      <c r="C157" s="5" t="s">
        <v>628</v>
      </c>
      <c r="D157" s="5" t="s">
        <v>2938</v>
      </c>
      <c r="E157" s="5" t="s">
        <v>186</v>
      </c>
      <c r="F157" s="251">
        <v>43952</v>
      </c>
      <c r="G157" s="250">
        <v>1.3</v>
      </c>
    </row>
    <row r="158" spans="1:7">
      <c r="A158" s="5" t="s">
        <v>3306</v>
      </c>
      <c r="B158" s="5" t="s">
        <v>3305</v>
      </c>
      <c r="C158" s="5" t="s">
        <v>1536</v>
      </c>
      <c r="D158" s="5" t="s">
        <v>2938</v>
      </c>
      <c r="E158" s="5" t="s">
        <v>69</v>
      </c>
      <c r="F158" s="251">
        <v>43952</v>
      </c>
      <c r="G158" s="250">
        <v>1.3</v>
      </c>
    </row>
    <row r="159" spans="1:7">
      <c r="A159" s="5" t="s">
        <v>3304</v>
      </c>
      <c r="B159" s="5" t="s">
        <v>3303</v>
      </c>
      <c r="C159" s="5" t="s">
        <v>48</v>
      </c>
      <c r="D159" s="5" t="s">
        <v>2938</v>
      </c>
      <c r="E159" s="5" t="s">
        <v>32</v>
      </c>
      <c r="F159" s="251">
        <v>43951</v>
      </c>
      <c r="G159" s="250">
        <v>0.8</v>
      </c>
    </row>
    <row r="160" spans="1:7">
      <c r="A160" s="5" t="s">
        <v>3302</v>
      </c>
      <c r="B160" s="5" t="s">
        <v>3301</v>
      </c>
      <c r="C160" s="5" t="s">
        <v>570</v>
      </c>
      <c r="D160" s="5" t="s">
        <v>2938</v>
      </c>
      <c r="E160" s="5" t="s">
        <v>32</v>
      </c>
      <c r="F160" s="251">
        <v>43947</v>
      </c>
      <c r="G160" s="250">
        <v>2.8</v>
      </c>
    </row>
    <row r="161" spans="1:7">
      <c r="A161" s="5" t="s">
        <v>3300</v>
      </c>
      <c r="B161" s="5" t="s">
        <v>3299</v>
      </c>
      <c r="C161" s="5" t="s">
        <v>537</v>
      </c>
      <c r="D161" s="5" t="s">
        <v>2938</v>
      </c>
      <c r="E161" s="5" t="s">
        <v>31</v>
      </c>
      <c r="F161" s="251">
        <v>43917</v>
      </c>
      <c r="G161" s="250">
        <v>0.8</v>
      </c>
    </row>
    <row r="162" spans="1:7">
      <c r="A162" s="5" t="s">
        <v>3298</v>
      </c>
      <c r="B162" s="5" t="s">
        <v>3297</v>
      </c>
      <c r="C162" s="5" t="s">
        <v>34</v>
      </c>
      <c r="D162" s="5" t="s">
        <v>2938</v>
      </c>
      <c r="E162" s="5" t="s">
        <v>69</v>
      </c>
      <c r="F162" s="251">
        <v>43901</v>
      </c>
      <c r="G162" s="250">
        <v>0.8</v>
      </c>
    </row>
    <row r="163" spans="1:7">
      <c r="A163" s="5" t="s">
        <v>3296</v>
      </c>
      <c r="B163" s="5" t="s">
        <v>3295</v>
      </c>
      <c r="C163" s="5" t="s">
        <v>36</v>
      </c>
      <c r="D163" s="5" t="s">
        <v>2938</v>
      </c>
      <c r="E163" s="5" t="s">
        <v>32</v>
      </c>
      <c r="F163" s="251">
        <v>43893</v>
      </c>
      <c r="G163" s="250">
        <v>6.4</v>
      </c>
    </row>
    <row r="164" spans="1:7">
      <c r="A164" s="5" t="s">
        <v>3294</v>
      </c>
      <c r="B164" s="5" t="s">
        <v>3293</v>
      </c>
      <c r="C164" s="5" t="s">
        <v>36</v>
      </c>
      <c r="D164" s="5" t="s">
        <v>2938</v>
      </c>
      <c r="E164" s="5" t="s">
        <v>32</v>
      </c>
      <c r="F164" s="251">
        <v>43887</v>
      </c>
      <c r="G164" s="250">
        <v>1.2</v>
      </c>
    </row>
    <row r="165" spans="1:7">
      <c r="A165" s="5" t="s">
        <v>3292</v>
      </c>
      <c r="B165" s="5" t="s">
        <v>3291</v>
      </c>
      <c r="C165" s="5" t="s">
        <v>1536</v>
      </c>
      <c r="D165" s="5" t="s">
        <v>2938</v>
      </c>
      <c r="E165" s="5" t="s">
        <v>69</v>
      </c>
      <c r="F165" s="251">
        <v>43886</v>
      </c>
      <c r="G165" s="250">
        <v>1.3</v>
      </c>
    </row>
    <row r="166" spans="1:7">
      <c r="A166" s="5" t="s">
        <v>3290</v>
      </c>
      <c r="B166" s="5" t="s">
        <v>3289</v>
      </c>
      <c r="C166" s="5" t="s">
        <v>733</v>
      </c>
      <c r="D166" s="5" t="s">
        <v>2943</v>
      </c>
      <c r="E166" s="5" t="s">
        <v>31</v>
      </c>
      <c r="F166" s="251">
        <v>43861</v>
      </c>
      <c r="G166" s="250">
        <v>1.25</v>
      </c>
    </row>
    <row r="167" spans="1:7">
      <c r="A167" s="5" t="s">
        <v>3288</v>
      </c>
      <c r="B167" s="5" t="s">
        <v>3287</v>
      </c>
      <c r="C167" s="5" t="s">
        <v>360</v>
      </c>
      <c r="D167" s="5" t="s">
        <v>2943</v>
      </c>
      <c r="E167" s="5" t="s">
        <v>31</v>
      </c>
      <c r="F167" s="251">
        <v>43861</v>
      </c>
      <c r="G167" s="250">
        <v>1.25</v>
      </c>
    </row>
    <row r="168" spans="1:7">
      <c r="A168" s="5" t="s">
        <v>3286</v>
      </c>
      <c r="B168" s="5" t="s">
        <v>3285</v>
      </c>
      <c r="C168" s="5" t="s">
        <v>852</v>
      </c>
      <c r="D168" s="5" t="s">
        <v>2938</v>
      </c>
      <c r="E168" s="5" t="s">
        <v>32</v>
      </c>
      <c r="F168" s="251">
        <v>43818</v>
      </c>
      <c r="G168" s="252">
        <v>1.2</v>
      </c>
    </row>
    <row r="169" spans="1:7">
      <c r="A169" s="5" t="s">
        <v>3284</v>
      </c>
      <c r="B169" s="5" t="s">
        <v>3283</v>
      </c>
      <c r="C169" s="5" t="s">
        <v>36</v>
      </c>
      <c r="D169" s="5" t="s">
        <v>2938</v>
      </c>
      <c r="E169" s="5" t="s">
        <v>32</v>
      </c>
      <c r="F169" s="251">
        <v>43809</v>
      </c>
      <c r="G169" s="250">
        <v>1.2</v>
      </c>
    </row>
    <row r="170" spans="1:7">
      <c r="A170" s="5" t="s">
        <v>3282</v>
      </c>
      <c r="B170" s="5" t="s">
        <v>3281</v>
      </c>
      <c r="C170" s="5" t="s">
        <v>257</v>
      </c>
      <c r="D170" s="5" t="s">
        <v>2938</v>
      </c>
      <c r="E170" s="5" t="s">
        <v>186</v>
      </c>
      <c r="F170" s="251">
        <v>43801</v>
      </c>
      <c r="G170" s="250">
        <v>1.2</v>
      </c>
    </row>
    <row r="171" spans="1:7">
      <c r="A171" s="5" t="s">
        <v>3280</v>
      </c>
      <c r="B171" s="5" t="s">
        <v>3279</v>
      </c>
      <c r="C171" s="5" t="s">
        <v>537</v>
      </c>
      <c r="D171" s="5" t="s">
        <v>2938</v>
      </c>
      <c r="E171" s="5" t="s">
        <v>31</v>
      </c>
      <c r="F171" s="251">
        <v>43799</v>
      </c>
      <c r="G171" s="250">
        <v>1.2</v>
      </c>
    </row>
    <row r="172" spans="1:7">
      <c r="A172" s="5" t="s">
        <v>3278</v>
      </c>
      <c r="B172" s="5" t="s">
        <v>3277</v>
      </c>
      <c r="C172" s="5" t="s">
        <v>499</v>
      </c>
      <c r="D172" s="5" t="s">
        <v>2938</v>
      </c>
      <c r="E172" s="5" t="s">
        <v>31</v>
      </c>
      <c r="F172" s="251">
        <v>43799</v>
      </c>
      <c r="G172" s="250">
        <v>1.2</v>
      </c>
    </row>
    <row r="173" spans="1:7">
      <c r="A173" s="5" t="s">
        <v>3276</v>
      </c>
      <c r="B173" s="5" t="s">
        <v>3275</v>
      </c>
      <c r="C173" s="5" t="s">
        <v>47</v>
      </c>
      <c r="D173" s="5" t="s">
        <v>2938</v>
      </c>
      <c r="E173" s="5" t="s">
        <v>31</v>
      </c>
      <c r="F173" s="251">
        <v>43799</v>
      </c>
      <c r="G173" s="252">
        <v>1.2</v>
      </c>
    </row>
    <row r="174" spans="1:7">
      <c r="A174" s="5" t="s">
        <v>3274</v>
      </c>
      <c r="B174" s="5" t="s">
        <v>3273</v>
      </c>
      <c r="C174" s="5" t="s">
        <v>537</v>
      </c>
      <c r="D174" s="5" t="s">
        <v>2938</v>
      </c>
      <c r="E174" s="5" t="s">
        <v>31</v>
      </c>
      <c r="F174" s="251">
        <v>43768</v>
      </c>
      <c r="G174" s="250">
        <v>1.2</v>
      </c>
    </row>
    <row r="175" spans="1:7">
      <c r="A175" s="5" t="s">
        <v>3272</v>
      </c>
      <c r="B175" s="5" t="s">
        <v>3271</v>
      </c>
      <c r="C175" s="5" t="s">
        <v>257</v>
      </c>
      <c r="D175" s="5" t="s">
        <v>2938</v>
      </c>
      <c r="E175" s="5" t="s">
        <v>186</v>
      </c>
      <c r="F175" s="251">
        <v>43745</v>
      </c>
      <c r="G175" s="250">
        <v>1.2</v>
      </c>
    </row>
    <row r="176" spans="1:7">
      <c r="A176" s="5" t="s">
        <v>3270</v>
      </c>
      <c r="B176" s="5" t="s">
        <v>3269</v>
      </c>
      <c r="C176" s="5" t="s">
        <v>257</v>
      </c>
      <c r="D176" s="5" t="s">
        <v>2938</v>
      </c>
      <c r="E176" s="5" t="s">
        <v>186</v>
      </c>
      <c r="F176" s="251">
        <v>43728</v>
      </c>
      <c r="G176" s="250">
        <v>1.2</v>
      </c>
    </row>
    <row r="177" spans="1:7">
      <c r="A177" s="5" t="s">
        <v>3268</v>
      </c>
      <c r="B177" s="5" t="s">
        <v>3267</v>
      </c>
      <c r="C177" s="5" t="s">
        <v>257</v>
      </c>
      <c r="D177" s="5" t="s">
        <v>2938</v>
      </c>
      <c r="E177" s="5" t="s">
        <v>186</v>
      </c>
      <c r="F177" s="251">
        <v>43718</v>
      </c>
      <c r="G177" s="250">
        <v>1.2</v>
      </c>
    </row>
    <row r="178" spans="1:7">
      <c r="A178" s="5" t="s">
        <v>3266</v>
      </c>
      <c r="B178" s="5" t="s">
        <v>3265</v>
      </c>
      <c r="C178" s="5" t="s">
        <v>203</v>
      </c>
      <c r="D178" s="5" t="s">
        <v>2938</v>
      </c>
      <c r="E178" s="5" t="s">
        <v>69</v>
      </c>
      <c r="F178" s="251">
        <v>43718</v>
      </c>
      <c r="G178" s="250">
        <v>3.2</v>
      </c>
    </row>
    <row r="179" spans="1:7">
      <c r="A179" s="5" t="s">
        <v>3264</v>
      </c>
      <c r="B179" s="5" t="s">
        <v>3263</v>
      </c>
      <c r="C179" s="5" t="s">
        <v>257</v>
      </c>
      <c r="D179" s="5" t="s">
        <v>2943</v>
      </c>
      <c r="E179" s="5" t="s">
        <v>186</v>
      </c>
      <c r="F179" s="251">
        <v>43704</v>
      </c>
      <c r="G179" s="250">
        <v>1.5</v>
      </c>
    </row>
    <row r="180" spans="1:7">
      <c r="A180" s="5" t="s">
        <v>3262</v>
      </c>
      <c r="B180" s="5" t="s">
        <v>3261</v>
      </c>
      <c r="C180" s="5" t="s">
        <v>257</v>
      </c>
      <c r="D180" s="5" t="s">
        <v>2938</v>
      </c>
      <c r="E180" s="5" t="s">
        <v>186</v>
      </c>
      <c r="F180" s="251">
        <v>43698</v>
      </c>
      <c r="G180" s="250">
        <v>1.2</v>
      </c>
    </row>
    <row r="181" spans="1:7">
      <c r="A181" s="5" t="s">
        <v>3260</v>
      </c>
      <c r="B181" s="5" t="s">
        <v>3259</v>
      </c>
      <c r="C181" s="5" t="s">
        <v>36</v>
      </c>
      <c r="D181" s="5" t="s">
        <v>2938</v>
      </c>
      <c r="E181" s="5" t="s">
        <v>32</v>
      </c>
      <c r="F181" s="251">
        <v>43697</v>
      </c>
      <c r="G181" s="250">
        <v>1.6</v>
      </c>
    </row>
    <row r="182" spans="1:7">
      <c r="A182" s="5" t="s">
        <v>3258</v>
      </c>
      <c r="B182" s="5" t="s">
        <v>3257</v>
      </c>
      <c r="C182" s="5" t="s">
        <v>257</v>
      </c>
      <c r="D182" s="5" t="s">
        <v>2938</v>
      </c>
      <c r="E182" s="5" t="s">
        <v>186</v>
      </c>
      <c r="F182" s="251">
        <v>43657</v>
      </c>
      <c r="G182" s="250">
        <v>1.2</v>
      </c>
    </row>
    <row r="183" spans="1:7">
      <c r="A183" s="5" t="s">
        <v>3256</v>
      </c>
      <c r="B183" s="5" t="s">
        <v>3255</v>
      </c>
      <c r="C183" s="5" t="s">
        <v>257</v>
      </c>
      <c r="D183" s="5" t="s">
        <v>2938</v>
      </c>
      <c r="E183" s="5" t="s">
        <v>186</v>
      </c>
      <c r="F183" s="251">
        <v>43656</v>
      </c>
      <c r="G183" s="250">
        <v>0.8</v>
      </c>
    </row>
    <row r="184" spans="1:7">
      <c r="A184" s="5" t="s">
        <v>3254</v>
      </c>
      <c r="B184" s="5" t="s">
        <v>3253</v>
      </c>
      <c r="C184" s="5" t="s">
        <v>3021</v>
      </c>
      <c r="D184" s="5" t="s">
        <v>2938</v>
      </c>
      <c r="E184" s="5" t="s">
        <v>186</v>
      </c>
      <c r="F184" s="251">
        <v>43649</v>
      </c>
      <c r="G184" s="250">
        <v>0.8</v>
      </c>
    </row>
    <row r="185" spans="1:7">
      <c r="A185" s="5" t="s">
        <v>3252</v>
      </c>
      <c r="B185" s="5" t="s">
        <v>3251</v>
      </c>
      <c r="C185" s="5" t="s">
        <v>834</v>
      </c>
      <c r="D185" s="5" t="s">
        <v>2943</v>
      </c>
      <c r="E185" s="5" t="s">
        <v>31</v>
      </c>
      <c r="F185" s="251">
        <v>43564</v>
      </c>
      <c r="G185" s="250">
        <v>2.5</v>
      </c>
    </row>
    <row r="186" spans="1:7">
      <c r="A186" s="5" t="s">
        <v>3250</v>
      </c>
      <c r="B186" s="5" t="s">
        <v>3249</v>
      </c>
      <c r="C186" s="5" t="s">
        <v>834</v>
      </c>
      <c r="D186" s="5" t="s">
        <v>2943</v>
      </c>
      <c r="E186" s="5" t="s">
        <v>31</v>
      </c>
      <c r="F186" s="251">
        <v>43564</v>
      </c>
      <c r="G186" s="250">
        <v>5</v>
      </c>
    </row>
    <row r="187" spans="1:7">
      <c r="A187" s="5" t="s">
        <v>3248</v>
      </c>
      <c r="B187" s="5" t="s">
        <v>3247</v>
      </c>
      <c r="C187" s="5" t="s">
        <v>257</v>
      </c>
      <c r="D187" s="5" t="s">
        <v>2938</v>
      </c>
      <c r="E187" s="5" t="s">
        <v>186</v>
      </c>
      <c r="F187" s="251">
        <v>43560</v>
      </c>
      <c r="G187" s="250">
        <v>1.6</v>
      </c>
    </row>
    <row r="188" spans="1:7">
      <c r="A188" s="5" t="s">
        <v>3246</v>
      </c>
      <c r="B188" s="5" t="s">
        <v>3245</v>
      </c>
      <c r="C188" s="5" t="s">
        <v>555</v>
      </c>
      <c r="D188" s="5" t="s">
        <v>2938</v>
      </c>
      <c r="E188" s="5" t="s">
        <v>32</v>
      </c>
      <c r="F188" s="251">
        <v>43552</v>
      </c>
      <c r="G188" s="250">
        <v>1.2</v>
      </c>
    </row>
    <row r="189" spans="1:7">
      <c r="A189" s="5" t="s">
        <v>3244</v>
      </c>
      <c r="B189" s="5" t="s">
        <v>3243</v>
      </c>
      <c r="C189" s="5" t="s">
        <v>855</v>
      </c>
      <c r="D189" s="5" t="s">
        <v>2938</v>
      </c>
      <c r="E189" s="5" t="s">
        <v>31</v>
      </c>
      <c r="F189" s="251">
        <v>43507</v>
      </c>
      <c r="G189" s="250">
        <v>1.2</v>
      </c>
    </row>
    <row r="190" spans="1:7">
      <c r="A190" s="5" t="s">
        <v>3242</v>
      </c>
      <c r="B190" s="5" t="s">
        <v>3241</v>
      </c>
      <c r="C190" s="5" t="s">
        <v>733</v>
      </c>
      <c r="D190" s="5" t="s">
        <v>2938</v>
      </c>
      <c r="E190" s="5" t="s">
        <v>31</v>
      </c>
      <c r="F190" s="251">
        <v>43507</v>
      </c>
      <c r="G190" s="252">
        <v>1.2</v>
      </c>
    </row>
    <row r="191" spans="1:7">
      <c r="A191" s="5" t="s">
        <v>3240</v>
      </c>
      <c r="B191" s="5" t="s">
        <v>3239</v>
      </c>
      <c r="C191" s="5" t="s">
        <v>3238</v>
      </c>
      <c r="D191" s="5" t="s">
        <v>2938</v>
      </c>
      <c r="E191" s="5" t="s">
        <v>31</v>
      </c>
      <c r="F191" s="251">
        <v>43507</v>
      </c>
      <c r="G191" s="252">
        <v>1.2</v>
      </c>
    </row>
    <row r="192" spans="1:7">
      <c r="A192" s="5" t="s">
        <v>3237</v>
      </c>
      <c r="B192" s="5" t="s">
        <v>3236</v>
      </c>
      <c r="C192" s="5" t="s">
        <v>231</v>
      </c>
      <c r="D192" s="5" t="s">
        <v>2938</v>
      </c>
      <c r="E192" s="5" t="s">
        <v>186</v>
      </c>
      <c r="F192" s="251">
        <v>43487</v>
      </c>
      <c r="G192" s="250">
        <v>1.2</v>
      </c>
    </row>
    <row r="193" spans="1:7">
      <c r="A193" s="5" t="s">
        <v>3235</v>
      </c>
      <c r="B193" s="5" t="s">
        <v>3234</v>
      </c>
      <c r="C193" s="5" t="s">
        <v>257</v>
      </c>
      <c r="D193" s="5" t="s">
        <v>2938</v>
      </c>
      <c r="E193" s="5" t="s">
        <v>186</v>
      </c>
      <c r="F193" s="251">
        <v>43465</v>
      </c>
      <c r="G193" s="250">
        <v>1.2</v>
      </c>
    </row>
    <row r="194" spans="1:7">
      <c r="A194" s="5" t="s">
        <v>3233</v>
      </c>
      <c r="B194" s="5" t="s">
        <v>3232</v>
      </c>
      <c r="C194" s="5" t="s">
        <v>257</v>
      </c>
      <c r="D194" s="5" t="s">
        <v>2938</v>
      </c>
      <c r="E194" s="5" t="s">
        <v>186</v>
      </c>
      <c r="F194" s="251">
        <v>43452</v>
      </c>
      <c r="G194" s="250">
        <v>0.8</v>
      </c>
    </row>
    <row r="195" spans="1:7">
      <c r="A195" s="5" t="s">
        <v>3231</v>
      </c>
      <c r="B195" s="5" t="s">
        <v>3230</v>
      </c>
      <c r="C195" s="5" t="s">
        <v>996</v>
      </c>
      <c r="D195" s="5" t="s">
        <v>2938</v>
      </c>
      <c r="E195" s="5" t="s">
        <v>33</v>
      </c>
      <c r="F195" s="251">
        <v>43432</v>
      </c>
      <c r="G195" s="250">
        <v>1.2</v>
      </c>
    </row>
    <row r="196" spans="1:7">
      <c r="A196" s="5" t="s">
        <v>3229</v>
      </c>
      <c r="B196" s="5" t="s">
        <v>3228</v>
      </c>
      <c r="C196" s="5" t="s">
        <v>733</v>
      </c>
      <c r="D196" s="5" t="s">
        <v>2938</v>
      </c>
      <c r="E196" s="5" t="s">
        <v>31</v>
      </c>
      <c r="F196" s="251">
        <v>43423</v>
      </c>
      <c r="G196" s="250">
        <v>1.2</v>
      </c>
    </row>
    <row r="197" spans="1:7">
      <c r="A197" s="5" t="s">
        <v>3227</v>
      </c>
      <c r="B197" s="5" t="s">
        <v>3226</v>
      </c>
      <c r="C197" s="5" t="s">
        <v>257</v>
      </c>
      <c r="D197" s="5" t="s">
        <v>2938</v>
      </c>
      <c r="E197" s="5" t="s">
        <v>186</v>
      </c>
      <c r="F197" s="251">
        <v>43405</v>
      </c>
      <c r="G197" s="250">
        <v>1.1299999999999999</v>
      </c>
    </row>
    <row r="198" spans="1:7">
      <c r="A198" s="5" t="s">
        <v>3225</v>
      </c>
      <c r="B198" s="5" t="s">
        <v>3224</v>
      </c>
      <c r="C198" s="5" t="s">
        <v>3223</v>
      </c>
      <c r="D198" s="5" t="s">
        <v>2938</v>
      </c>
      <c r="E198" s="5" t="s">
        <v>69</v>
      </c>
      <c r="F198" s="251">
        <v>43404</v>
      </c>
      <c r="G198" s="250">
        <v>0.8</v>
      </c>
    </row>
    <row r="199" spans="1:7">
      <c r="A199" s="5" t="s">
        <v>3222</v>
      </c>
      <c r="B199" s="5" t="s">
        <v>3221</v>
      </c>
      <c r="C199" s="5" t="s">
        <v>257</v>
      </c>
      <c r="D199" s="5" t="s">
        <v>2938</v>
      </c>
      <c r="E199" s="5" t="s">
        <v>186</v>
      </c>
      <c r="F199" s="251">
        <v>43404</v>
      </c>
      <c r="G199" s="250">
        <v>1.2</v>
      </c>
    </row>
    <row r="200" spans="1:7">
      <c r="A200" s="5" t="s">
        <v>3220</v>
      </c>
      <c r="B200" s="5" t="s">
        <v>3219</v>
      </c>
      <c r="C200" s="5" t="s">
        <v>257</v>
      </c>
      <c r="D200" s="5" t="s">
        <v>2938</v>
      </c>
      <c r="E200" s="5" t="s">
        <v>186</v>
      </c>
      <c r="F200" s="251">
        <v>43377</v>
      </c>
      <c r="G200" s="250">
        <v>1.2</v>
      </c>
    </row>
    <row r="201" spans="1:7">
      <c r="A201" s="5" t="s">
        <v>3218</v>
      </c>
      <c r="B201" s="5" t="s">
        <v>3217</v>
      </c>
      <c r="C201" s="5" t="s">
        <v>555</v>
      </c>
      <c r="D201" s="5" t="s">
        <v>2938</v>
      </c>
      <c r="E201" s="5" t="s">
        <v>32</v>
      </c>
      <c r="F201" s="251">
        <v>43370</v>
      </c>
      <c r="G201" s="250">
        <v>0.8</v>
      </c>
    </row>
    <row r="202" spans="1:7">
      <c r="A202" s="5" t="s">
        <v>3216</v>
      </c>
      <c r="B202" s="5" t="s">
        <v>3215</v>
      </c>
      <c r="C202" s="5" t="s">
        <v>555</v>
      </c>
      <c r="D202" s="5" t="s">
        <v>2938</v>
      </c>
      <c r="E202" s="5" t="s">
        <v>32</v>
      </c>
      <c r="F202" s="251">
        <v>43370</v>
      </c>
      <c r="G202" s="250">
        <v>1.6</v>
      </c>
    </row>
    <row r="203" spans="1:7">
      <c r="A203" s="5" t="s">
        <v>3214</v>
      </c>
      <c r="B203" s="5" t="s">
        <v>3213</v>
      </c>
      <c r="C203" s="5" t="s">
        <v>257</v>
      </c>
      <c r="D203" s="5" t="s">
        <v>2938</v>
      </c>
      <c r="E203" s="5" t="s">
        <v>186</v>
      </c>
      <c r="F203" s="251">
        <v>43370</v>
      </c>
      <c r="G203" s="250">
        <v>1.2</v>
      </c>
    </row>
    <row r="204" spans="1:7">
      <c r="A204" s="5" t="s">
        <v>3212</v>
      </c>
      <c r="B204" s="5" t="s">
        <v>3211</v>
      </c>
      <c r="C204" s="5" t="s">
        <v>257</v>
      </c>
      <c r="D204" s="5" t="s">
        <v>2938</v>
      </c>
      <c r="E204" s="5" t="s">
        <v>186</v>
      </c>
      <c r="F204" s="251">
        <v>43369</v>
      </c>
      <c r="G204" s="250">
        <v>1.2</v>
      </c>
    </row>
    <row r="205" spans="1:7">
      <c r="A205" s="5" t="s">
        <v>3210</v>
      </c>
      <c r="B205" s="5" t="s">
        <v>3209</v>
      </c>
      <c r="C205" s="5" t="s">
        <v>257</v>
      </c>
      <c r="D205" s="5" t="s">
        <v>2938</v>
      </c>
      <c r="E205" s="5" t="s">
        <v>186</v>
      </c>
      <c r="F205" s="251">
        <v>43368</v>
      </c>
      <c r="G205" s="250">
        <v>0.8</v>
      </c>
    </row>
    <row r="206" spans="1:7">
      <c r="A206" s="5" t="s">
        <v>3208</v>
      </c>
      <c r="B206" s="5" t="s">
        <v>3207</v>
      </c>
      <c r="C206" s="5" t="s">
        <v>513</v>
      </c>
      <c r="D206" s="5" t="s">
        <v>2938</v>
      </c>
      <c r="E206" s="5" t="s">
        <v>31</v>
      </c>
      <c r="F206" s="251">
        <v>43336</v>
      </c>
      <c r="G206" s="250">
        <v>1.2</v>
      </c>
    </row>
    <row r="207" spans="1:7">
      <c r="A207" s="5" t="s">
        <v>3206</v>
      </c>
      <c r="B207" s="5" t="s">
        <v>3205</v>
      </c>
      <c r="C207" s="5" t="s">
        <v>513</v>
      </c>
      <c r="D207" s="5" t="s">
        <v>2938</v>
      </c>
      <c r="E207" s="5" t="s">
        <v>31</v>
      </c>
      <c r="F207" s="251">
        <v>43336</v>
      </c>
      <c r="G207" s="250">
        <v>1.2</v>
      </c>
    </row>
    <row r="208" spans="1:7">
      <c r="A208" s="5" t="s">
        <v>3204</v>
      </c>
      <c r="B208" s="5" t="s">
        <v>3203</v>
      </c>
      <c r="C208" s="5" t="s">
        <v>357</v>
      </c>
      <c r="D208" s="5" t="s">
        <v>2938</v>
      </c>
      <c r="E208" s="5" t="s">
        <v>69</v>
      </c>
      <c r="F208" s="251">
        <v>43333</v>
      </c>
      <c r="G208" s="250">
        <v>0.8</v>
      </c>
    </row>
    <row r="209" spans="1:7">
      <c r="A209" s="5" t="s">
        <v>3202</v>
      </c>
      <c r="B209" s="5" t="s">
        <v>3201</v>
      </c>
      <c r="C209" s="5" t="s">
        <v>513</v>
      </c>
      <c r="D209" s="5" t="s">
        <v>2938</v>
      </c>
      <c r="E209" s="5" t="s">
        <v>31</v>
      </c>
      <c r="F209" s="251">
        <v>43322</v>
      </c>
      <c r="G209" s="250">
        <v>1.2</v>
      </c>
    </row>
    <row r="210" spans="1:7">
      <c r="A210" s="5" t="s">
        <v>3200</v>
      </c>
      <c r="B210" s="5" t="s">
        <v>3199</v>
      </c>
      <c r="C210" s="5" t="s">
        <v>179</v>
      </c>
      <c r="D210" s="5" t="s">
        <v>2938</v>
      </c>
      <c r="E210" s="5" t="s">
        <v>31</v>
      </c>
      <c r="F210" s="251">
        <v>43322</v>
      </c>
      <c r="G210" s="250">
        <v>1.2</v>
      </c>
    </row>
    <row r="211" spans="1:7">
      <c r="A211" s="5" t="s">
        <v>3198</v>
      </c>
      <c r="B211" s="5" t="s">
        <v>3197</v>
      </c>
      <c r="C211" s="5" t="s">
        <v>1713</v>
      </c>
      <c r="D211" s="5" t="s">
        <v>2938</v>
      </c>
      <c r="E211" s="5" t="s">
        <v>31</v>
      </c>
      <c r="F211" s="251">
        <v>43322</v>
      </c>
      <c r="G211" s="250">
        <v>1.2</v>
      </c>
    </row>
    <row r="212" spans="1:7">
      <c r="A212" s="5" t="s">
        <v>3196</v>
      </c>
      <c r="B212" s="5" t="s">
        <v>3195</v>
      </c>
      <c r="C212" s="5" t="s">
        <v>47</v>
      </c>
      <c r="D212" s="5" t="s">
        <v>2938</v>
      </c>
      <c r="E212" s="5" t="s">
        <v>31</v>
      </c>
      <c r="F212" s="251">
        <v>43322</v>
      </c>
      <c r="G212" s="250">
        <v>1.2</v>
      </c>
    </row>
    <row r="213" spans="1:7">
      <c r="A213" s="5" t="s">
        <v>3194</v>
      </c>
      <c r="B213" s="5" t="s">
        <v>3193</v>
      </c>
      <c r="C213" s="5" t="s">
        <v>179</v>
      </c>
      <c r="D213" s="5" t="s">
        <v>2938</v>
      </c>
      <c r="E213" s="5" t="s">
        <v>31</v>
      </c>
      <c r="F213" s="251">
        <v>43322</v>
      </c>
      <c r="G213" s="250">
        <v>0.8</v>
      </c>
    </row>
    <row r="214" spans="1:7">
      <c r="A214" s="5" t="s">
        <v>3192</v>
      </c>
      <c r="B214" s="5" t="s">
        <v>3191</v>
      </c>
      <c r="C214" s="5" t="s">
        <v>315</v>
      </c>
      <c r="D214" s="5" t="s">
        <v>2938</v>
      </c>
      <c r="E214" s="5" t="s">
        <v>32</v>
      </c>
      <c r="F214" s="251">
        <v>43322</v>
      </c>
      <c r="G214" s="250">
        <v>0.8</v>
      </c>
    </row>
    <row r="215" spans="1:7">
      <c r="A215" s="5" t="s">
        <v>3190</v>
      </c>
      <c r="B215" s="5" t="s">
        <v>3189</v>
      </c>
      <c r="C215" s="5" t="s">
        <v>513</v>
      </c>
      <c r="D215" s="5" t="s">
        <v>2938</v>
      </c>
      <c r="E215" s="5" t="s">
        <v>31</v>
      </c>
      <c r="F215" s="251">
        <v>43322</v>
      </c>
      <c r="G215" s="250">
        <v>1.2</v>
      </c>
    </row>
    <row r="216" spans="1:7">
      <c r="A216" s="5" t="s">
        <v>3188</v>
      </c>
      <c r="B216" s="5" t="s">
        <v>3187</v>
      </c>
      <c r="C216" s="5" t="s">
        <v>114</v>
      </c>
      <c r="D216" s="5" t="s">
        <v>2938</v>
      </c>
      <c r="E216" s="5" t="s">
        <v>32</v>
      </c>
      <c r="F216" s="251">
        <v>43298</v>
      </c>
      <c r="G216" s="250">
        <v>0.8</v>
      </c>
    </row>
    <row r="217" spans="1:7">
      <c r="A217" s="5" t="s">
        <v>3186</v>
      </c>
      <c r="B217" s="5" t="s">
        <v>3185</v>
      </c>
      <c r="C217" s="5" t="s">
        <v>257</v>
      </c>
      <c r="D217" s="5" t="s">
        <v>2938</v>
      </c>
      <c r="E217" s="5" t="s">
        <v>186</v>
      </c>
      <c r="F217" s="251">
        <v>43271</v>
      </c>
      <c r="G217" s="250">
        <v>0.8</v>
      </c>
    </row>
    <row r="218" spans="1:7">
      <c r="A218" s="5" t="s">
        <v>3184</v>
      </c>
      <c r="B218" s="5" t="s">
        <v>3183</v>
      </c>
      <c r="C218" s="5" t="s">
        <v>257</v>
      </c>
      <c r="D218" s="5" t="s">
        <v>2938</v>
      </c>
      <c r="E218" s="5" t="s">
        <v>186</v>
      </c>
      <c r="F218" s="251">
        <v>43270</v>
      </c>
      <c r="G218" s="250">
        <v>1.1299999999999999</v>
      </c>
    </row>
    <row r="219" spans="1:7">
      <c r="A219" s="5" t="s">
        <v>3182</v>
      </c>
      <c r="B219" s="5" t="s">
        <v>3181</v>
      </c>
      <c r="C219" s="5" t="s">
        <v>257</v>
      </c>
      <c r="D219" s="5" t="s">
        <v>2938</v>
      </c>
      <c r="E219" s="5" t="s">
        <v>186</v>
      </c>
      <c r="F219" s="251">
        <v>43266</v>
      </c>
      <c r="G219" s="250">
        <v>1.1299999999999999</v>
      </c>
    </row>
    <row r="220" spans="1:7">
      <c r="A220" s="5" t="s">
        <v>3180</v>
      </c>
      <c r="B220" s="5" t="s">
        <v>3179</v>
      </c>
      <c r="C220" s="5" t="s">
        <v>257</v>
      </c>
      <c r="D220" s="5" t="s">
        <v>2938</v>
      </c>
      <c r="E220" s="5" t="s">
        <v>186</v>
      </c>
      <c r="F220" s="251">
        <v>43263</v>
      </c>
      <c r="G220" s="250">
        <v>0.8</v>
      </c>
    </row>
    <row r="221" spans="1:7">
      <c r="A221" s="5" t="s">
        <v>3178</v>
      </c>
      <c r="B221" s="5" t="s">
        <v>3177</v>
      </c>
      <c r="C221" s="5" t="s">
        <v>201</v>
      </c>
      <c r="D221" s="5" t="s">
        <v>2938</v>
      </c>
      <c r="E221" s="5" t="s">
        <v>31</v>
      </c>
      <c r="F221" s="251">
        <v>43252</v>
      </c>
      <c r="G221" s="250">
        <v>9.6</v>
      </c>
    </row>
    <row r="222" spans="1:7">
      <c r="A222" s="5" t="s">
        <v>3176</v>
      </c>
      <c r="B222" s="5" t="s">
        <v>3175</v>
      </c>
      <c r="C222" s="5" t="s">
        <v>555</v>
      </c>
      <c r="D222" s="5" t="s">
        <v>2938</v>
      </c>
      <c r="E222" s="5" t="s">
        <v>32</v>
      </c>
      <c r="F222" s="251">
        <v>43251</v>
      </c>
      <c r="G222" s="250">
        <v>1.2</v>
      </c>
    </row>
    <row r="223" spans="1:7">
      <c r="A223" s="5" t="s">
        <v>3174</v>
      </c>
      <c r="B223" s="5" t="s">
        <v>3173</v>
      </c>
      <c r="C223" s="5" t="s">
        <v>1536</v>
      </c>
      <c r="D223" s="5" t="s">
        <v>2938</v>
      </c>
      <c r="E223" s="5" t="s">
        <v>69</v>
      </c>
      <c r="F223" s="251">
        <v>43244</v>
      </c>
      <c r="G223" s="250">
        <v>1.1299999999999999</v>
      </c>
    </row>
    <row r="224" spans="1:7">
      <c r="A224" s="5" t="s">
        <v>3172</v>
      </c>
      <c r="B224" s="5" t="s">
        <v>3171</v>
      </c>
      <c r="C224" s="5" t="s">
        <v>257</v>
      </c>
      <c r="D224" s="5" t="s">
        <v>2938</v>
      </c>
      <c r="E224" s="5" t="s">
        <v>186</v>
      </c>
      <c r="F224" s="251">
        <v>43242</v>
      </c>
      <c r="G224" s="250">
        <v>1.1299999999999999</v>
      </c>
    </row>
    <row r="225" spans="1:7">
      <c r="A225" s="5" t="s">
        <v>3170</v>
      </c>
      <c r="B225" s="5" t="s">
        <v>3169</v>
      </c>
      <c r="C225" s="5" t="s">
        <v>257</v>
      </c>
      <c r="D225" s="5" t="s">
        <v>2938</v>
      </c>
      <c r="E225" s="5" t="s">
        <v>186</v>
      </c>
      <c r="F225" s="251">
        <v>43242</v>
      </c>
      <c r="G225" s="250">
        <v>1.2</v>
      </c>
    </row>
    <row r="226" spans="1:7">
      <c r="A226" s="5" t="s">
        <v>3168</v>
      </c>
      <c r="B226" s="5" t="s">
        <v>3167</v>
      </c>
      <c r="C226" s="5" t="s">
        <v>257</v>
      </c>
      <c r="D226" s="5" t="s">
        <v>2938</v>
      </c>
      <c r="E226" s="5" t="s">
        <v>186</v>
      </c>
      <c r="F226" s="251">
        <v>43241</v>
      </c>
      <c r="G226" s="250">
        <v>0.8</v>
      </c>
    </row>
    <row r="227" spans="1:7">
      <c r="A227" s="5" t="s">
        <v>3166</v>
      </c>
      <c r="B227" s="5" t="s">
        <v>3165</v>
      </c>
      <c r="C227" s="5" t="s">
        <v>231</v>
      </c>
      <c r="D227" s="5" t="s">
        <v>2938</v>
      </c>
      <c r="E227" s="5" t="s">
        <v>186</v>
      </c>
      <c r="F227" s="251">
        <v>43228</v>
      </c>
      <c r="G227" s="250">
        <v>1.1299999999999999</v>
      </c>
    </row>
    <row r="228" spans="1:7">
      <c r="A228" s="5" t="s">
        <v>3164</v>
      </c>
      <c r="B228" s="5" t="s">
        <v>3163</v>
      </c>
      <c r="C228" s="5" t="s">
        <v>1536</v>
      </c>
      <c r="D228" s="5" t="s">
        <v>2938</v>
      </c>
      <c r="E228" s="5" t="s">
        <v>69</v>
      </c>
      <c r="F228" s="251">
        <v>43222</v>
      </c>
      <c r="G228" s="250">
        <v>1.1299999999999999</v>
      </c>
    </row>
    <row r="229" spans="1:7">
      <c r="A229" s="5" t="s">
        <v>3162</v>
      </c>
      <c r="B229" s="5" t="s">
        <v>3161</v>
      </c>
      <c r="C229" s="5" t="s">
        <v>257</v>
      </c>
      <c r="D229" s="5" t="s">
        <v>2938</v>
      </c>
      <c r="E229" s="5" t="s">
        <v>186</v>
      </c>
      <c r="F229" s="251">
        <v>43217</v>
      </c>
      <c r="G229" s="250">
        <v>0.8</v>
      </c>
    </row>
    <row r="230" spans="1:7">
      <c r="A230" s="5" t="s">
        <v>3160</v>
      </c>
      <c r="B230" s="5" t="s">
        <v>3159</v>
      </c>
      <c r="C230" s="5" t="s">
        <v>257</v>
      </c>
      <c r="D230" s="5" t="s">
        <v>2938</v>
      </c>
      <c r="E230" s="5" t="s">
        <v>186</v>
      </c>
      <c r="F230" s="251">
        <v>43217</v>
      </c>
      <c r="G230" s="250">
        <v>1.1299999999999999</v>
      </c>
    </row>
    <row r="231" spans="1:7">
      <c r="A231" s="5" t="s">
        <v>3158</v>
      </c>
      <c r="B231" s="5" t="s">
        <v>3157</v>
      </c>
      <c r="C231" s="5" t="s">
        <v>48</v>
      </c>
      <c r="D231" s="5" t="s">
        <v>2938</v>
      </c>
      <c r="E231" s="5" t="s">
        <v>32</v>
      </c>
      <c r="F231" s="251">
        <v>43216</v>
      </c>
      <c r="G231" s="250">
        <v>1.2</v>
      </c>
    </row>
    <row r="232" spans="1:7">
      <c r="A232" s="5" t="s">
        <v>3156</v>
      </c>
      <c r="B232" s="5" t="s">
        <v>3155</v>
      </c>
      <c r="C232" s="5" t="s">
        <v>248</v>
      </c>
      <c r="D232" s="5" t="s">
        <v>2938</v>
      </c>
      <c r="E232" s="5" t="s">
        <v>186</v>
      </c>
      <c r="F232" s="251">
        <v>43214</v>
      </c>
      <c r="G232" s="250">
        <v>0.8</v>
      </c>
    </row>
    <row r="233" spans="1:7">
      <c r="A233" s="5" t="s">
        <v>3154</v>
      </c>
      <c r="B233" s="5" t="s">
        <v>3153</v>
      </c>
      <c r="C233" s="5" t="s">
        <v>257</v>
      </c>
      <c r="D233" s="5" t="s">
        <v>2938</v>
      </c>
      <c r="E233" s="5" t="s">
        <v>186</v>
      </c>
      <c r="F233" s="251">
        <v>43210</v>
      </c>
      <c r="G233" s="250">
        <v>1.1299999999999999</v>
      </c>
    </row>
    <row r="234" spans="1:7">
      <c r="A234" s="5" t="s">
        <v>3152</v>
      </c>
      <c r="B234" s="5" t="s">
        <v>3151</v>
      </c>
      <c r="C234" s="5" t="s">
        <v>114</v>
      </c>
      <c r="D234" s="5" t="s">
        <v>2938</v>
      </c>
      <c r="E234" s="5" t="s">
        <v>32</v>
      </c>
      <c r="F234" s="251">
        <v>43201</v>
      </c>
      <c r="G234" s="250">
        <v>1.6</v>
      </c>
    </row>
    <row r="235" spans="1:7">
      <c r="A235" s="5" t="s">
        <v>3150</v>
      </c>
      <c r="B235" s="5" t="s">
        <v>3149</v>
      </c>
      <c r="C235" s="5" t="s">
        <v>315</v>
      </c>
      <c r="D235" s="5" t="s">
        <v>2938</v>
      </c>
      <c r="E235" s="5" t="s">
        <v>32</v>
      </c>
      <c r="F235" s="251">
        <v>43201</v>
      </c>
      <c r="G235" s="250">
        <v>0.8</v>
      </c>
    </row>
    <row r="236" spans="1:7">
      <c r="A236" s="5" t="s">
        <v>3148</v>
      </c>
      <c r="B236" s="5" t="s">
        <v>3147</v>
      </c>
      <c r="C236" s="5" t="s">
        <v>3146</v>
      </c>
      <c r="D236" s="5" t="s">
        <v>2938</v>
      </c>
      <c r="E236" s="5" t="s">
        <v>69</v>
      </c>
      <c r="F236" s="251">
        <v>43201</v>
      </c>
      <c r="G236" s="250">
        <v>0.8</v>
      </c>
    </row>
    <row r="237" spans="1:7">
      <c r="A237" s="5" t="s">
        <v>3145</v>
      </c>
      <c r="B237" s="5" t="s">
        <v>3144</v>
      </c>
      <c r="C237" s="5" t="s">
        <v>114</v>
      </c>
      <c r="D237" s="5" t="s">
        <v>2938</v>
      </c>
      <c r="E237" s="5" t="s">
        <v>32</v>
      </c>
      <c r="F237" s="251">
        <v>43201</v>
      </c>
      <c r="G237" s="250">
        <v>0.8</v>
      </c>
    </row>
    <row r="238" spans="1:7">
      <c r="A238" s="5" t="s">
        <v>3143</v>
      </c>
      <c r="B238" s="5" t="s">
        <v>3142</v>
      </c>
      <c r="C238" s="5" t="s">
        <v>1712</v>
      </c>
      <c r="D238" s="5" t="s">
        <v>2938</v>
      </c>
      <c r="E238" s="5" t="s">
        <v>32</v>
      </c>
      <c r="F238" s="251">
        <v>43201</v>
      </c>
      <c r="G238" s="250">
        <v>1.2</v>
      </c>
    </row>
    <row r="239" spans="1:7">
      <c r="A239" s="5" t="s">
        <v>3141</v>
      </c>
      <c r="B239" s="5" t="s">
        <v>3140</v>
      </c>
      <c r="C239" s="5" t="s">
        <v>513</v>
      </c>
      <c r="D239" s="5" t="s">
        <v>2938</v>
      </c>
      <c r="E239" s="5" t="s">
        <v>31</v>
      </c>
      <c r="F239" s="251">
        <v>43201</v>
      </c>
      <c r="G239" s="252">
        <v>1.1299999999999999</v>
      </c>
    </row>
    <row r="240" spans="1:7">
      <c r="A240" s="5" t="s">
        <v>3139</v>
      </c>
      <c r="B240" s="5" t="s">
        <v>3138</v>
      </c>
      <c r="C240" s="5" t="s">
        <v>231</v>
      </c>
      <c r="D240" s="5" t="s">
        <v>2938</v>
      </c>
      <c r="E240" s="5" t="s">
        <v>186</v>
      </c>
      <c r="F240" s="251">
        <v>43199</v>
      </c>
      <c r="G240" s="250">
        <v>1.2</v>
      </c>
    </row>
    <row r="241" spans="1:7">
      <c r="A241" s="5" t="s">
        <v>3137</v>
      </c>
      <c r="B241" s="5" t="s">
        <v>3136</v>
      </c>
      <c r="C241" s="5" t="s">
        <v>231</v>
      </c>
      <c r="D241" s="5" t="s">
        <v>2938</v>
      </c>
      <c r="E241" s="5" t="s">
        <v>186</v>
      </c>
      <c r="F241" s="251">
        <v>43196</v>
      </c>
      <c r="G241" s="250">
        <v>1.2</v>
      </c>
    </row>
    <row r="242" spans="1:7">
      <c r="A242" s="5" t="s">
        <v>3135</v>
      </c>
      <c r="B242" s="5" t="s">
        <v>3134</v>
      </c>
      <c r="C242" s="5" t="s">
        <v>257</v>
      </c>
      <c r="D242" s="5" t="s">
        <v>2938</v>
      </c>
      <c r="E242" s="5" t="s">
        <v>186</v>
      </c>
      <c r="F242" s="251">
        <v>43193</v>
      </c>
      <c r="G242" s="250">
        <v>1.2</v>
      </c>
    </row>
    <row r="243" spans="1:7">
      <c r="A243" s="5" t="s">
        <v>3133</v>
      </c>
      <c r="B243" s="5" t="s">
        <v>3132</v>
      </c>
      <c r="C243" s="5" t="s">
        <v>48</v>
      </c>
      <c r="D243" s="5" t="s">
        <v>2938</v>
      </c>
      <c r="E243" s="5" t="s">
        <v>32</v>
      </c>
      <c r="F243" s="251">
        <v>43181</v>
      </c>
      <c r="G243" s="250">
        <v>1.2</v>
      </c>
    </row>
    <row r="244" spans="1:7">
      <c r="A244" s="5" t="s">
        <v>3131</v>
      </c>
      <c r="B244" s="5" t="s">
        <v>3130</v>
      </c>
      <c r="C244" s="5" t="s">
        <v>48</v>
      </c>
      <c r="D244" s="5" t="s">
        <v>2938</v>
      </c>
      <c r="E244" s="5" t="s">
        <v>32</v>
      </c>
      <c r="F244" s="251">
        <v>43180</v>
      </c>
      <c r="G244" s="250">
        <v>1.2</v>
      </c>
    </row>
    <row r="245" spans="1:7">
      <c r="A245" s="5" t="s">
        <v>3129</v>
      </c>
      <c r="B245" s="5" t="s">
        <v>3128</v>
      </c>
      <c r="C245" s="5" t="s">
        <v>570</v>
      </c>
      <c r="D245" s="5" t="s">
        <v>2938</v>
      </c>
      <c r="E245" s="5" t="s">
        <v>32</v>
      </c>
      <c r="F245" s="251">
        <v>43173</v>
      </c>
      <c r="G245" s="250">
        <v>1.2</v>
      </c>
    </row>
    <row r="246" spans="1:7">
      <c r="A246" s="5" t="s">
        <v>3127</v>
      </c>
      <c r="B246" s="5" t="s">
        <v>3126</v>
      </c>
      <c r="C246" s="5" t="s">
        <v>231</v>
      </c>
      <c r="D246" s="5" t="s">
        <v>2938</v>
      </c>
      <c r="E246" s="5" t="s">
        <v>186</v>
      </c>
      <c r="F246" s="251">
        <v>43167</v>
      </c>
      <c r="G246" s="250">
        <v>1.1299999999999999</v>
      </c>
    </row>
    <row r="247" spans="1:7">
      <c r="A247" s="5" t="s">
        <v>3125</v>
      </c>
      <c r="B247" s="5" t="s">
        <v>3124</v>
      </c>
      <c r="C247" s="5" t="s">
        <v>48</v>
      </c>
      <c r="D247" s="5" t="s">
        <v>2938</v>
      </c>
      <c r="E247" s="5" t="s">
        <v>32</v>
      </c>
      <c r="F247" s="251">
        <v>43159</v>
      </c>
      <c r="G247" s="250">
        <v>1.2</v>
      </c>
    </row>
    <row r="248" spans="1:7">
      <c r="A248" s="5" t="s">
        <v>3123</v>
      </c>
      <c r="B248" s="5" t="s">
        <v>3122</v>
      </c>
      <c r="C248" s="5" t="s">
        <v>48</v>
      </c>
      <c r="D248" s="5" t="s">
        <v>2938</v>
      </c>
      <c r="E248" s="5" t="s">
        <v>32</v>
      </c>
      <c r="F248" s="251">
        <v>43159</v>
      </c>
      <c r="G248" s="250">
        <v>0.8</v>
      </c>
    </row>
    <row r="249" spans="1:7">
      <c r="A249" s="5" t="s">
        <v>3121</v>
      </c>
      <c r="B249" s="5" t="s">
        <v>3120</v>
      </c>
      <c r="C249" s="5" t="s">
        <v>48</v>
      </c>
      <c r="D249" s="5" t="s">
        <v>2938</v>
      </c>
      <c r="E249" s="5" t="s">
        <v>32</v>
      </c>
      <c r="F249" s="251">
        <v>43139</v>
      </c>
      <c r="G249" s="250">
        <v>0.8</v>
      </c>
    </row>
    <row r="250" spans="1:7">
      <c r="A250" s="5" t="s">
        <v>3119</v>
      </c>
      <c r="B250" s="5" t="s">
        <v>3118</v>
      </c>
      <c r="C250" s="5" t="s">
        <v>257</v>
      </c>
      <c r="D250" s="5" t="s">
        <v>2943</v>
      </c>
      <c r="E250" s="5" t="s">
        <v>186</v>
      </c>
      <c r="F250" s="251">
        <v>43132</v>
      </c>
      <c r="G250" s="250">
        <v>1.08</v>
      </c>
    </row>
    <row r="251" spans="1:7">
      <c r="A251" s="5" t="s">
        <v>3117</v>
      </c>
      <c r="B251" s="5" t="s">
        <v>3116</v>
      </c>
      <c r="C251" s="5" t="s">
        <v>570</v>
      </c>
      <c r="D251" s="5" t="s">
        <v>2938</v>
      </c>
      <c r="E251" s="5" t="s">
        <v>32</v>
      </c>
      <c r="F251" s="251">
        <v>43117</v>
      </c>
      <c r="G251" s="250">
        <v>1.6</v>
      </c>
    </row>
    <row r="252" spans="1:7">
      <c r="A252" s="5" t="s">
        <v>3115</v>
      </c>
      <c r="B252" s="5" t="s">
        <v>3114</v>
      </c>
      <c r="C252" s="5" t="s">
        <v>34</v>
      </c>
      <c r="D252" s="5" t="s">
        <v>2938</v>
      </c>
      <c r="E252" s="5" t="s">
        <v>69</v>
      </c>
      <c r="F252" s="251">
        <v>43111</v>
      </c>
      <c r="G252" s="250">
        <v>1.2</v>
      </c>
    </row>
    <row r="253" spans="1:7">
      <c r="A253" s="5" t="s">
        <v>3113</v>
      </c>
      <c r="B253" s="5" t="s">
        <v>3112</v>
      </c>
      <c r="C253" s="5" t="s">
        <v>628</v>
      </c>
      <c r="D253" s="5" t="s">
        <v>2938</v>
      </c>
      <c r="E253" s="5" t="s">
        <v>186</v>
      </c>
      <c r="F253" s="251">
        <v>43108</v>
      </c>
      <c r="G253" s="250">
        <v>1.1299999999999999</v>
      </c>
    </row>
    <row r="254" spans="1:7">
      <c r="A254" s="5" t="s">
        <v>3111</v>
      </c>
      <c r="B254" s="5" t="s">
        <v>3110</v>
      </c>
      <c r="C254" s="5" t="s">
        <v>34</v>
      </c>
      <c r="D254" s="5" t="s">
        <v>2938</v>
      </c>
      <c r="E254" s="5" t="s">
        <v>69</v>
      </c>
      <c r="F254" s="251">
        <v>43104</v>
      </c>
      <c r="G254" s="250">
        <v>0.8</v>
      </c>
    </row>
    <row r="255" spans="1:7">
      <c r="A255" s="5" t="s">
        <v>3109</v>
      </c>
      <c r="B255" s="5" t="s">
        <v>3108</v>
      </c>
      <c r="C255" s="5" t="s">
        <v>203</v>
      </c>
      <c r="D255" s="5" t="s">
        <v>2938</v>
      </c>
      <c r="E255" s="5" t="s">
        <v>69</v>
      </c>
      <c r="F255" s="251">
        <v>43083</v>
      </c>
      <c r="G255" s="250">
        <v>1.2</v>
      </c>
    </row>
    <row r="256" spans="1:7">
      <c r="A256" s="5" t="s">
        <v>3107</v>
      </c>
      <c r="B256" s="5" t="s">
        <v>3106</v>
      </c>
      <c r="C256" s="5" t="s">
        <v>203</v>
      </c>
      <c r="D256" s="5" t="s">
        <v>2938</v>
      </c>
      <c r="E256" s="5" t="s">
        <v>69</v>
      </c>
      <c r="F256" s="251">
        <v>43077</v>
      </c>
      <c r="G256" s="250">
        <v>0.8</v>
      </c>
    </row>
    <row r="257" spans="1:7">
      <c r="A257" s="5" t="s">
        <v>3105</v>
      </c>
      <c r="B257" s="5" t="s">
        <v>3104</v>
      </c>
      <c r="C257" s="5" t="s">
        <v>257</v>
      </c>
      <c r="D257" s="5" t="s">
        <v>2943</v>
      </c>
      <c r="E257" s="5" t="s">
        <v>186</v>
      </c>
      <c r="F257" s="251">
        <v>43070</v>
      </c>
      <c r="G257" s="250">
        <v>0.32</v>
      </c>
    </row>
    <row r="258" spans="1:7">
      <c r="A258" s="5" t="s">
        <v>3103</v>
      </c>
      <c r="B258" s="5" t="s">
        <v>3102</v>
      </c>
      <c r="C258" s="5" t="s">
        <v>257</v>
      </c>
      <c r="D258" s="5" t="s">
        <v>2943</v>
      </c>
      <c r="E258" s="5" t="s">
        <v>186</v>
      </c>
      <c r="F258" s="5">
        <v>43070</v>
      </c>
      <c r="G258" s="250">
        <v>0.54</v>
      </c>
    </row>
    <row r="259" spans="1:7">
      <c r="A259" s="5" t="s">
        <v>3101</v>
      </c>
      <c r="B259" s="5" t="s">
        <v>3100</v>
      </c>
      <c r="C259" s="5" t="s">
        <v>203</v>
      </c>
      <c r="D259" s="5" t="s">
        <v>2938</v>
      </c>
      <c r="E259" s="5" t="s">
        <v>69</v>
      </c>
      <c r="F259" s="251">
        <v>43070</v>
      </c>
      <c r="G259" s="250">
        <v>0.8</v>
      </c>
    </row>
    <row r="260" spans="1:7">
      <c r="A260" s="5" t="s">
        <v>3099</v>
      </c>
      <c r="B260" s="5" t="s">
        <v>3098</v>
      </c>
      <c r="C260" s="5" t="s">
        <v>257</v>
      </c>
      <c r="D260" s="5" t="s">
        <v>2938</v>
      </c>
      <c r="E260" s="5" t="s">
        <v>186</v>
      </c>
      <c r="F260" s="251">
        <v>43042</v>
      </c>
      <c r="G260" s="250">
        <v>1.2</v>
      </c>
    </row>
    <row r="261" spans="1:7">
      <c r="A261" s="5" t="s">
        <v>3097</v>
      </c>
      <c r="B261" s="5" t="s">
        <v>3096</v>
      </c>
      <c r="C261" s="5" t="s">
        <v>203</v>
      </c>
      <c r="D261" s="5" t="s">
        <v>2938</v>
      </c>
      <c r="E261" s="5" t="s">
        <v>69</v>
      </c>
      <c r="F261" s="251">
        <v>43040</v>
      </c>
      <c r="G261" s="250">
        <v>0.8</v>
      </c>
    </row>
    <row r="262" spans="1:7">
      <c r="A262" s="5" t="s">
        <v>3095</v>
      </c>
      <c r="B262" s="5" t="s">
        <v>3094</v>
      </c>
      <c r="C262" s="5" t="s">
        <v>203</v>
      </c>
      <c r="D262" s="5" t="s">
        <v>2938</v>
      </c>
      <c r="E262" s="5" t="s">
        <v>69</v>
      </c>
      <c r="F262" s="251">
        <v>43033</v>
      </c>
      <c r="G262" s="250">
        <v>1.6</v>
      </c>
    </row>
    <row r="263" spans="1:7">
      <c r="A263" s="5" t="s">
        <v>3093</v>
      </c>
      <c r="B263" s="5" t="s">
        <v>3092</v>
      </c>
      <c r="C263" s="5" t="s">
        <v>203</v>
      </c>
      <c r="D263" s="5" t="s">
        <v>2938</v>
      </c>
      <c r="E263" s="5" t="s">
        <v>69</v>
      </c>
      <c r="F263" s="251">
        <v>43018</v>
      </c>
      <c r="G263" s="250">
        <v>1.2</v>
      </c>
    </row>
    <row r="264" spans="1:7">
      <c r="A264" s="5" t="s">
        <v>3091</v>
      </c>
      <c r="B264" s="5" t="s">
        <v>3090</v>
      </c>
      <c r="C264" s="5" t="s">
        <v>1128</v>
      </c>
      <c r="D264" s="5" t="s">
        <v>2938</v>
      </c>
      <c r="E264" s="5" t="s">
        <v>33</v>
      </c>
      <c r="F264" s="251">
        <v>43005</v>
      </c>
      <c r="G264" s="250">
        <v>1.2</v>
      </c>
    </row>
    <row r="265" spans="1:7">
      <c r="A265" s="5" t="s">
        <v>3089</v>
      </c>
      <c r="B265" s="5" t="s">
        <v>3088</v>
      </c>
      <c r="C265" s="5" t="s">
        <v>231</v>
      </c>
      <c r="D265" s="5" t="s">
        <v>2938</v>
      </c>
      <c r="E265" s="5" t="s">
        <v>186</v>
      </c>
      <c r="F265" s="251">
        <v>42996</v>
      </c>
      <c r="G265" s="250">
        <v>1.1299999999999999</v>
      </c>
    </row>
    <row r="266" spans="1:7">
      <c r="A266" s="5" t="s">
        <v>3087</v>
      </c>
      <c r="B266" s="5" t="s">
        <v>3086</v>
      </c>
      <c r="C266" s="5" t="s">
        <v>3021</v>
      </c>
      <c r="D266" s="5" t="s">
        <v>2938</v>
      </c>
      <c r="E266" s="5" t="s">
        <v>186</v>
      </c>
      <c r="F266" s="251">
        <v>42970</v>
      </c>
      <c r="G266" s="250">
        <v>1.1299999999999999</v>
      </c>
    </row>
    <row r="267" spans="1:7">
      <c r="A267" s="5" t="s">
        <v>3085</v>
      </c>
      <c r="B267" s="5" t="s">
        <v>3084</v>
      </c>
      <c r="C267" s="5" t="s">
        <v>628</v>
      </c>
      <c r="D267" s="5" t="s">
        <v>2938</v>
      </c>
      <c r="E267" s="5" t="s">
        <v>186</v>
      </c>
      <c r="F267" s="251">
        <v>42949</v>
      </c>
      <c r="G267" s="250">
        <v>5.4</v>
      </c>
    </row>
    <row r="268" spans="1:7">
      <c r="A268" s="5" t="s">
        <v>3083</v>
      </c>
      <c r="B268" s="5" t="s">
        <v>3082</v>
      </c>
      <c r="C268" s="5" t="s">
        <v>628</v>
      </c>
      <c r="D268" s="5" t="s">
        <v>2938</v>
      </c>
      <c r="E268" s="5" t="s">
        <v>186</v>
      </c>
      <c r="F268" s="251">
        <v>42943</v>
      </c>
      <c r="G268" s="250">
        <v>1.1299999999999999</v>
      </c>
    </row>
    <row r="269" spans="1:7">
      <c r="A269" s="5" t="s">
        <v>3081</v>
      </c>
      <c r="B269" s="5" t="s">
        <v>3080</v>
      </c>
      <c r="C269" s="5" t="s">
        <v>257</v>
      </c>
      <c r="D269" s="5" t="s">
        <v>2943</v>
      </c>
      <c r="E269" s="5" t="s">
        <v>186</v>
      </c>
      <c r="F269" s="251">
        <v>42928</v>
      </c>
      <c r="G269" s="250">
        <v>1.62</v>
      </c>
    </row>
    <row r="270" spans="1:7">
      <c r="A270" s="5" t="s">
        <v>3079</v>
      </c>
      <c r="B270" s="5" t="s">
        <v>3078</v>
      </c>
      <c r="C270" s="5" t="s">
        <v>257</v>
      </c>
      <c r="D270" s="5" t="s">
        <v>2938</v>
      </c>
      <c r="E270" s="5" t="s">
        <v>186</v>
      </c>
      <c r="F270" s="251">
        <v>42919</v>
      </c>
      <c r="G270" s="250">
        <v>1.1299999999999999</v>
      </c>
    </row>
    <row r="271" spans="1:7">
      <c r="A271" s="5" t="s">
        <v>3077</v>
      </c>
      <c r="B271" s="5" t="s">
        <v>3076</v>
      </c>
      <c r="C271" s="5" t="s">
        <v>231</v>
      </c>
      <c r="D271" s="5" t="s">
        <v>2938</v>
      </c>
      <c r="E271" s="5" t="s">
        <v>186</v>
      </c>
      <c r="F271" s="251">
        <v>42919</v>
      </c>
      <c r="G271" s="250">
        <v>1.1299999999999999</v>
      </c>
    </row>
    <row r="272" spans="1:7">
      <c r="A272" s="5" t="s">
        <v>3075</v>
      </c>
      <c r="B272" s="5" t="s">
        <v>3074</v>
      </c>
      <c r="C272" s="5" t="s">
        <v>257</v>
      </c>
      <c r="D272" s="5" t="s">
        <v>2938</v>
      </c>
      <c r="E272" s="5" t="s">
        <v>186</v>
      </c>
      <c r="F272" s="251">
        <v>42919</v>
      </c>
      <c r="G272" s="250">
        <v>1.51</v>
      </c>
    </row>
    <row r="273" spans="1:7">
      <c r="A273" s="5" t="s">
        <v>3073</v>
      </c>
      <c r="B273" s="5" t="s">
        <v>3072</v>
      </c>
      <c r="C273" s="5" t="s">
        <v>628</v>
      </c>
      <c r="D273" s="5" t="s">
        <v>2938</v>
      </c>
      <c r="E273" s="5" t="s">
        <v>186</v>
      </c>
      <c r="F273" s="251">
        <v>42914</v>
      </c>
      <c r="G273" s="250">
        <v>1.1299999999999999</v>
      </c>
    </row>
    <row r="274" spans="1:7">
      <c r="A274" s="5" t="s">
        <v>3071</v>
      </c>
      <c r="B274" s="5" t="s">
        <v>3070</v>
      </c>
      <c r="C274" s="5" t="s">
        <v>628</v>
      </c>
      <c r="D274" s="5" t="s">
        <v>2938</v>
      </c>
      <c r="E274" s="5" t="s">
        <v>186</v>
      </c>
      <c r="F274" s="251">
        <v>42891</v>
      </c>
      <c r="G274" s="252">
        <v>1.1299999999999999</v>
      </c>
    </row>
    <row r="275" spans="1:7">
      <c r="A275" s="5" t="s">
        <v>3069</v>
      </c>
      <c r="B275" s="5" t="s">
        <v>3068</v>
      </c>
      <c r="C275" s="5" t="s">
        <v>257</v>
      </c>
      <c r="D275" s="5" t="s">
        <v>2938</v>
      </c>
      <c r="E275" s="5" t="s">
        <v>186</v>
      </c>
      <c r="F275" s="251">
        <v>42887</v>
      </c>
      <c r="G275" s="250">
        <v>0.75</v>
      </c>
    </row>
    <row r="276" spans="1:7">
      <c r="A276" s="5" t="s">
        <v>3067</v>
      </c>
      <c r="B276" s="5" t="s">
        <v>3066</v>
      </c>
      <c r="C276" s="5" t="s">
        <v>257</v>
      </c>
      <c r="D276" s="5" t="s">
        <v>2938</v>
      </c>
      <c r="E276" s="5" t="s">
        <v>186</v>
      </c>
      <c r="F276" s="251">
        <v>42887</v>
      </c>
      <c r="G276" s="250">
        <v>1.1299999999999999</v>
      </c>
    </row>
    <row r="277" spans="1:7">
      <c r="A277" s="5" t="s">
        <v>3065</v>
      </c>
      <c r="B277" s="5" t="s">
        <v>3064</v>
      </c>
      <c r="C277" s="5" t="s">
        <v>257</v>
      </c>
      <c r="D277" s="5" t="s">
        <v>2938</v>
      </c>
      <c r="E277" s="5" t="s">
        <v>186</v>
      </c>
      <c r="F277" s="251">
        <v>42887</v>
      </c>
      <c r="G277" s="250">
        <v>1.1299999999999999</v>
      </c>
    </row>
    <row r="278" spans="1:7">
      <c r="A278" s="5" t="s">
        <v>3063</v>
      </c>
      <c r="B278" s="5" t="s">
        <v>3062</v>
      </c>
      <c r="C278" s="5" t="s">
        <v>257</v>
      </c>
      <c r="D278" s="5" t="s">
        <v>2938</v>
      </c>
      <c r="E278" s="5" t="s">
        <v>186</v>
      </c>
      <c r="F278" s="251">
        <v>42887</v>
      </c>
      <c r="G278" s="250">
        <v>1.1299999999999999</v>
      </c>
    </row>
    <row r="279" spans="1:7">
      <c r="A279" s="5" t="s">
        <v>3061</v>
      </c>
      <c r="B279" s="5" t="s">
        <v>3060</v>
      </c>
      <c r="C279" s="5" t="s">
        <v>231</v>
      </c>
      <c r="D279" s="5" t="s">
        <v>2938</v>
      </c>
      <c r="E279" s="5" t="s">
        <v>186</v>
      </c>
      <c r="F279" s="251">
        <v>42887</v>
      </c>
      <c r="G279" s="250">
        <v>1.1299999999999999</v>
      </c>
    </row>
    <row r="280" spans="1:7">
      <c r="A280" s="5" t="s">
        <v>3059</v>
      </c>
      <c r="B280" s="5" t="s">
        <v>3058</v>
      </c>
      <c r="C280" s="5" t="s">
        <v>231</v>
      </c>
      <c r="D280" s="5" t="s">
        <v>2938</v>
      </c>
      <c r="E280" s="5" t="s">
        <v>186</v>
      </c>
      <c r="F280" s="251">
        <v>42886</v>
      </c>
      <c r="G280" s="252">
        <v>1.1299999999999999</v>
      </c>
    </row>
    <row r="281" spans="1:7">
      <c r="A281" s="5" t="s">
        <v>3057</v>
      </c>
      <c r="B281" s="5" t="s">
        <v>3056</v>
      </c>
      <c r="C281" s="5" t="s">
        <v>260</v>
      </c>
      <c r="D281" s="5" t="s">
        <v>2938</v>
      </c>
      <c r="E281" s="5" t="s">
        <v>32</v>
      </c>
      <c r="F281" s="251">
        <v>42871</v>
      </c>
      <c r="G281" s="252">
        <v>0.75</v>
      </c>
    </row>
    <row r="282" spans="1:7">
      <c r="A282" s="5" t="s">
        <v>3055</v>
      </c>
      <c r="B282" s="5" t="s">
        <v>3054</v>
      </c>
      <c r="C282" s="5" t="s">
        <v>1711</v>
      </c>
      <c r="D282" s="5" t="s">
        <v>2938</v>
      </c>
      <c r="E282" s="5" t="s">
        <v>186</v>
      </c>
      <c r="F282" s="251">
        <v>42860</v>
      </c>
      <c r="G282" s="250">
        <v>1.1299999999999999</v>
      </c>
    </row>
    <row r="283" spans="1:7">
      <c r="A283" s="5" t="s">
        <v>3053</v>
      </c>
      <c r="B283" s="5" t="s">
        <v>3052</v>
      </c>
      <c r="C283" s="5" t="s">
        <v>231</v>
      </c>
      <c r="D283" s="5" t="s">
        <v>2938</v>
      </c>
      <c r="E283" s="5" t="s">
        <v>186</v>
      </c>
      <c r="F283" s="251">
        <v>42856</v>
      </c>
      <c r="G283" s="250">
        <v>1.1299999999999999</v>
      </c>
    </row>
    <row r="284" spans="1:7">
      <c r="A284" s="5" t="s">
        <v>3051</v>
      </c>
      <c r="B284" s="5" t="s">
        <v>3050</v>
      </c>
      <c r="C284" s="5" t="s">
        <v>257</v>
      </c>
      <c r="D284" s="5" t="s">
        <v>2938</v>
      </c>
      <c r="E284" s="5" t="s">
        <v>186</v>
      </c>
      <c r="F284" s="251">
        <v>42856</v>
      </c>
      <c r="G284" s="250">
        <v>1.1299999999999999</v>
      </c>
    </row>
    <row r="285" spans="1:7">
      <c r="A285" s="5" t="s">
        <v>3049</v>
      </c>
      <c r="B285" s="5" t="s">
        <v>3048</v>
      </c>
      <c r="C285" s="5" t="s">
        <v>257</v>
      </c>
      <c r="D285" s="5" t="s">
        <v>2938</v>
      </c>
      <c r="E285" s="5" t="s">
        <v>186</v>
      </c>
      <c r="F285" s="251">
        <v>42856</v>
      </c>
      <c r="G285" s="250">
        <v>1.1299999999999999</v>
      </c>
    </row>
    <row r="286" spans="1:7">
      <c r="A286" s="5" t="s">
        <v>3047</v>
      </c>
      <c r="B286" s="5" t="s">
        <v>3046</v>
      </c>
      <c r="C286" s="5" t="s">
        <v>257</v>
      </c>
      <c r="D286" s="5" t="s">
        <v>2938</v>
      </c>
      <c r="E286" s="5" t="s">
        <v>186</v>
      </c>
      <c r="F286" s="251">
        <v>42856</v>
      </c>
      <c r="G286" s="252">
        <v>1.1299999999999999</v>
      </c>
    </row>
    <row r="287" spans="1:7">
      <c r="A287" s="5" t="s">
        <v>3045</v>
      </c>
      <c r="B287" s="5" t="s">
        <v>3044</v>
      </c>
      <c r="C287" s="5" t="s">
        <v>1536</v>
      </c>
      <c r="D287" s="5" t="s">
        <v>2938</v>
      </c>
      <c r="E287" s="5" t="s">
        <v>69</v>
      </c>
      <c r="F287" s="251">
        <v>42850</v>
      </c>
      <c r="G287" s="252">
        <v>0.38</v>
      </c>
    </row>
    <row r="288" spans="1:7">
      <c r="A288" s="5" t="s">
        <v>3043</v>
      </c>
      <c r="B288" s="5" t="s">
        <v>3042</v>
      </c>
      <c r="C288" s="5" t="s">
        <v>257</v>
      </c>
      <c r="D288" s="5" t="s">
        <v>2938</v>
      </c>
      <c r="E288" s="5" t="s">
        <v>186</v>
      </c>
      <c r="F288" s="251">
        <v>42831</v>
      </c>
      <c r="G288" s="250">
        <v>0.75</v>
      </c>
    </row>
    <row r="289" spans="1:7">
      <c r="A289" s="5" t="s">
        <v>3041</v>
      </c>
      <c r="B289" s="5" t="s">
        <v>3040</v>
      </c>
      <c r="C289" s="5" t="s">
        <v>257</v>
      </c>
      <c r="D289" s="5" t="s">
        <v>2938</v>
      </c>
      <c r="E289" s="5" t="s">
        <v>186</v>
      </c>
      <c r="F289" s="251">
        <v>42828</v>
      </c>
      <c r="G289" s="250">
        <v>1.1299999999999999</v>
      </c>
    </row>
    <row r="290" spans="1:7">
      <c r="A290" s="5" t="s">
        <v>3039</v>
      </c>
      <c r="B290" s="5" t="s">
        <v>3038</v>
      </c>
      <c r="C290" s="5" t="s">
        <v>257</v>
      </c>
      <c r="D290" s="5" t="s">
        <v>2938</v>
      </c>
      <c r="E290" s="5" t="s">
        <v>186</v>
      </c>
      <c r="F290" s="251">
        <v>42828</v>
      </c>
      <c r="G290" s="250">
        <v>1.1299999999999999</v>
      </c>
    </row>
    <row r="291" spans="1:7">
      <c r="A291" s="5" t="s">
        <v>3037</v>
      </c>
      <c r="B291" s="5" t="s">
        <v>3036</v>
      </c>
      <c r="C291" s="5" t="s">
        <v>1711</v>
      </c>
      <c r="D291" s="5" t="s">
        <v>2938</v>
      </c>
      <c r="E291" s="5" t="s">
        <v>186</v>
      </c>
      <c r="F291" s="251">
        <v>42828</v>
      </c>
      <c r="G291" s="252">
        <v>1.1299999999999999</v>
      </c>
    </row>
    <row r="292" spans="1:7">
      <c r="A292" s="5" t="s">
        <v>3035</v>
      </c>
      <c r="B292" s="5" t="s">
        <v>3034</v>
      </c>
      <c r="C292" s="5" t="s">
        <v>257</v>
      </c>
      <c r="D292" s="5" t="s">
        <v>2943</v>
      </c>
      <c r="E292" s="5" t="s">
        <v>186</v>
      </c>
      <c r="F292" s="251">
        <v>42825</v>
      </c>
      <c r="G292" s="250">
        <v>0.54</v>
      </c>
    </row>
    <row r="293" spans="1:7">
      <c r="A293" s="5" t="s">
        <v>3033</v>
      </c>
      <c r="B293" s="5" t="s">
        <v>3032</v>
      </c>
      <c r="C293" s="5" t="s">
        <v>257</v>
      </c>
      <c r="D293" s="5" t="s">
        <v>2943</v>
      </c>
      <c r="E293" s="5" t="s">
        <v>186</v>
      </c>
      <c r="F293" s="251">
        <v>42825</v>
      </c>
      <c r="G293" s="250">
        <v>0.54</v>
      </c>
    </row>
    <row r="294" spans="1:7">
      <c r="A294" s="5" t="s">
        <v>3031</v>
      </c>
      <c r="B294" s="5" t="s">
        <v>3030</v>
      </c>
      <c r="C294" s="5" t="s">
        <v>257</v>
      </c>
      <c r="D294" s="5" t="s">
        <v>2943</v>
      </c>
      <c r="E294" s="5" t="s">
        <v>186</v>
      </c>
      <c r="F294" s="251">
        <v>42823</v>
      </c>
      <c r="G294" s="252">
        <v>0.32</v>
      </c>
    </row>
    <row r="295" spans="1:7">
      <c r="A295" s="5" t="s">
        <v>3029</v>
      </c>
      <c r="B295" s="5" t="s">
        <v>3028</v>
      </c>
      <c r="C295" s="5" t="s">
        <v>257</v>
      </c>
      <c r="D295" s="5" t="s">
        <v>2943</v>
      </c>
      <c r="E295" s="5" t="s">
        <v>186</v>
      </c>
      <c r="F295" s="251">
        <v>42818</v>
      </c>
      <c r="G295" s="250">
        <v>0.54</v>
      </c>
    </row>
    <row r="296" spans="1:7">
      <c r="A296" s="5" t="s">
        <v>3027</v>
      </c>
      <c r="B296" s="5" t="s">
        <v>3026</v>
      </c>
      <c r="C296" s="5" t="s">
        <v>257</v>
      </c>
      <c r="D296" s="5" t="s">
        <v>2943</v>
      </c>
      <c r="E296" s="5" t="s">
        <v>186</v>
      </c>
      <c r="F296" s="251">
        <v>42816</v>
      </c>
      <c r="G296" s="250">
        <v>0.32</v>
      </c>
    </row>
    <row r="297" spans="1:7">
      <c r="A297" s="5" t="s">
        <v>3025</v>
      </c>
      <c r="B297" s="5" t="s">
        <v>3024</v>
      </c>
      <c r="C297" s="5" t="s">
        <v>257</v>
      </c>
      <c r="D297" s="5" t="s">
        <v>2943</v>
      </c>
      <c r="E297" s="5" t="s">
        <v>186</v>
      </c>
      <c r="F297" s="251">
        <v>42801</v>
      </c>
      <c r="G297" s="250">
        <v>0.54</v>
      </c>
    </row>
    <row r="298" spans="1:7">
      <c r="A298" s="5" t="s">
        <v>3023</v>
      </c>
      <c r="B298" s="5" t="s">
        <v>3022</v>
      </c>
      <c r="C298" s="5" t="s">
        <v>3021</v>
      </c>
      <c r="D298" s="5" t="s">
        <v>2938</v>
      </c>
      <c r="E298" s="5" t="s">
        <v>186</v>
      </c>
      <c r="F298" s="251">
        <v>42795</v>
      </c>
      <c r="G298" s="250">
        <v>1.1299999999999999</v>
      </c>
    </row>
    <row r="299" spans="1:7">
      <c r="A299" s="5" t="s">
        <v>3020</v>
      </c>
      <c r="B299" s="5" t="s">
        <v>3019</v>
      </c>
      <c r="C299" s="5" t="s">
        <v>257</v>
      </c>
      <c r="D299" s="5" t="s">
        <v>2938</v>
      </c>
      <c r="E299" s="5" t="s">
        <v>186</v>
      </c>
      <c r="F299" s="251">
        <v>42767</v>
      </c>
      <c r="G299" s="250">
        <v>1.1299999999999999</v>
      </c>
    </row>
    <row r="300" spans="1:7">
      <c r="A300" s="5" t="s">
        <v>3018</v>
      </c>
      <c r="B300" s="5" t="s">
        <v>3017</v>
      </c>
      <c r="C300" s="5" t="s">
        <v>257</v>
      </c>
      <c r="D300" s="5" t="s">
        <v>2938</v>
      </c>
      <c r="E300" s="5" t="s">
        <v>186</v>
      </c>
      <c r="F300" s="251">
        <v>42767</v>
      </c>
      <c r="G300" s="250">
        <v>1.1299999999999999</v>
      </c>
    </row>
    <row r="301" spans="1:7">
      <c r="A301" s="5" t="s">
        <v>3016</v>
      </c>
      <c r="B301" s="5" t="s">
        <v>3015</v>
      </c>
      <c r="C301" s="5" t="s">
        <v>46</v>
      </c>
      <c r="D301" s="5" t="s">
        <v>2938</v>
      </c>
      <c r="E301" s="5" t="s">
        <v>33</v>
      </c>
      <c r="F301" s="251">
        <v>42748</v>
      </c>
      <c r="G301" s="250">
        <v>8.2799999999999994</v>
      </c>
    </row>
    <row r="302" spans="1:7">
      <c r="A302" s="5" t="s">
        <v>3014</v>
      </c>
      <c r="B302" s="5" t="s">
        <v>3013</v>
      </c>
      <c r="C302" s="5" t="s">
        <v>257</v>
      </c>
      <c r="D302" s="5" t="s">
        <v>2943</v>
      </c>
      <c r="E302" s="5" t="s">
        <v>186</v>
      </c>
      <c r="F302" s="251">
        <v>42739</v>
      </c>
      <c r="G302" s="250">
        <v>0.63</v>
      </c>
    </row>
    <row r="303" spans="1:7">
      <c r="A303" s="5" t="s">
        <v>3012</v>
      </c>
      <c r="B303" s="5" t="s">
        <v>3011</v>
      </c>
      <c r="C303" s="5" t="s">
        <v>257</v>
      </c>
      <c r="D303" s="5" t="s">
        <v>2938</v>
      </c>
      <c r="E303" s="5" t="s">
        <v>186</v>
      </c>
      <c r="F303" s="251">
        <v>42738</v>
      </c>
      <c r="G303" s="250">
        <v>0.75</v>
      </c>
    </row>
    <row r="304" spans="1:7">
      <c r="A304" s="5" t="s">
        <v>3010</v>
      </c>
      <c r="B304" s="5" t="s">
        <v>3009</v>
      </c>
      <c r="C304" s="5" t="s">
        <v>144</v>
      </c>
      <c r="D304" s="5" t="s">
        <v>2938</v>
      </c>
      <c r="E304" s="5" t="s">
        <v>69</v>
      </c>
      <c r="F304" s="251">
        <v>42709</v>
      </c>
      <c r="G304" s="250">
        <v>1.1299999999999999</v>
      </c>
    </row>
    <row r="305" spans="1:7">
      <c r="A305" s="5" t="s">
        <v>3008</v>
      </c>
      <c r="B305" s="5" t="s">
        <v>3007</v>
      </c>
      <c r="C305" s="5" t="s">
        <v>257</v>
      </c>
      <c r="D305" s="5" t="s">
        <v>2938</v>
      </c>
      <c r="E305" s="5" t="s">
        <v>186</v>
      </c>
      <c r="F305" s="251">
        <v>42704</v>
      </c>
      <c r="G305" s="250">
        <v>1.1299999999999999</v>
      </c>
    </row>
    <row r="306" spans="1:7">
      <c r="A306" s="5" t="s">
        <v>3006</v>
      </c>
      <c r="B306" s="5" t="s">
        <v>3005</v>
      </c>
      <c r="C306" s="5" t="s">
        <v>257</v>
      </c>
      <c r="D306" s="5" t="s">
        <v>2938</v>
      </c>
      <c r="E306" s="5" t="s">
        <v>186</v>
      </c>
      <c r="F306" s="251">
        <v>42704</v>
      </c>
      <c r="G306" s="250">
        <v>1.1299999999999999</v>
      </c>
    </row>
    <row r="307" spans="1:7">
      <c r="A307" s="5" t="s">
        <v>3004</v>
      </c>
      <c r="B307" s="5" t="s">
        <v>3003</v>
      </c>
      <c r="C307" s="5" t="s">
        <v>1536</v>
      </c>
      <c r="D307" s="5" t="s">
        <v>2938</v>
      </c>
      <c r="E307" s="5" t="s">
        <v>69</v>
      </c>
      <c r="F307" s="251">
        <v>42704</v>
      </c>
      <c r="G307" s="250">
        <v>1.51</v>
      </c>
    </row>
    <row r="308" spans="1:7">
      <c r="A308" s="5" t="s">
        <v>3002</v>
      </c>
      <c r="B308" s="5" t="s">
        <v>3001</v>
      </c>
      <c r="C308" s="5" t="s">
        <v>257</v>
      </c>
      <c r="D308" s="5" t="s">
        <v>2938</v>
      </c>
      <c r="E308" s="5" t="s">
        <v>186</v>
      </c>
      <c r="F308" s="251">
        <v>42696</v>
      </c>
      <c r="G308" s="250">
        <v>1.1299999999999999</v>
      </c>
    </row>
    <row r="309" spans="1:7">
      <c r="A309" s="5" t="s">
        <v>3000</v>
      </c>
      <c r="B309" s="5" t="s">
        <v>2999</v>
      </c>
      <c r="C309" s="5" t="s">
        <v>257</v>
      </c>
      <c r="D309" s="5" t="s">
        <v>2938</v>
      </c>
      <c r="E309" s="5" t="s">
        <v>186</v>
      </c>
      <c r="F309" s="251">
        <v>42692</v>
      </c>
      <c r="G309" s="250">
        <v>1.1299999999999999</v>
      </c>
    </row>
    <row r="310" spans="1:7">
      <c r="A310" s="5" t="s">
        <v>2998</v>
      </c>
      <c r="B310" s="5" t="s">
        <v>2997</v>
      </c>
      <c r="C310" s="5" t="s">
        <v>628</v>
      </c>
      <c r="D310" s="5" t="s">
        <v>2938</v>
      </c>
      <c r="E310" s="5" t="s">
        <v>186</v>
      </c>
      <c r="F310" s="251">
        <v>42444</v>
      </c>
      <c r="G310" s="250">
        <v>7.56</v>
      </c>
    </row>
    <row r="311" spans="1:7">
      <c r="A311" s="5" t="s">
        <v>2996</v>
      </c>
      <c r="B311" s="5" t="s">
        <v>2995</v>
      </c>
      <c r="C311" s="5" t="s">
        <v>1536</v>
      </c>
      <c r="D311" s="5" t="s">
        <v>2943</v>
      </c>
      <c r="E311" s="5" t="s">
        <v>69</v>
      </c>
      <c r="F311" s="251">
        <v>42156</v>
      </c>
      <c r="G311" s="250">
        <v>5.4</v>
      </c>
    </row>
    <row r="312" spans="1:7">
      <c r="A312" s="5" t="s">
        <v>2994</v>
      </c>
      <c r="B312" s="5" t="s">
        <v>2993</v>
      </c>
      <c r="C312" s="5" t="s">
        <v>1536</v>
      </c>
      <c r="D312" s="5" t="s">
        <v>2943</v>
      </c>
      <c r="E312" s="5" t="s">
        <v>69</v>
      </c>
      <c r="F312" s="251">
        <v>42156</v>
      </c>
      <c r="G312" s="250">
        <v>7.2</v>
      </c>
    </row>
    <row r="313" spans="1:7">
      <c r="A313" s="5" t="s">
        <v>2992</v>
      </c>
      <c r="B313" s="5" t="s">
        <v>2991</v>
      </c>
      <c r="C313" s="5" t="s">
        <v>2990</v>
      </c>
      <c r="D313" s="5" t="s">
        <v>2943</v>
      </c>
      <c r="E313" s="5" t="s">
        <v>31</v>
      </c>
      <c r="F313" s="251">
        <v>42155</v>
      </c>
      <c r="G313" s="250">
        <v>9.93</v>
      </c>
    </row>
    <row r="314" spans="1:7">
      <c r="A314" s="5" t="s">
        <v>2989</v>
      </c>
      <c r="B314" s="5" t="s">
        <v>2988</v>
      </c>
      <c r="C314" s="5" t="s">
        <v>996</v>
      </c>
      <c r="D314" s="5" t="s">
        <v>2943</v>
      </c>
      <c r="E314" s="5" t="s">
        <v>33</v>
      </c>
      <c r="F314" s="5">
        <v>42019</v>
      </c>
      <c r="G314" s="250">
        <v>9.77</v>
      </c>
    </row>
    <row r="315" spans="1:7">
      <c r="A315" s="5" t="s">
        <v>2987</v>
      </c>
      <c r="B315" s="5" t="s">
        <v>2986</v>
      </c>
      <c r="C315" s="5" t="s">
        <v>996</v>
      </c>
      <c r="D315" s="5" t="s">
        <v>2943</v>
      </c>
      <c r="E315" s="5" t="s">
        <v>33</v>
      </c>
      <c r="F315" s="5">
        <v>41967</v>
      </c>
      <c r="G315" s="250">
        <v>9.77</v>
      </c>
    </row>
    <row r="316" spans="1:7">
      <c r="A316" s="5" t="s">
        <v>2985</v>
      </c>
      <c r="B316" s="5" t="s">
        <v>2984</v>
      </c>
      <c r="C316" s="5" t="s">
        <v>628</v>
      </c>
      <c r="D316" s="5" t="s">
        <v>2943</v>
      </c>
      <c r="E316" s="5" t="s">
        <v>186</v>
      </c>
      <c r="F316" s="251">
        <v>41913</v>
      </c>
      <c r="G316" s="250">
        <v>2.5</v>
      </c>
    </row>
    <row r="317" spans="1:7">
      <c r="A317" s="5" t="s">
        <v>2983</v>
      </c>
      <c r="B317" s="5" t="s">
        <v>2982</v>
      </c>
      <c r="C317" s="5" t="s">
        <v>628</v>
      </c>
      <c r="D317" s="5" t="s">
        <v>2943</v>
      </c>
      <c r="E317" s="5" t="s">
        <v>186</v>
      </c>
      <c r="F317" s="251">
        <v>41857</v>
      </c>
      <c r="G317" s="250">
        <v>5</v>
      </c>
    </row>
    <row r="318" spans="1:7">
      <c r="A318" s="5" t="s">
        <v>2981</v>
      </c>
      <c r="B318" s="5" t="s">
        <v>2980</v>
      </c>
      <c r="C318" s="5" t="s">
        <v>996</v>
      </c>
      <c r="D318" s="5" t="s">
        <v>2943</v>
      </c>
      <c r="E318" s="5" t="s">
        <v>33</v>
      </c>
      <c r="F318" s="251">
        <v>41649</v>
      </c>
      <c r="G318" s="250">
        <v>9.77</v>
      </c>
    </row>
    <row r="319" spans="1:7">
      <c r="A319" s="5" t="s">
        <v>2979</v>
      </c>
      <c r="B319" s="5" t="s">
        <v>2978</v>
      </c>
      <c r="C319" s="5" t="s">
        <v>231</v>
      </c>
      <c r="D319" s="5" t="s">
        <v>2943</v>
      </c>
      <c r="E319" s="5" t="s">
        <v>186</v>
      </c>
      <c r="F319" s="251">
        <v>41572</v>
      </c>
      <c r="G319" s="250">
        <v>9.3800000000000008</v>
      </c>
    </row>
    <row r="320" spans="1:7">
      <c r="A320" s="5" t="s">
        <v>2977</v>
      </c>
      <c r="B320" s="5" t="s">
        <v>2976</v>
      </c>
      <c r="C320" s="5" t="s">
        <v>722</v>
      </c>
      <c r="D320" s="5" t="s">
        <v>2943</v>
      </c>
      <c r="E320" s="5" t="s">
        <v>31</v>
      </c>
      <c r="F320" s="251">
        <v>41457</v>
      </c>
      <c r="G320" s="250">
        <v>9.77</v>
      </c>
    </row>
    <row r="321" spans="1:7">
      <c r="A321" s="5" t="s">
        <v>2975</v>
      </c>
      <c r="B321" s="5" t="s">
        <v>2974</v>
      </c>
      <c r="C321" s="5" t="s">
        <v>42</v>
      </c>
      <c r="D321" s="5" t="s">
        <v>2943</v>
      </c>
      <c r="E321" s="5" t="s">
        <v>33</v>
      </c>
      <c r="F321" s="251">
        <v>41440</v>
      </c>
      <c r="G321" s="250">
        <v>9.3800000000000008</v>
      </c>
    </row>
    <row r="322" spans="1:7">
      <c r="A322" s="5" t="s">
        <v>2973</v>
      </c>
      <c r="B322" s="5" t="s">
        <v>2972</v>
      </c>
      <c r="C322" s="5" t="s">
        <v>257</v>
      </c>
      <c r="D322" s="5" t="s">
        <v>2943</v>
      </c>
      <c r="E322" s="5" t="s">
        <v>186</v>
      </c>
      <c r="F322" s="251">
        <v>41440</v>
      </c>
      <c r="G322" s="250">
        <v>9.3800000000000008</v>
      </c>
    </row>
    <row r="323" spans="1:7">
      <c r="A323" s="5" t="s">
        <v>2971</v>
      </c>
      <c r="B323" s="5" t="s">
        <v>2970</v>
      </c>
      <c r="C323" s="5" t="s">
        <v>34</v>
      </c>
      <c r="D323" s="5" t="s">
        <v>2943</v>
      </c>
      <c r="E323" s="5" t="s">
        <v>69</v>
      </c>
      <c r="F323" s="251">
        <v>41440</v>
      </c>
      <c r="G323" s="250">
        <v>9.3800000000000008</v>
      </c>
    </row>
    <row r="324" spans="1:7">
      <c r="A324" s="5" t="s">
        <v>2969</v>
      </c>
      <c r="B324" s="5" t="s">
        <v>2968</v>
      </c>
      <c r="C324" s="5" t="s">
        <v>34</v>
      </c>
      <c r="D324" s="5" t="s">
        <v>2943</v>
      </c>
      <c r="E324" s="5" t="s">
        <v>69</v>
      </c>
      <c r="F324" s="251">
        <v>41440</v>
      </c>
      <c r="G324" s="250">
        <v>9.3800000000000008</v>
      </c>
    </row>
    <row r="325" spans="1:7">
      <c r="A325" s="5" t="s">
        <v>2967</v>
      </c>
      <c r="B325" s="5" t="s">
        <v>2966</v>
      </c>
      <c r="C325" s="5" t="s">
        <v>34</v>
      </c>
      <c r="D325" s="5" t="s">
        <v>2943</v>
      </c>
      <c r="E325" s="5" t="s">
        <v>69</v>
      </c>
      <c r="F325" s="251">
        <v>41440</v>
      </c>
      <c r="G325" s="250">
        <v>9.3800000000000008</v>
      </c>
    </row>
    <row r="326" spans="1:7">
      <c r="A326" s="5" t="s">
        <v>2965</v>
      </c>
      <c r="B326" s="5" t="s">
        <v>2964</v>
      </c>
      <c r="C326" s="5" t="s">
        <v>42</v>
      </c>
      <c r="D326" s="5" t="s">
        <v>2943</v>
      </c>
      <c r="E326" s="5" t="s">
        <v>33</v>
      </c>
      <c r="F326" s="251">
        <v>41440</v>
      </c>
      <c r="G326" s="250">
        <v>9.3800000000000008</v>
      </c>
    </row>
    <row r="327" spans="1:7">
      <c r="A327" s="5" t="s">
        <v>2963</v>
      </c>
      <c r="B327" s="5" t="s">
        <v>2962</v>
      </c>
      <c r="C327" s="5" t="s">
        <v>1711</v>
      </c>
      <c r="D327" s="5" t="s">
        <v>2943</v>
      </c>
      <c r="E327" s="5" t="s">
        <v>186</v>
      </c>
      <c r="F327" s="251">
        <v>41440</v>
      </c>
      <c r="G327" s="250">
        <v>9.3800000000000008</v>
      </c>
    </row>
    <row r="328" spans="1:7">
      <c r="A328" s="5" t="s">
        <v>2961</v>
      </c>
      <c r="B328" s="5" t="s">
        <v>2960</v>
      </c>
      <c r="C328" s="5" t="s">
        <v>88</v>
      </c>
      <c r="D328" s="5" t="s">
        <v>2943</v>
      </c>
      <c r="E328" s="5" t="s">
        <v>33</v>
      </c>
      <c r="F328" s="251">
        <v>41440</v>
      </c>
      <c r="G328" s="250">
        <v>9.3800000000000008</v>
      </c>
    </row>
    <row r="329" spans="1:7">
      <c r="A329" s="5" t="s">
        <v>2959</v>
      </c>
      <c r="B329" s="5" t="s">
        <v>2958</v>
      </c>
      <c r="C329" s="5" t="s">
        <v>48</v>
      </c>
      <c r="D329" s="5" t="s">
        <v>2943</v>
      </c>
      <c r="E329" s="5" t="s">
        <v>32</v>
      </c>
      <c r="F329" s="251">
        <v>41440</v>
      </c>
      <c r="G329" s="250">
        <v>9.3800000000000008</v>
      </c>
    </row>
    <row r="330" spans="1:7">
      <c r="A330" s="5" t="s">
        <v>2957</v>
      </c>
      <c r="B330" s="5" t="s">
        <v>2956</v>
      </c>
      <c r="C330" s="5" t="s">
        <v>42</v>
      </c>
      <c r="D330" s="5" t="s">
        <v>2943</v>
      </c>
      <c r="E330" s="5" t="s">
        <v>33</v>
      </c>
      <c r="F330" s="251">
        <v>41440</v>
      </c>
      <c r="G330" s="250">
        <v>9.3800000000000008</v>
      </c>
    </row>
    <row r="331" spans="1:7">
      <c r="A331" s="5" t="s">
        <v>2955</v>
      </c>
      <c r="B331" s="5" t="s">
        <v>2954</v>
      </c>
      <c r="C331" s="5" t="s">
        <v>34</v>
      </c>
      <c r="D331" s="5" t="s">
        <v>2943</v>
      </c>
      <c r="E331" s="5" t="s">
        <v>69</v>
      </c>
      <c r="F331" s="251">
        <v>41440</v>
      </c>
      <c r="G331" s="250">
        <v>9.3800000000000008</v>
      </c>
    </row>
    <row r="332" spans="1:7">
      <c r="A332" s="5" t="s">
        <v>2953</v>
      </c>
      <c r="B332" s="5" t="s">
        <v>2952</v>
      </c>
      <c r="C332" s="5" t="s">
        <v>257</v>
      </c>
      <c r="D332" s="5" t="s">
        <v>2943</v>
      </c>
      <c r="E332" s="5" t="s">
        <v>186</v>
      </c>
      <c r="F332" s="251">
        <v>41440</v>
      </c>
      <c r="G332" s="250">
        <v>9.3800000000000008</v>
      </c>
    </row>
    <row r="333" spans="1:7">
      <c r="A333" s="5" t="s">
        <v>2951</v>
      </c>
      <c r="B333" s="5" t="s">
        <v>2950</v>
      </c>
      <c r="C333" s="5" t="s">
        <v>257</v>
      </c>
      <c r="D333" s="5" t="s">
        <v>2943</v>
      </c>
      <c r="E333" s="5" t="s">
        <v>186</v>
      </c>
      <c r="F333" s="251">
        <v>41440</v>
      </c>
      <c r="G333" s="250">
        <v>9.3800000000000008</v>
      </c>
    </row>
    <row r="334" spans="1:7">
      <c r="A334" s="5" t="s">
        <v>2949</v>
      </c>
      <c r="B334" s="5" t="s">
        <v>2948</v>
      </c>
      <c r="C334" s="5" t="s">
        <v>48</v>
      </c>
      <c r="D334" s="5" t="s">
        <v>2943</v>
      </c>
      <c r="E334" s="5" t="s">
        <v>32</v>
      </c>
      <c r="F334" s="251">
        <v>41440</v>
      </c>
      <c r="G334" s="250">
        <v>9.3800000000000008</v>
      </c>
    </row>
    <row r="335" spans="1:7">
      <c r="A335" s="5" t="s">
        <v>2947</v>
      </c>
      <c r="B335" s="5" t="s">
        <v>2946</v>
      </c>
      <c r="C335" s="5" t="s">
        <v>88</v>
      </c>
      <c r="D335" s="5" t="s">
        <v>2943</v>
      </c>
      <c r="E335" s="5" t="s">
        <v>33</v>
      </c>
      <c r="F335" s="251">
        <v>41440</v>
      </c>
      <c r="G335" s="252">
        <v>9.3800000000000008</v>
      </c>
    </row>
    <row r="336" spans="1:7">
      <c r="A336" s="5" t="s">
        <v>2945</v>
      </c>
      <c r="B336" s="5" t="s">
        <v>2944</v>
      </c>
      <c r="C336" s="5" t="s">
        <v>88</v>
      </c>
      <c r="D336" s="5" t="s">
        <v>2943</v>
      </c>
      <c r="E336" s="5" t="s">
        <v>33</v>
      </c>
      <c r="F336" s="251">
        <v>41440</v>
      </c>
      <c r="G336" s="252">
        <v>9.3800000000000008</v>
      </c>
    </row>
    <row r="337" spans="1:7">
      <c r="A337" s="5" t="s">
        <v>2942</v>
      </c>
      <c r="B337" s="5" t="s">
        <v>2941</v>
      </c>
      <c r="C337" s="5" t="s">
        <v>315</v>
      </c>
      <c r="D337" s="5" t="s">
        <v>2938</v>
      </c>
      <c r="E337" s="5" t="s">
        <v>32</v>
      </c>
      <c r="F337" s="251">
        <v>40809</v>
      </c>
      <c r="G337" s="250">
        <v>5.8</v>
      </c>
    </row>
    <row r="338" spans="1:7">
      <c r="A338" s="5" t="s">
        <v>2940</v>
      </c>
      <c r="B338" s="5" t="s">
        <v>2939</v>
      </c>
      <c r="C338" s="5" t="s">
        <v>257</v>
      </c>
      <c r="D338" s="5" t="s">
        <v>2938</v>
      </c>
      <c r="E338" s="5" t="s">
        <v>186</v>
      </c>
      <c r="F338" s="251">
        <v>25569</v>
      </c>
      <c r="G338" s="250">
        <v>8.1999999999999993</v>
      </c>
    </row>
  </sheetData>
  <autoFilter ref="A5:G338" xr:uid="{00000000-0001-0000-0D00-000000000000}">
    <sortState xmlns:xlrd2="http://schemas.microsoft.com/office/spreadsheetml/2017/richdata2" ref="A6:G338">
      <sortCondition descending="1" ref="F5:F338"/>
    </sortState>
  </autoFilter>
  <mergeCells count="2">
    <mergeCell ref="A1:G1"/>
    <mergeCell ref="A3:G3"/>
  </mergeCells>
  <pageMargins left="0.7" right="0.7" top="0.75" bottom="0.75" header="0.3" footer="0.3"/>
  <pageSetup scale="71" orientation="portrait" r:id="rId1"/>
  <headerFooter>
    <oddFooter>&amp;LERCOT PUBLIC&amp;C&amp;P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8111-732F-4460-B696-94A2DF76FCDD}">
  <sheetPr>
    <tabColor rgb="FFC00000"/>
  </sheetPr>
  <dimension ref="A1:H237"/>
  <sheetViews>
    <sheetView zoomScaleNormal="100" workbookViewId="0">
      <selection sqref="A1:F1"/>
    </sheetView>
  </sheetViews>
  <sheetFormatPr defaultColWidth="9.109375" defaultRowHeight="13.2"/>
  <cols>
    <col min="1" max="1" width="36.44140625" style="5" customWidth="1"/>
    <col min="2" max="2" width="33.44140625" style="5" customWidth="1"/>
    <col min="3" max="3" width="19.44140625" style="148" bestFit="1" customWidth="1"/>
    <col min="4" max="4" width="19.44140625" style="148" customWidth="1"/>
    <col min="5" max="5" width="18.109375" style="148" customWidth="1"/>
    <col min="6" max="6" width="17.44140625" style="147" customWidth="1"/>
    <col min="7" max="8" width="12.44140625" style="146" customWidth="1"/>
    <col min="9" max="16384" width="9.109375" style="22"/>
  </cols>
  <sheetData>
    <row r="1" spans="1:8" ht="18" customHeight="1">
      <c r="A1" s="395" t="s">
        <v>3780</v>
      </c>
      <c r="B1" s="395"/>
      <c r="C1" s="395"/>
      <c r="D1" s="395"/>
      <c r="E1" s="395"/>
      <c r="F1" s="395"/>
      <c r="G1" s="166"/>
      <c r="H1" s="166"/>
    </row>
    <row r="2" spans="1:8" ht="14.4">
      <c r="A2" s="145"/>
      <c r="B2" s="145"/>
      <c r="C2" s="165"/>
      <c r="D2" s="165"/>
      <c r="E2" s="165"/>
      <c r="F2" s="164"/>
      <c r="G2" s="163"/>
      <c r="H2" s="163"/>
    </row>
    <row r="3" spans="1:8" ht="194.1" customHeight="1">
      <c r="A3" s="406" t="s">
        <v>3779</v>
      </c>
      <c r="B3" s="406"/>
      <c r="C3" s="406"/>
      <c r="D3" s="406"/>
      <c r="E3" s="406"/>
      <c r="F3" s="406"/>
      <c r="G3" s="162"/>
      <c r="H3" s="162"/>
    </row>
    <row r="4" spans="1:8" ht="26.4">
      <c r="A4" s="161" t="s">
        <v>2937</v>
      </c>
      <c r="B4" s="161" t="s">
        <v>3778</v>
      </c>
      <c r="C4" s="160" t="s">
        <v>3777</v>
      </c>
      <c r="D4" s="309" t="s">
        <v>4589</v>
      </c>
      <c r="E4" s="159" t="s">
        <v>3776</v>
      </c>
      <c r="F4" s="158" t="s">
        <v>3775</v>
      </c>
      <c r="G4" s="22"/>
      <c r="H4" s="22"/>
    </row>
    <row r="5" spans="1:8">
      <c r="A5" s="5" t="s">
        <v>3774</v>
      </c>
      <c r="B5" s="5" t="s">
        <v>3773</v>
      </c>
      <c r="C5" s="152" t="s">
        <v>1730</v>
      </c>
      <c r="D5" s="151">
        <v>161</v>
      </c>
      <c r="E5" s="148">
        <v>100</v>
      </c>
      <c r="F5" s="147">
        <v>38018</v>
      </c>
      <c r="H5" s="22"/>
    </row>
    <row r="6" spans="1:8">
      <c r="A6" s="157" t="s">
        <v>3772</v>
      </c>
      <c r="B6" s="5" t="s">
        <v>3771</v>
      </c>
      <c r="C6" s="152" t="s">
        <v>1732</v>
      </c>
      <c r="D6" s="151">
        <v>102.5</v>
      </c>
      <c r="E6" s="148">
        <v>102.5</v>
      </c>
      <c r="F6" s="147">
        <v>38352</v>
      </c>
      <c r="H6" s="22"/>
    </row>
    <row r="7" spans="1:8">
      <c r="A7" s="157" t="s">
        <v>3770</v>
      </c>
      <c r="B7" s="5" t="s">
        <v>3769</v>
      </c>
      <c r="C7" s="152" t="s">
        <v>1732</v>
      </c>
      <c r="D7" s="151">
        <v>102.5</v>
      </c>
      <c r="E7" s="148">
        <v>102.5</v>
      </c>
      <c r="F7" s="147">
        <v>38352</v>
      </c>
      <c r="H7" s="22"/>
    </row>
    <row r="8" spans="1:8">
      <c r="A8" s="5" t="s">
        <v>3768</v>
      </c>
      <c r="B8" s="5" t="s">
        <v>3767</v>
      </c>
      <c r="C8" s="152" t="s">
        <v>1732</v>
      </c>
      <c r="D8" s="151">
        <v>8</v>
      </c>
      <c r="E8" s="148">
        <v>8</v>
      </c>
      <c r="F8" s="147">
        <v>38473</v>
      </c>
      <c r="H8" s="22"/>
    </row>
    <row r="9" spans="1:8">
      <c r="A9" s="5" t="s">
        <v>3766</v>
      </c>
      <c r="B9" s="5" t="s">
        <v>3765</v>
      </c>
      <c r="C9" s="152" t="s">
        <v>1732</v>
      </c>
      <c r="D9" s="151">
        <v>8</v>
      </c>
      <c r="E9" s="148">
        <v>8</v>
      </c>
      <c r="F9" s="147">
        <v>38473</v>
      </c>
      <c r="H9" s="22"/>
    </row>
    <row r="10" spans="1:8">
      <c r="A10" s="5" t="s">
        <v>3764</v>
      </c>
      <c r="B10" s="5" t="s">
        <v>3763</v>
      </c>
      <c r="C10" s="152" t="s">
        <v>1732</v>
      </c>
      <c r="D10" s="151">
        <v>18</v>
      </c>
      <c r="E10" s="148">
        <v>18</v>
      </c>
      <c r="F10" s="147">
        <v>38473</v>
      </c>
      <c r="H10" s="22"/>
    </row>
    <row r="11" spans="1:8">
      <c r="A11" s="5" t="s">
        <v>3762</v>
      </c>
      <c r="B11" s="5" t="s">
        <v>3761</v>
      </c>
      <c r="C11" s="152" t="s">
        <v>1732</v>
      </c>
      <c r="D11" s="151">
        <v>18</v>
      </c>
      <c r="E11" s="148">
        <v>17</v>
      </c>
      <c r="F11" s="147">
        <v>38473</v>
      </c>
      <c r="H11" s="22"/>
    </row>
    <row r="12" spans="1:8">
      <c r="A12" s="5" t="s">
        <v>3760</v>
      </c>
      <c r="B12" s="5" t="s">
        <v>3759</v>
      </c>
      <c r="C12" s="152" t="s">
        <v>1732</v>
      </c>
      <c r="D12" s="151">
        <v>27</v>
      </c>
      <c r="E12" s="148">
        <v>27</v>
      </c>
      <c r="F12" s="147">
        <v>38473</v>
      </c>
      <c r="H12" s="22"/>
    </row>
    <row r="13" spans="1:8">
      <c r="A13" s="5" t="s">
        <v>3758</v>
      </c>
      <c r="B13" s="5" t="s">
        <v>3757</v>
      </c>
      <c r="C13" s="152" t="s">
        <v>1731</v>
      </c>
      <c r="D13" s="151">
        <v>17.399999999999999</v>
      </c>
      <c r="E13" s="148">
        <v>14.5</v>
      </c>
      <c r="F13" s="147">
        <v>38553</v>
      </c>
      <c r="H13" s="22"/>
    </row>
    <row r="14" spans="1:8">
      <c r="A14" s="5" t="s">
        <v>3754</v>
      </c>
      <c r="B14" s="5" t="s">
        <v>647</v>
      </c>
      <c r="C14" s="152" t="s">
        <v>1732</v>
      </c>
      <c r="D14" s="151">
        <v>212</v>
      </c>
      <c r="E14" s="148">
        <v>172</v>
      </c>
      <c r="F14" s="147">
        <v>38634</v>
      </c>
      <c r="H14" s="22"/>
    </row>
    <row r="15" spans="1:8">
      <c r="A15" s="5" t="s">
        <v>3753</v>
      </c>
      <c r="B15" s="5" t="s">
        <v>644</v>
      </c>
      <c r="C15" s="152" t="s">
        <v>1732</v>
      </c>
      <c r="D15" s="151">
        <v>250</v>
      </c>
      <c r="E15" s="148">
        <v>250</v>
      </c>
      <c r="F15" s="147">
        <v>38634</v>
      </c>
      <c r="H15" s="22"/>
    </row>
    <row r="16" spans="1:8">
      <c r="A16" s="5" t="s">
        <v>3756</v>
      </c>
      <c r="B16" s="5" t="s">
        <v>3755</v>
      </c>
      <c r="C16" s="152" t="s">
        <v>1732</v>
      </c>
      <c r="D16" s="151">
        <v>69</v>
      </c>
      <c r="E16" s="148">
        <v>69</v>
      </c>
      <c r="F16" s="147">
        <v>38634</v>
      </c>
      <c r="H16" s="22"/>
    </row>
    <row r="17" spans="1:8">
      <c r="A17" s="5" t="s">
        <v>3752</v>
      </c>
      <c r="B17" s="5" t="s">
        <v>3751</v>
      </c>
      <c r="C17" s="152" t="s">
        <v>1731</v>
      </c>
      <c r="D17" s="151">
        <v>17.399999999999999</v>
      </c>
      <c r="E17" s="148">
        <v>14.5</v>
      </c>
      <c r="F17" s="147">
        <v>38719</v>
      </c>
      <c r="H17" s="22"/>
    </row>
    <row r="18" spans="1:8">
      <c r="A18" s="153" t="s">
        <v>3750</v>
      </c>
      <c r="B18" s="153" t="s">
        <v>3749</v>
      </c>
      <c r="C18" s="152" t="s">
        <v>1732</v>
      </c>
      <c r="D18" s="151">
        <v>100</v>
      </c>
      <c r="E18" s="148">
        <v>100</v>
      </c>
      <c r="F18" s="147">
        <v>39107</v>
      </c>
      <c r="H18" s="22"/>
    </row>
    <row r="19" spans="1:8">
      <c r="A19" s="154" t="s">
        <v>3748</v>
      </c>
      <c r="B19" s="154" t="s">
        <v>3747</v>
      </c>
      <c r="C19" s="152" t="s">
        <v>1732</v>
      </c>
      <c r="D19" s="151">
        <v>158</v>
      </c>
      <c r="E19" s="155">
        <v>158</v>
      </c>
      <c r="F19" s="156">
        <v>39492</v>
      </c>
      <c r="H19" s="22"/>
    </row>
    <row r="20" spans="1:8">
      <c r="A20" s="5" t="s">
        <v>3746</v>
      </c>
      <c r="B20" s="154" t="s">
        <v>3745</v>
      </c>
      <c r="C20" s="152" t="s">
        <v>1732</v>
      </c>
      <c r="D20" s="151">
        <v>204</v>
      </c>
      <c r="E20" s="148">
        <v>202</v>
      </c>
      <c r="F20" s="156">
        <v>39492</v>
      </c>
      <c r="H20" s="22"/>
    </row>
    <row r="21" spans="1:8">
      <c r="A21" s="154" t="s">
        <v>3744</v>
      </c>
      <c r="B21" s="154" t="s">
        <v>3743</v>
      </c>
      <c r="C21" s="152" t="s">
        <v>1732</v>
      </c>
      <c r="D21" s="151">
        <v>42</v>
      </c>
      <c r="E21" s="155">
        <v>42</v>
      </c>
      <c r="F21" s="150">
        <v>39873</v>
      </c>
      <c r="H21" s="22"/>
    </row>
    <row r="22" spans="1:8">
      <c r="A22" s="154" t="s">
        <v>3742</v>
      </c>
      <c r="B22" s="154" t="s">
        <v>3741</v>
      </c>
      <c r="C22" s="152" t="s">
        <v>1732</v>
      </c>
      <c r="D22" s="151">
        <v>80</v>
      </c>
      <c r="E22" s="155">
        <v>80</v>
      </c>
      <c r="F22" s="150">
        <v>39873</v>
      </c>
      <c r="H22" s="22"/>
    </row>
    <row r="23" spans="1:8">
      <c r="A23" s="153" t="s">
        <v>3740</v>
      </c>
      <c r="B23" s="153" t="s">
        <v>3739</v>
      </c>
      <c r="C23" s="152" t="s">
        <v>1732</v>
      </c>
      <c r="D23" s="151">
        <v>33</v>
      </c>
      <c r="E23" s="148">
        <v>33</v>
      </c>
      <c r="F23" s="150">
        <v>39873</v>
      </c>
      <c r="H23" s="22"/>
    </row>
    <row r="24" spans="1:8">
      <c r="A24" s="154" t="s">
        <v>3738</v>
      </c>
      <c r="B24" s="154" t="s">
        <v>3737</v>
      </c>
      <c r="C24" s="152" t="s">
        <v>1732</v>
      </c>
      <c r="D24" s="151">
        <v>70</v>
      </c>
      <c r="E24" s="152">
        <v>70</v>
      </c>
      <c r="F24" s="150">
        <v>39873</v>
      </c>
      <c r="H24" s="22"/>
    </row>
    <row r="25" spans="1:8">
      <c r="A25" s="153" t="s">
        <v>3736</v>
      </c>
      <c r="B25" s="153" t="s">
        <v>3735</v>
      </c>
      <c r="C25" s="152" t="s">
        <v>1731</v>
      </c>
      <c r="D25" s="151">
        <v>23</v>
      </c>
      <c r="E25" s="152">
        <v>20</v>
      </c>
      <c r="F25" s="150">
        <v>39913</v>
      </c>
      <c r="H25" s="22"/>
    </row>
    <row r="26" spans="1:8">
      <c r="A26" s="153" t="s">
        <v>3734</v>
      </c>
      <c r="B26" s="153" t="s">
        <v>3733</v>
      </c>
      <c r="C26" s="152" t="s">
        <v>1732</v>
      </c>
      <c r="D26" s="151">
        <v>171</v>
      </c>
      <c r="E26" s="151">
        <v>163</v>
      </c>
      <c r="F26" s="150">
        <v>39938</v>
      </c>
      <c r="H26" s="22"/>
    </row>
    <row r="27" spans="1:8">
      <c r="A27" s="153" t="s">
        <v>3732</v>
      </c>
      <c r="B27" s="153" t="s">
        <v>3731</v>
      </c>
      <c r="C27" s="152" t="s">
        <v>1732</v>
      </c>
      <c r="D27" s="151">
        <v>174</v>
      </c>
      <c r="E27" s="151">
        <v>175</v>
      </c>
      <c r="F27" s="150">
        <v>39938</v>
      </c>
      <c r="H27" s="22"/>
    </row>
    <row r="28" spans="1:8">
      <c r="A28" s="153" t="s">
        <v>3730</v>
      </c>
      <c r="B28" s="153" t="s">
        <v>3729</v>
      </c>
      <c r="C28" s="152" t="s">
        <v>1732</v>
      </c>
      <c r="D28" s="151">
        <v>330</v>
      </c>
      <c r="E28" s="151">
        <v>312</v>
      </c>
      <c r="F28" s="150">
        <v>39938</v>
      </c>
      <c r="H28" s="22"/>
    </row>
    <row r="29" spans="1:8">
      <c r="A29" s="153" t="s">
        <v>3728</v>
      </c>
      <c r="B29" s="153" t="s">
        <v>3727</v>
      </c>
      <c r="C29" s="152" t="s">
        <v>1732</v>
      </c>
      <c r="D29" s="151">
        <v>180</v>
      </c>
      <c r="E29" s="151">
        <v>180</v>
      </c>
      <c r="F29" s="150">
        <v>39939</v>
      </c>
      <c r="H29" s="22"/>
    </row>
    <row r="30" spans="1:8">
      <c r="A30" s="153" t="s">
        <v>3726</v>
      </c>
      <c r="B30" s="153" t="s">
        <v>3725</v>
      </c>
      <c r="C30" s="152" t="s">
        <v>1732</v>
      </c>
      <c r="D30" s="151">
        <v>518</v>
      </c>
      <c r="E30" s="151">
        <v>518</v>
      </c>
      <c r="F30" s="150">
        <v>39939</v>
      </c>
      <c r="H30" s="22"/>
    </row>
    <row r="31" spans="1:8">
      <c r="A31" s="153" t="s">
        <v>3724</v>
      </c>
      <c r="B31" s="153" t="s">
        <v>3723</v>
      </c>
      <c r="C31" s="152" t="s">
        <v>1732</v>
      </c>
      <c r="D31" s="151">
        <v>115</v>
      </c>
      <c r="E31" s="151">
        <v>112</v>
      </c>
      <c r="F31" s="150">
        <v>39939</v>
      </c>
      <c r="H31" s="22"/>
    </row>
    <row r="32" spans="1:8">
      <c r="A32" s="153" t="s">
        <v>3722</v>
      </c>
      <c r="B32" s="153" t="s">
        <v>3721</v>
      </c>
      <c r="C32" s="152" t="s">
        <v>1730</v>
      </c>
      <c r="D32" s="151">
        <v>42.53</v>
      </c>
      <c r="E32" s="151">
        <v>29</v>
      </c>
      <c r="F32" s="150">
        <v>39939</v>
      </c>
      <c r="H32" s="22"/>
    </row>
    <row r="33" spans="1:8">
      <c r="A33" s="153" t="s">
        <v>3720</v>
      </c>
      <c r="B33" s="153" t="s">
        <v>3719</v>
      </c>
      <c r="C33" s="152" t="s">
        <v>1730</v>
      </c>
      <c r="D33" s="151">
        <v>89.4</v>
      </c>
      <c r="E33" s="151">
        <v>69</v>
      </c>
      <c r="F33" s="150">
        <v>39939</v>
      </c>
      <c r="H33" s="22"/>
    </row>
    <row r="34" spans="1:8">
      <c r="A34" s="153" t="s">
        <v>3718</v>
      </c>
      <c r="B34" s="153" t="s">
        <v>3717</v>
      </c>
      <c r="C34" s="152" t="s">
        <v>1730</v>
      </c>
      <c r="D34" s="151">
        <v>89.4</v>
      </c>
      <c r="E34" s="151">
        <v>69</v>
      </c>
      <c r="F34" s="150">
        <v>39939</v>
      </c>
      <c r="H34" s="22"/>
    </row>
    <row r="35" spans="1:8">
      <c r="A35" s="153" t="s">
        <v>3716</v>
      </c>
      <c r="B35" s="153" t="s">
        <v>3715</v>
      </c>
      <c r="C35" s="152" t="s">
        <v>1730</v>
      </c>
      <c r="D35" s="151">
        <v>91.5</v>
      </c>
      <c r="E35" s="151">
        <v>61</v>
      </c>
      <c r="F35" s="150">
        <v>39939</v>
      </c>
      <c r="H35" s="22"/>
    </row>
    <row r="36" spans="1:8">
      <c r="A36" s="153" t="s">
        <v>3714</v>
      </c>
      <c r="B36" s="153" t="s">
        <v>3713</v>
      </c>
      <c r="C36" s="152" t="s">
        <v>1732</v>
      </c>
      <c r="D36" s="151">
        <v>565</v>
      </c>
      <c r="E36" s="151">
        <v>563</v>
      </c>
      <c r="F36" s="150">
        <v>39939</v>
      </c>
      <c r="H36" s="22"/>
    </row>
    <row r="37" spans="1:8">
      <c r="A37" s="153" t="s">
        <v>3712</v>
      </c>
      <c r="B37" s="153" t="s">
        <v>3711</v>
      </c>
      <c r="C37" s="152" t="s">
        <v>1732</v>
      </c>
      <c r="D37" s="151">
        <v>470</v>
      </c>
      <c r="E37" s="152">
        <v>444</v>
      </c>
      <c r="F37" s="150">
        <v>40086</v>
      </c>
      <c r="H37" s="22"/>
    </row>
    <row r="38" spans="1:8">
      <c r="A38" s="153" t="s">
        <v>3710</v>
      </c>
      <c r="B38" s="153" t="s">
        <v>3709</v>
      </c>
      <c r="C38" s="152" t="s">
        <v>1732</v>
      </c>
      <c r="D38" s="151">
        <v>470</v>
      </c>
      <c r="E38" s="152">
        <v>459</v>
      </c>
      <c r="F38" s="150">
        <v>40086</v>
      </c>
      <c r="H38" s="22"/>
    </row>
    <row r="39" spans="1:8">
      <c r="A39" s="153" t="s">
        <v>3708</v>
      </c>
      <c r="B39" s="153" t="s">
        <v>3707</v>
      </c>
      <c r="C39" s="152" t="s">
        <v>1732</v>
      </c>
      <c r="D39" s="151">
        <v>565</v>
      </c>
      <c r="E39" s="152">
        <v>551</v>
      </c>
      <c r="F39" s="150">
        <v>40086</v>
      </c>
      <c r="H39" s="22"/>
    </row>
    <row r="40" spans="1:8">
      <c r="A40" s="153" t="s">
        <v>3706</v>
      </c>
      <c r="B40" s="153" t="s">
        <v>3705</v>
      </c>
      <c r="C40" s="152" t="s">
        <v>1732</v>
      </c>
      <c r="D40" s="151">
        <v>760</v>
      </c>
      <c r="E40" s="152">
        <v>733</v>
      </c>
      <c r="F40" s="150">
        <v>40086</v>
      </c>
      <c r="H40" s="22"/>
    </row>
    <row r="41" spans="1:8">
      <c r="A41" s="153" t="s">
        <v>3704</v>
      </c>
      <c r="B41" s="153" t="s">
        <v>3703</v>
      </c>
      <c r="C41" s="152" t="s">
        <v>1731</v>
      </c>
      <c r="D41" s="151">
        <v>12</v>
      </c>
      <c r="E41" s="151">
        <v>9.6</v>
      </c>
      <c r="F41" s="150">
        <v>40188</v>
      </c>
      <c r="H41" s="22"/>
    </row>
    <row r="42" spans="1:8">
      <c r="A42" s="153" t="s">
        <v>3702</v>
      </c>
      <c r="B42" s="153" t="s">
        <v>3701</v>
      </c>
      <c r="C42" s="152" t="s">
        <v>1731</v>
      </c>
      <c r="D42" s="151">
        <v>20</v>
      </c>
      <c r="E42" s="151">
        <v>19.55</v>
      </c>
      <c r="F42" s="150">
        <v>40359</v>
      </c>
      <c r="H42" s="22"/>
    </row>
    <row r="43" spans="1:8">
      <c r="A43" s="153" t="s">
        <v>3700</v>
      </c>
      <c r="B43" s="153" t="s">
        <v>3699</v>
      </c>
      <c r="C43" s="152" t="s">
        <v>1731</v>
      </c>
      <c r="D43" s="151">
        <v>20</v>
      </c>
      <c r="E43" s="151">
        <v>19.55</v>
      </c>
      <c r="F43" s="150">
        <v>40359</v>
      </c>
      <c r="H43" s="22"/>
    </row>
    <row r="44" spans="1:8">
      <c r="A44" s="153" t="s">
        <v>3698</v>
      </c>
      <c r="B44" s="153" t="s">
        <v>3697</v>
      </c>
      <c r="C44" s="152" t="s">
        <v>1732</v>
      </c>
      <c r="D44" s="151">
        <v>147</v>
      </c>
      <c r="E44" s="151">
        <v>147</v>
      </c>
      <c r="F44" s="150">
        <v>40543</v>
      </c>
      <c r="H44" s="22"/>
    </row>
    <row r="45" spans="1:8">
      <c r="A45" s="153" t="s">
        <v>3696</v>
      </c>
      <c r="B45" s="153" t="s">
        <v>3695</v>
      </c>
      <c r="C45" s="152" t="s">
        <v>1732</v>
      </c>
      <c r="D45" s="151">
        <v>118</v>
      </c>
      <c r="E45" s="151">
        <v>118</v>
      </c>
      <c r="F45" s="150">
        <v>40543</v>
      </c>
      <c r="H45" s="22"/>
    </row>
    <row r="46" spans="1:8">
      <c r="A46" s="153" t="s">
        <v>3694</v>
      </c>
      <c r="B46" s="153" t="s">
        <v>3693</v>
      </c>
      <c r="C46" s="152" t="s">
        <v>1732</v>
      </c>
      <c r="D46" s="151">
        <v>175</v>
      </c>
      <c r="E46" s="151">
        <v>100</v>
      </c>
      <c r="F46" s="150">
        <v>40543</v>
      </c>
      <c r="H46" s="22"/>
    </row>
    <row r="47" spans="1:8">
      <c r="A47" s="153" t="s">
        <v>3692</v>
      </c>
      <c r="B47" s="153" t="s">
        <v>3691</v>
      </c>
      <c r="C47" s="152" t="s">
        <v>1732</v>
      </c>
      <c r="D47" s="151">
        <v>390</v>
      </c>
      <c r="E47" s="151">
        <v>390</v>
      </c>
      <c r="F47" s="150">
        <v>40543</v>
      </c>
      <c r="H47" s="22"/>
    </row>
    <row r="48" spans="1:8">
      <c r="A48" s="153" t="s">
        <v>3690</v>
      </c>
      <c r="B48" s="153" t="s">
        <v>3689</v>
      </c>
      <c r="C48" s="152" t="s">
        <v>1732</v>
      </c>
      <c r="D48" s="151">
        <v>810</v>
      </c>
      <c r="E48" s="151">
        <v>787</v>
      </c>
      <c r="F48" s="150">
        <v>40543</v>
      </c>
      <c r="H48" s="22"/>
    </row>
    <row r="49" spans="1:8">
      <c r="A49" s="153" t="s">
        <v>3688</v>
      </c>
      <c r="B49" s="153" t="s">
        <v>3687</v>
      </c>
      <c r="C49" s="152" t="s">
        <v>1731</v>
      </c>
      <c r="D49" s="151">
        <v>114</v>
      </c>
      <c r="E49" s="151">
        <v>94.5</v>
      </c>
      <c r="F49" s="150">
        <v>40575</v>
      </c>
      <c r="H49" s="22"/>
    </row>
    <row r="50" spans="1:8">
      <c r="A50" s="153" t="s">
        <v>3686</v>
      </c>
      <c r="B50" s="153" t="s">
        <v>3685</v>
      </c>
      <c r="C50" s="152" t="s">
        <v>1732</v>
      </c>
      <c r="D50" s="151">
        <v>37.5</v>
      </c>
      <c r="E50" s="151">
        <v>37.5</v>
      </c>
      <c r="F50" s="150">
        <v>40588</v>
      </c>
      <c r="H50" s="22"/>
    </row>
    <row r="51" spans="1:8">
      <c r="A51" s="153" t="s">
        <v>3684</v>
      </c>
      <c r="B51" s="153" t="s">
        <v>3683</v>
      </c>
      <c r="C51" s="152" t="s">
        <v>1732</v>
      </c>
      <c r="D51" s="151">
        <v>65</v>
      </c>
      <c r="E51" s="151">
        <v>60</v>
      </c>
      <c r="F51" s="150">
        <v>40603</v>
      </c>
      <c r="H51" s="22"/>
    </row>
    <row r="52" spans="1:8">
      <c r="A52" s="153" t="s">
        <v>3682</v>
      </c>
      <c r="B52" s="153" t="s">
        <v>3681</v>
      </c>
      <c r="C52" s="152" t="s">
        <v>1732</v>
      </c>
      <c r="D52" s="151">
        <v>100</v>
      </c>
      <c r="E52" s="151">
        <v>100</v>
      </c>
      <c r="F52" s="150">
        <v>40603</v>
      </c>
      <c r="H52" s="22"/>
    </row>
    <row r="53" spans="1:8">
      <c r="A53" s="153" t="s">
        <v>3680</v>
      </c>
      <c r="B53" s="153" t="s">
        <v>3679</v>
      </c>
      <c r="C53" s="152" t="s">
        <v>1732</v>
      </c>
      <c r="D53" s="151">
        <v>160</v>
      </c>
      <c r="E53" s="151">
        <v>160</v>
      </c>
      <c r="F53" s="150">
        <v>40603</v>
      </c>
      <c r="H53" s="22"/>
    </row>
    <row r="54" spans="1:8">
      <c r="A54" s="153" t="s">
        <v>3678</v>
      </c>
      <c r="B54" s="153" t="s">
        <v>3677</v>
      </c>
      <c r="C54" s="152" t="s">
        <v>1732</v>
      </c>
      <c r="D54" s="151">
        <v>24</v>
      </c>
      <c r="E54" s="151">
        <v>24</v>
      </c>
      <c r="F54" s="150">
        <v>41061</v>
      </c>
      <c r="H54" s="22"/>
    </row>
    <row r="55" spans="1:8">
      <c r="A55" s="153" t="s">
        <v>3676</v>
      </c>
      <c r="B55" s="153" t="s">
        <v>3675</v>
      </c>
      <c r="C55" s="152" t="s">
        <v>1732</v>
      </c>
      <c r="D55" s="151">
        <v>70</v>
      </c>
      <c r="E55" s="151">
        <v>70</v>
      </c>
      <c r="F55" s="150">
        <v>41365</v>
      </c>
      <c r="H55" s="22"/>
    </row>
    <row r="56" spans="1:8">
      <c r="A56" s="153" t="s">
        <v>3674</v>
      </c>
      <c r="B56" s="153" t="s">
        <v>3673</v>
      </c>
      <c r="C56" s="152" t="s">
        <v>1732</v>
      </c>
      <c r="D56" s="151">
        <v>95</v>
      </c>
      <c r="E56" s="151">
        <v>95</v>
      </c>
      <c r="F56" s="150">
        <v>41365</v>
      </c>
      <c r="H56" s="22"/>
    </row>
    <row r="57" spans="1:8">
      <c r="A57" s="153" t="s">
        <v>3672</v>
      </c>
      <c r="B57" s="153" t="s">
        <v>3671</v>
      </c>
      <c r="C57" s="152" t="s">
        <v>1732</v>
      </c>
      <c r="D57" s="151">
        <v>496</v>
      </c>
      <c r="E57" s="151">
        <v>354</v>
      </c>
      <c r="F57" s="150">
        <v>41547</v>
      </c>
      <c r="H57" s="22"/>
    </row>
    <row r="58" spans="1:8">
      <c r="A58" s="153" t="s">
        <v>3670</v>
      </c>
      <c r="B58" s="153" t="s">
        <v>3669</v>
      </c>
      <c r="C58" s="152" t="s">
        <v>1501</v>
      </c>
      <c r="D58" s="151">
        <v>1</v>
      </c>
      <c r="E58" s="151">
        <v>1</v>
      </c>
      <c r="F58" s="150">
        <v>41635</v>
      </c>
      <c r="H58" s="22"/>
    </row>
    <row r="59" spans="1:8">
      <c r="A59" s="153" t="s">
        <v>3668</v>
      </c>
      <c r="B59" s="153" t="s">
        <v>3667</v>
      </c>
      <c r="C59" s="152" t="s">
        <v>1732</v>
      </c>
      <c r="D59" s="151">
        <v>12</v>
      </c>
      <c r="E59" s="151">
        <v>12</v>
      </c>
      <c r="F59" s="150">
        <v>41791</v>
      </c>
      <c r="H59" s="22"/>
    </row>
    <row r="60" spans="1:8">
      <c r="A60" s="153" t="s">
        <v>3666</v>
      </c>
      <c r="B60" s="153" t="s">
        <v>3665</v>
      </c>
      <c r="C60" s="152" t="s">
        <v>1732</v>
      </c>
      <c r="D60" s="151">
        <v>22</v>
      </c>
      <c r="E60" s="151">
        <v>22</v>
      </c>
      <c r="F60" s="150">
        <v>41791</v>
      </c>
      <c r="H60" s="22"/>
    </row>
    <row r="61" spans="1:8">
      <c r="A61" s="153" t="s">
        <v>3664</v>
      </c>
      <c r="B61" s="153" t="s">
        <v>3663</v>
      </c>
      <c r="C61" s="152" t="s">
        <v>1732</v>
      </c>
      <c r="D61" s="151">
        <v>25</v>
      </c>
      <c r="E61" s="151">
        <v>25</v>
      </c>
      <c r="F61" s="150">
        <v>41791</v>
      </c>
      <c r="H61" s="22"/>
    </row>
    <row r="62" spans="1:8">
      <c r="A62" s="153" t="s">
        <v>3662</v>
      </c>
      <c r="B62" s="153" t="s">
        <v>3661</v>
      </c>
      <c r="C62" s="152" t="s">
        <v>1732</v>
      </c>
      <c r="D62" s="151">
        <v>50</v>
      </c>
      <c r="E62" s="151">
        <v>50</v>
      </c>
      <c r="F62" s="150">
        <v>41791</v>
      </c>
      <c r="H62" s="22"/>
    </row>
    <row r="63" spans="1:8">
      <c r="A63" s="153" t="s">
        <v>3660</v>
      </c>
      <c r="B63" s="153" t="s">
        <v>3659</v>
      </c>
      <c r="C63" s="152" t="s">
        <v>150</v>
      </c>
      <c r="D63" s="151">
        <v>165</v>
      </c>
      <c r="E63" s="151">
        <v>138</v>
      </c>
      <c r="F63" s="150">
        <v>41843</v>
      </c>
      <c r="H63" s="22"/>
    </row>
    <row r="64" spans="1:8">
      <c r="A64" s="153" t="s">
        <v>3658</v>
      </c>
      <c r="B64" s="153" t="s">
        <v>3657</v>
      </c>
      <c r="C64" s="152" t="s">
        <v>1634</v>
      </c>
      <c r="D64" s="151">
        <v>28.5</v>
      </c>
      <c r="E64" s="151">
        <v>28.5</v>
      </c>
      <c r="F64" s="150">
        <v>41858</v>
      </c>
      <c r="H64" s="22"/>
    </row>
    <row r="65" spans="1:8">
      <c r="A65" s="153" t="s">
        <v>3656</v>
      </c>
      <c r="B65" s="153" t="s">
        <v>3655</v>
      </c>
      <c r="C65" s="152" t="s">
        <v>1634</v>
      </c>
      <c r="D65" s="151">
        <v>39.799999999999997</v>
      </c>
      <c r="E65" s="151">
        <v>39.799999999999997</v>
      </c>
      <c r="F65" s="150">
        <v>41858</v>
      </c>
      <c r="H65" s="22"/>
    </row>
    <row r="66" spans="1:8">
      <c r="A66" s="153" t="s">
        <v>3654</v>
      </c>
      <c r="B66" s="153" t="s">
        <v>3653</v>
      </c>
      <c r="C66" s="152" t="s">
        <v>1732</v>
      </c>
      <c r="D66" s="151">
        <v>18</v>
      </c>
      <c r="E66" s="151">
        <v>18</v>
      </c>
      <c r="F66" s="150">
        <v>42158</v>
      </c>
      <c r="H66" s="22"/>
    </row>
    <row r="67" spans="1:8">
      <c r="A67" s="153" t="s">
        <v>3652</v>
      </c>
      <c r="B67" s="153" t="s">
        <v>3651</v>
      </c>
      <c r="C67" s="152" t="s">
        <v>1732</v>
      </c>
      <c r="D67" s="151">
        <v>18</v>
      </c>
      <c r="E67" s="151">
        <v>18</v>
      </c>
      <c r="F67" s="150">
        <v>42158</v>
      </c>
      <c r="H67" s="149"/>
    </row>
    <row r="68" spans="1:8">
      <c r="A68" s="153" t="s">
        <v>3650</v>
      </c>
      <c r="B68" s="153" t="s">
        <v>3649</v>
      </c>
      <c r="C68" s="152" t="s">
        <v>1732</v>
      </c>
      <c r="D68" s="151">
        <v>40</v>
      </c>
      <c r="E68" s="151">
        <v>39.5</v>
      </c>
      <c r="F68" s="150">
        <v>42158</v>
      </c>
      <c r="H68" s="149"/>
    </row>
    <row r="69" spans="1:8">
      <c r="A69" s="153" t="s">
        <v>3648</v>
      </c>
      <c r="B69" s="153" t="s">
        <v>3647</v>
      </c>
      <c r="C69" s="152" t="s">
        <v>1732</v>
      </c>
      <c r="D69" s="151">
        <v>545</v>
      </c>
      <c r="E69" s="151">
        <v>515</v>
      </c>
      <c r="F69" s="150">
        <v>42158</v>
      </c>
      <c r="H69" s="149"/>
    </row>
    <row r="70" spans="1:8">
      <c r="A70" s="153" t="s">
        <v>3646</v>
      </c>
      <c r="B70" s="153" t="s">
        <v>3645</v>
      </c>
      <c r="C70" s="152" t="s">
        <v>1732</v>
      </c>
      <c r="D70" s="151">
        <v>177</v>
      </c>
      <c r="E70" s="151">
        <v>174</v>
      </c>
      <c r="F70" s="150">
        <v>42158</v>
      </c>
      <c r="H70" s="149"/>
    </row>
    <row r="71" spans="1:8">
      <c r="A71" s="153" t="s">
        <v>3644</v>
      </c>
      <c r="B71" s="153" t="s">
        <v>3643</v>
      </c>
      <c r="C71" s="152" t="s">
        <v>1732</v>
      </c>
      <c r="D71" s="151">
        <v>550</v>
      </c>
      <c r="E71" s="151">
        <v>520</v>
      </c>
      <c r="F71" s="150">
        <v>42158</v>
      </c>
      <c r="H71" s="149"/>
    </row>
    <row r="72" spans="1:8">
      <c r="A72" s="153" t="s">
        <v>3642</v>
      </c>
      <c r="B72" s="153" t="s">
        <v>3641</v>
      </c>
      <c r="C72" s="152" t="s">
        <v>1732</v>
      </c>
      <c r="D72" s="151">
        <v>390</v>
      </c>
      <c r="E72" s="151">
        <v>375</v>
      </c>
      <c r="F72" s="150">
        <v>42158</v>
      </c>
      <c r="H72" s="149"/>
    </row>
    <row r="73" spans="1:8">
      <c r="A73" s="153" t="s">
        <v>3640</v>
      </c>
      <c r="B73" s="153" t="s">
        <v>3639</v>
      </c>
      <c r="C73" s="152" t="s">
        <v>1732</v>
      </c>
      <c r="D73" s="151">
        <v>25</v>
      </c>
      <c r="E73" s="151">
        <v>10</v>
      </c>
      <c r="F73" s="150">
        <v>42466</v>
      </c>
      <c r="H73" s="149"/>
    </row>
    <row r="74" spans="1:8">
      <c r="A74" s="153" t="s">
        <v>3630</v>
      </c>
      <c r="B74" s="153" t="s">
        <v>3629</v>
      </c>
      <c r="C74" s="152" t="s">
        <v>1730</v>
      </c>
      <c r="D74" s="151">
        <v>15.89</v>
      </c>
      <c r="E74" s="151">
        <v>10.1</v>
      </c>
      <c r="F74" s="150">
        <v>42767</v>
      </c>
      <c r="H74" s="310"/>
    </row>
    <row r="75" spans="1:8">
      <c r="A75" s="153" t="s">
        <v>3632</v>
      </c>
      <c r="B75" s="153" t="s">
        <v>3631</v>
      </c>
      <c r="C75" s="152" t="s">
        <v>1730</v>
      </c>
      <c r="D75" s="151">
        <v>61.1</v>
      </c>
      <c r="E75" s="151">
        <v>43.85</v>
      </c>
      <c r="F75" s="150">
        <v>42767</v>
      </c>
      <c r="H75" s="310"/>
    </row>
    <row r="76" spans="1:8">
      <c r="A76" s="153" t="s">
        <v>3638</v>
      </c>
      <c r="B76" s="153" t="s">
        <v>3637</v>
      </c>
      <c r="C76" s="152" t="s">
        <v>1730</v>
      </c>
      <c r="D76" s="151">
        <v>143.4</v>
      </c>
      <c r="E76" s="151">
        <v>75.349999999999994</v>
      </c>
      <c r="F76" s="150">
        <v>42767</v>
      </c>
      <c r="H76" s="310"/>
    </row>
    <row r="77" spans="1:8">
      <c r="A77" s="153" t="s">
        <v>3636</v>
      </c>
      <c r="B77" s="153" t="s">
        <v>3635</v>
      </c>
      <c r="C77" s="152" t="s">
        <v>1730</v>
      </c>
      <c r="D77" s="151">
        <v>143.4</v>
      </c>
      <c r="E77" s="151">
        <v>75.349999999999994</v>
      </c>
      <c r="F77" s="150">
        <v>42767</v>
      </c>
      <c r="H77" s="149"/>
    </row>
    <row r="78" spans="1:8">
      <c r="A78" s="153" t="s">
        <v>3634</v>
      </c>
      <c r="B78" s="153" t="s">
        <v>3633</v>
      </c>
      <c r="C78" s="152" t="s">
        <v>1730</v>
      </c>
      <c r="D78" s="151">
        <v>143.4</v>
      </c>
      <c r="E78" s="151">
        <v>75.349999999999994</v>
      </c>
      <c r="F78" s="150">
        <v>42767</v>
      </c>
      <c r="H78" s="149"/>
    </row>
    <row r="79" spans="1:8">
      <c r="A79" s="153" t="s">
        <v>3628</v>
      </c>
      <c r="B79" s="153" t="s">
        <v>3627</v>
      </c>
      <c r="C79" s="152" t="s">
        <v>835</v>
      </c>
      <c r="D79" s="151">
        <v>53</v>
      </c>
      <c r="E79" s="151">
        <v>45</v>
      </c>
      <c r="F79" s="150">
        <v>42772</v>
      </c>
      <c r="H79" s="149"/>
    </row>
    <row r="80" spans="1:8">
      <c r="A80" s="153" t="s">
        <v>3626</v>
      </c>
      <c r="B80" s="153" t="s">
        <v>3625</v>
      </c>
      <c r="C80" s="152" t="s">
        <v>1732</v>
      </c>
      <c r="D80" s="151">
        <v>29.41</v>
      </c>
      <c r="E80" s="151">
        <v>19</v>
      </c>
      <c r="F80" s="150">
        <v>42948</v>
      </c>
      <c r="H80" s="149"/>
    </row>
    <row r="81" spans="1:8">
      <c r="A81" s="153" t="s">
        <v>3624</v>
      </c>
      <c r="B81" s="153" t="s">
        <v>3623</v>
      </c>
      <c r="C81" s="152" t="s">
        <v>1732</v>
      </c>
      <c r="D81" s="151">
        <v>29.41</v>
      </c>
      <c r="E81" s="151">
        <v>22</v>
      </c>
      <c r="F81" s="150">
        <v>42948</v>
      </c>
      <c r="H81" s="149"/>
    </row>
    <row r="82" spans="1:8">
      <c r="A82" s="153" t="s">
        <v>3622</v>
      </c>
      <c r="B82" s="153" t="s">
        <v>3621</v>
      </c>
      <c r="C82" s="152" t="s">
        <v>1732</v>
      </c>
      <c r="D82" s="151">
        <v>29.41</v>
      </c>
      <c r="E82" s="151">
        <v>20</v>
      </c>
      <c r="F82" s="150">
        <v>42948</v>
      </c>
      <c r="H82" s="149"/>
    </row>
    <row r="83" spans="1:8">
      <c r="A83" s="153" t="s">
        <v>3620</v>
      </c>
      <c r="B83" s="153" t="s">
        <v>3619</v>
      </c>
      <c r="C83" s="152" t="s">
        <v>1731</v>
      </c>
      <c r="D83" s="151">
        <v>40.5</v>
      </c>
      <c r="E83" s="151">
        <v>39</v>
      </c>
      <c r="F83" s="150">
        <v>43007</v>
      </c>
      <c r="H83" s="149"/>
    </row>
    <row r="84" spans="1:8">
      <c r="A84" s="153" t="s">
        <v>3616</v>
      </c>
      <c r="B84" s="153" t="s">
        <v>3615</v>
      </c>
      <c r="C84" s="152" t="s">
        <v>1731</v>
      </c>
      <c r="D84" s="151">
        <v>19.2</v>
      </c>
      <c r="E84" s="151">
        <v>13</v>
      </c>
      <c r="F84" s="150">
        <v>43100</v>
      </c>
      <c r="H84" s="149"/>
    </row>
    <row r="85" spans="1:8">
      <c r="A85" s="153" t="s">
        <v>3614</v>
      </c>
      <c r="B85" s="153" t="s">
        <v>3613</v>
      </c>
      <c r="C85" s="152" t="s">
        <v>1732</v>
      </c>
      <c r="D85" s="151">
        <v>299.89999999999998</v>
      </c>
      <c r="E85" s="151">
        <v>211</v>
      </c>
      <c r="F85" s="150">
        <v>43100</v>
      </c>
      <c r="H85" s="149"/>
    </row>
    <row r="86" spans="1:8">
      <c r="A86" s="153" t="s">
        <v>3612</v>
      </c>
      <c r="B86" s="153" t="s">
        <v>3611</v>
      </c>
      <c r="C86" s="152" t="s">
        <v>1732</v>
      </c>
      <c r="D86" s="151">
        <v>299.89999999999998</v>
      </c>
      <c r="E86" s="151">
        <v>211</v>
      </c>
      <c r="F86" s="150">
        <v>43100</v>
      </c>
      <c r="H86" s="149"/>
    </row>
    <row r="87" spans="1:8">
      <c r="A87" s="153" t="s">
        <v>3618</v>
      </c>
      <c r="B87" s="153" t="s">
        <v>3617</v>
      </c>
      <c r="C87" s="152" t="s">
        <v>1732</v>
      </c>
      <c r="D87" s="151">
        <v>446.4</v>
      </c>
      <c r="E87" s="151">
        <v>371</v>
      </c>
      <c r="F87" s="150">
        <v>43100</v>
      </c>
      <c r="H87" s="149"/>
    </row>
    <row r="88" spans="1:8">
      <c r="A88" s="153" t="s">
        <v>3610</v>
      </c>
      <c r="B88" s="153" t="s">
        <v>3609</v>
      </c>
      <c r="C88" s="152" t="s">
        <v>150</v>
      </c>
      <c r="D88" s="151">
        <v>700</v>
      </c>
      <c r="E88" s="151">
        <v>535</v>
      </c>
      <c r="F88" s="150">
        <v>43104</v>
      </c>
      <c r="H88" s="149"/>
    </row>
    <row r="89" spans="1:8">
      <c r="A89" s="153" t="s">
        <v>3608</v>
      </c>
      <c r="B89" s="153" t="s">
        <v>3607</v>
      </c>
      <c r="C89" s="152" t="s">
        <v>150</v>
      </c>
      <c r="D89" s="151">
        <v>700</v>
      </c>
      <c r="E89" s="151">
        <v>535</v>
      </c>
      <c r="F89" s="150">
        <v>43104</v>
      </c>
      <c r="H89" s="149"/>
    </row>
    <row r="90" spans="1:8">
      <c r="A90" s="153" t="s">
        <v>3606</v>
      </c>
      <c r="B90" s="153" t="s">
        <v>3605</v>
      </c>
      <c r="C90" s="152" t="s">
        <v>150</v>
      </c>
      <c r="D90" s="151">
        <v>885</v>
      </c>
      <c r="E90" s="151">
        <v>795</v>
      </c>
      <c r="F90" s="150">
        <v>43104</v>
      </c>
      <c r="H90" s="149"/>
    </row>
    <row r="91" spans="1:8">
      <c r="A91" s="153" t="s">
        <v>3604</v>
      </c>
      <c r="B91" s="153" t="s">
        <v>3603</v>
      </c>
      <c r="C91" s="152" t="s">
        <v>150</v>
      </c>
      <c r="D91" s="151">
        <v>715.8</v>
      </c>
      <c r="E91" s="151">
        <v>600</v>
      </c>
      <c r="F91" s="150">
        <v>43111</v>
      </c>
      <c r="H91" s="149"/>
    </row>
    <row r="92" spans="1:8">
      <c r="A92" s="153" t="s">
        <v>3602</v>
      </c>
      <c r="B92" s="153" t="s">
        <v>3601</v>
      </c>
      <c r="C92" s="152" t="s">
        <v>150</v>
      </c>
      <c r="D92" s="151">
        <v>735</v>
      </c>
      <c r="E92" s="151">
        <v>600</v>
      </c>
      <c r="F92" s="150">
        <v>43111</v>
      </c>
      <c r="H92" s="149"/>
    </row>
    <row r="93" spans="1:8">
      <c r="A93" s="153" t="s">
        <v>3600</v>
      </c>
      <c r="B93" s="153" t="s">
        <v>3599</v>
      </c>
      <c r="C93" s="152" t="s">
        <v>150</v>
      </c>
      <c r="D93" s="151">
        <v>696</v>
      </c>
      <c r="E93" s="151">
        <v>606</v>
      </c>
      <c r="F93" s="150">
        <v>43143</v>
      </c>
      <c r="H93" s="149"/>
    </row>
    <row r="94" spans="1:8">
      <c r="A94" s="153" t="s">
        <v>3598</v>
      </c>
      <c r="B94" s="153" t="s">
        <v>3597</v>
      </c>
      <c r="C94" s="152" t="s">
        <v>150</v>
      </c>
      <c r="D94" s="151">
        <v>700</v>
      </c>
      <c r="E94" s="151">
        <v>602</v>
      </c>
      <c r="F94" s="150">
        <v>43143</v>
      </c>
      <c r="H94" s="149"/>
    </row>
    <row r="95" spans="1:8">
      <c r="A95" s="153" t="s">
        <v>3596</v>
      </c>
      <c r="B95" s="153" t="s">
        <v>3595</v>
      </c>
      <c r="C95" s="152" t="s">
        <v>1732</v>
      </c>
      <c r="D95" s="151">
        <v>231.3</v>
      </c>
      <c r="E95" s="151">
        <v>112</v>
      </c>
      <c r="F95" s="150">
        <v>43488</v>
      </c>
      <c r="H95" s="149"/>
    </row>
    <row r="96" spans="1:8">
      <c r="A96" s="153" t="s">
        <v>3594</v>
      </c>
      <c r="B96" s="153" t="s">
        <v>3593</v>
      </c>
      <c r="C96" s="152" t="s">
        <v>1732</v>
      </c>
      <c r="D96" s="151">
        <v>239.8</v>
      </c>
      <c r="E96" s="151">
        <v>168</v>
      </c>
      <c r="F96" s="150">
        <v>43488</v>
      </c>
      <c r="H96" s="149"/>
    </row>
    <row r="97" spans="1:8">
      <c r="A97" s="153" t="s">
        <v>3592</v>
      </c>
      <c r="B97" s="153" t="s">
        <v>3591</v>
      </c>
      <c r="C97" s="152" t="s">
        <v>150</v>
      </c>
      <c r="D97" s="151">
        <v>503.9</v>
      </c>
      <c r="E97" s="151">
        <v>470</v>
      </c>
      <c r="F97" s="150">
        <v>43761</v>
      </c>
      <c r="H97" s="149"/>
    </row>
    <row r="98" spans="1:8">
      <c r="A98" s="153" t="s">
        <v>3590</v>
      </c>
      <c r="B98" s="153" t="s">
        <v>3589</v>
      </c>
      <c r="C98" s="152" t="s">
        <v>1634</v>
      </c>
      <c r="D98" s="151">
        <v>81.89</v>
      </c>
      <c r="E98" s="151">
        <v>80.25</v>
      </c>
      <c r="F98" s="150">
        <v>43784</v>
      </c>
      <c r="H98" s="149"/>
    </row>
    <row r="99" spans="1:8">
      <c r="A99" s="153" t="s">
        <v>3588</v>
      </c>
      <c r="B99" s="153" t="s">
        <v>3587</v>
      </c>
      <c r="C99" s="152" t="s">
        <v>150</v>
      </c>
      <c r="D99" s="151">
        <v>800</v>
      </c>
      <c r="E99" s="151">
        <v>650</v>
      </c>
      <c r="F99" s="150">
        <v>44105</v>
      </c>
      <c r="H99" s="149"/>
    </row>
    <row r="100" spans="1:8">
      <c r="A100" s="153" t="s">
        <v>3586</v>
      </c>
      <c r="B100" s="153" t="s">
        <v>3585</v>
      </c>
      <c r="C100" s="152" t="s">
        <v>1732</v>
      </c>
      <c r="D100" s="151">
        <v>414.98</v>
      </c>
      <c r="E100" s="151">
        <v>315</v>
      </c>
      <c r="F100" s="150">
        <v>44135</v>
      </c>
      <c r="H100" s="149"/>
    </row>
    <row r="101" spans="1:8">
      <c r="A101" s="153" t="s">
        <v>3584</v>
      </c>
      <c r="B101" s="153" t="s">
        <v>3583</v>
      </c>
      <c r="C101" s="152" t="s">
        <v>1634</v>
      </c>
      <c r="D101" s="151">
        <v>156.25</v>
      </c>
      <c r="E101" s="151">
        <v>150</v>
      </c>
      <c r="F101" s="150">
        <v>44228</v>
      </c>
      <c r="H101" s="310"/>
    </row>
    <row r="102" spans="1:8">
      <c r="A102" s="153" t="s">
        <v>3582</v>
      </c>
      <c r="B102" s="153" t="s">
        <v>3581</v>
      </c>
      <c r="C102" s="152" t="s">
        <v>1731</v>
      </c>
      <c r="D102" s="151">
        <v>13.2</v>
      </c>
      <c r="E102" s="151">
        <v>11</v>
      </c>
      <c r="F102" s="150">
        <v>44255</v>
      </c>
      <c r="H102" s="149"/>
    </row>
    <row r="103" spans="1:8">
      <c r="A103" s="153" t="s">
        <v>3580</v>
      </c>
      <c r="B103" s="153" t="s">
        <v>3579</v>
      </c>
      <c r="C103" s="152" t="s">
        <v>1731</v>
      </c>
      <c r="D103" s="151">
        <v>13.2</v>
      </c>
      <c r="E103" s="151">
        <v>11</v>
      </c>
      <c r="F103" s="150">
        <v>44255</v>
      </c>
      <c r="H103" s="149"/>
    </row>
    <row r="104" spans="1:8">
      <c r="A104" s="153" t="s">
        <v>3578</v>
      </c>
      <c r="B104" s="153" t="s">
        <v>3577</v>
      </c>
      <c r="C104" s="152" t="s">
        <v>1634</v>
      </c>
      <c r="D104" s="151">
        <v>71.2</v>
      </c>
      <c r="E104" s="151">
        <v>63</v>
      </c>
      <c r="F104" s="150">
        <v>44348</v>
      </c>
      <c r="H104" s="310"/>
    </row>
    <row r="105" spans="1:8">
      <c r="A105" s="153" t="s">
        <v>3576</v>
      </c>
      <c r="B105" s="153" t="s">
        <v>3575</v>
      </c>
      <c r="C105" s="152" t="s">
        <v>1732</v>
      </c>
      <c r="D105" s="151">
        <v>486</v>
      </c>
      <c r="E105" s="151">
        <v>420</v>
      </c>
      <c r="F105" s="150">
        <v>44651</v>
      </c>
      <c r="H105" s="149"/>
    </row>
    <row r="106" spans="1:8">
      <c r="A106" s="153" t="s">
        <v>3574</v>
      </c>
      <c r="B106" s="153" t="s">
        <v>3573</v>
      </c>
      <c r="C106" s="152" t="s">
        <v>1501</v>
      </c>
      <c r="D106" s="151">
        <v>1</v>
      </c>
      <c r="E106" s="151">
        <v>1</v>
      </c>
      <c r="F106" s="150">
        <v>44882</v>
      </c>
      <c r="H106" s="149"/>
    </row>
    <row r="107" spans="1:8">
      <c r="A107" s="153" t="s">
        <v>4399</v>
      </c>
      <c r="B107" s="153" t="s">
        <v>4400</v>
      </c>
      <c r="C107" s="152" t="s">
        <v>1731</v>
      </c>
      <c r="D107" s="151">
        <v>83.33</v>
      </c>
      <c r="E107" s="151">
        <v>61</v>
      </c>
      <c r="F107" s="150">
        <v>45111</v>
      </c>
      <c r="H107" s="310"/>
    </row>
    <row r="108" spans="1:8">
      <c r="A108" s="153" t="s">
        <v>4401</v>
      </c>
      <c r="B108" s="153" t="s">
        <v>4402</v>
      </c>
      <c r="C108" s="152" t="s">
        <v>150</v>
      </c>
      <c r="D108" s="151">
        <v>496</v>
      </c>
      <c r="E108" s="151">
        <v>420</v>
      </c>
      <c r="F108" s="150">
        <v>45114</v>
      </c>
      <c r="H108" s="149"/>
    </row>
    <row r="109" spans="1:8">
      <c r="A109" s="5" t="s">
        <v>4403</v>
      </c>
      <c r="B109" s="5" t="s">
        <v>4404</v>
      </c>
      <c r="C109" s="148" t="s">
        <v>150</v>
      </c>
      <c r="D109" s="311">
        <v>507</v>
      </c>
      <c r="E109" s="148">
        <v>420</v>
      </c>
      <c r="F109" s="147">
        <v>45114</v>
      </c>
      <c r="H109" s="310"/>
    </row>
    <row r="110" spans="1:8">
      <c r="A110" s="153"/>
      <c r="B110" s="153"/>
      <c r="C110" s="152"/>
      <c r="D110" s="151"/>
      <c r="E110" s="152"/>
      <c r="F110" s="150"/>
    </row>
    <row r="111" spans="1:8">
      <c r="A111" s="153"/>
      <c r="B111" s="153"/>
      <c r="C111" s="152"/>
      <c r="D111" s="151"/>
      <c r="E111" s="152"/>
      <c r="F111" s="150"/>
    </row>
    <row r="112" spans="1:8">
      <c r="A112" s="153"/>
      <c r="B112" s="153"/>
      <c r="C112" s="152"/>
      <c r="D112" s="151"/>
      <c r="E112" s="152"/>
      <c r="F112" s="150"/>
    </row>
    <row r="113" spans="8:8">
      <c r="H113" s="149"/>
    </row>
    <row r="114" spans="8:8">
      <c r="H114" s="149"/>
    </row>
    <row r="115" spans="8:8">
      <c r="H115" s="149"/>
    </row>
    <row r="116" spans="8:8">
      <c r="H116" s="149"/>
    </row>
    <row r="117" spans="8:8">
      <c r="H117" s="149"/>
    </row>
    <row r="118" spans="8:8">
      <c r="H118" s="149"/>
    </row>
    <row r="119" spans="8:8">
      <c r="H119" s="149"/>
    </row>
    <row r="120" spans="8:8">
      <c r="H120" s="149"/>
    </row>
    <row r="121" spans="8:8">
      <c r="H121" s="149"/>
    </row>
    <row r="122" spans="8:8">
      <c r="H122" s="149"/>
    </row>
    <row r="123" spans="8:8">
      <c r="H123" s="149"/>
    </row>
    <row r="124" spans="8:8">
      <c r="H124" s="149"/>
    </row>
    <row r="125" spans="8:8">
      <c r="H125" s="149"/>
    </row>
    <row r="126" spans="8:8">
      <c r="H126" s="149"/>
    </row>
    <row r="127" spans="8:8">
      <c r="H127" s="149"/>
    </row>
    <row r="128" spans="8:8">
      <c r="H128" s="149"/>
    </row>
    <row r="129" spans="8:8">
      <c r="H129" s="149"/>
    </row>
    <row r="130" spans="8:8">
      <c r="H130" s="149"/>
    </row>
    <row r="131" spans="8:8">
      <c r="H131" s="149"/>
    </row>
    <row r="132" spans="8:8">
      <c r="H132" s="149"/>
    </row>
    <row r="133" spans="8:8">
      <c r="H133" s="149"/>
    </row>
    <row r="134" spans="8:8">
      <c r="H134" s="149"/>
    </row>
    <row r="135" spans="8:8">
      <c r="H135" s="149"/>
    </row>
    <row r="136" spans="8:8">
      <c r="H136" s="149"/>
    </row>
    <row r="137" spans="8:8">
      <c r="H137" s="149"/>
    </row>
    <row r="138" spans="8:8">
      <c r="H138" s="149"/>
    </row>
    <row r="139" spans="8:8">
      <c r="H139" s="149"/>
    </row>
    <row r="140" spans="8:8">
      <c r="H140" s="149"/>
    </row>
    <row r="141" spans="8:8">
      <c r="H141" s="149"/>
    </row>
    <row r="142" spans="8:8">
      <c r="H142" s="149"/>
    </row>
    <row r="143" spans="8:8">
      <c r="H143" s="149"/>
    </row>
    <row r="144" spans="8:8">
      <c r="H144" s="149"/>
    </row>
    <row r="145" spans="8:8">
      <c r="H145" s="149"/>
    </row>
    <row r="146" spans="8:8">
      <c r="H146" s="149"/>
    </row>
    <row r="147" spans="8:8">
      <c r="H147" s="149"/>
    </row>
    <row r="148" spans="8:8">
      <c r="H148" s="149"/>
    </row>
    <row r="149" spans="8:8">
      <c r="H149" s="149"/>
    </row>
    <row r="150" spans="8:8">
      <c r="H150" s="149"/>
    </row>
    <row r="151" spans="8:8">
      <c r="H151" s="149"/>
    </row>
    <row r="152" spans="8:8">
      <c r="H152" s="149"/>
    </row>
    <row r="153" spans="8:8">
      <c r="H153" s="149"/>
    </row>
    <row r="154" spans="8:8">
      <c r="H154" s="149"/>
    </row>
    <row r="155" spans="8:8">
      <c r="H155" s="149"/>
    </row>
    <row r="156" spans="8:8">
      <c r="H156" s="149"/>
    </row>
    <row r="157" spans="8:8">
      <c r="H157" s="149"/>
    </row>
    <row r="158" spans="8:8">
      <c r="H158" s="149"/>
    </row>
    <row r="159" spans="8:8">
      <c r="H159" s="149"/>
    </row>
    <row r="160" spans="8:8">
      <c r="H160" s="149"/>
    </row>
    <row r="161" spans="8:8">
      <c r="H161" s="149"/>
    </row>
    <row r="162" spans="8:8">
      <c r="H162" s="149"/>
    </row>
    <row r="163" spans="8:8">
      <c r="H163" s="149"/>
    </row>
    <row r="164" spans="8:8">
      <c r="H164" s="149"/>
    </row>
    <row r="165" spans="8:8">
      <c r="H165" s="149"/>
    </row>
    <row r="166" spans="8:8">
      <c r="H166" s="149"/>
    </row>
    <row r="167" spans="8:8">
      <c r="H167" s="149"/>
    </row>
    <row r="168" spans="8:8">
      <c r="H168" s="149"/>
    </row>
    <row r="169" spans="8:8">
      <c r="H169" s="149"/>
    </row>
    <row r="170" spans="8:8">
      <c r="H170" s="149"/>
    </row>
    <row r="171" spans="8:8">
      <c r="H171" s="149"/>
    </row>
    <row r="172" spans="8:8">
      <c r="H172" s="149"/>
    </row>
    <row r="173" spans="8:8">
      <c r="H173" s="149"/>
    </row>
    <row r="174" spans="8:8">
      <c r="H174" s="149"/>
    </row>
    <row r="175" spans="8:8">
      <c r="H175" s="149"/>
    </row>
    <row r="176" spans="8:8">
      <c r="H176" s="149"/>
    </row>
    <row r="177" spans="8:8">
      <c r="H177" s="149"/>
    </row>
    <row r="178" spans="8:8">
      <c r="H178" s="149"/>
    </row>
    <row r="179" spans="8:8">
      <c r="H179" s="149"/>
    </row>
    <row r="180" spans="8:8">
      <c r="H180" s="149"/>
    </row>
    <row r="181" spans="8:8">
      <c r="H181" s="149"/>
    </row>
    <row r="182" spans="8:8">
      <c r="H182" s="149"/>
    </row>
    <row r="183" spans="8:8">
      <c r="H183" s="149"/>
    </row>
    <row r="184" spans="8:8">
      <c r="H184" s="149"/>
    </row>
    <row r="185" spans="8:8">
      <c r="H185" s="149"/>
    </row>
    <row r="186" spans="8:8">
      <c r="H186" s="149"/>
    </row>
    <row r="187" spans="8:8">
      <c r="H187" s="149"/>
    </row>
    <row r="188" spans="8:8">
      <c r="H188" s="149"/>
    </row>
    <row r="189" spans="8:8">
      <c r="H189" s="149"/>
    </row>
    <row r="190" spans="8:8">
      <c r="H190" s="149"/>
    </row>
    <row r="191" spans="8:8">
      <c r="H191" s="149"/>
    </row>
    <row r="192" spans="8:8">
      <c r="H192" s="149"/>
    </row>
    <row r="193" spans="8:8">
      <c r="H193" s="149"/>
    </row>
    <row r="194" spans="8:8">
      <c r="H194" s="149"/>
    </row>
    <row r="195" spans="8:8">
      <c r="H195" s="149"/>
    </row>
    <row r="196" spans="8:8">
      <c r="H196" s="149"/>
    </row>
    <row r="197" spans="8:8">
      <c r="H197" s="149"/>
    </row>
    <row r="198" spans="8:8">
      <c r="H198" s="149"/>
    </row>
    <row r="199" spans="8:8">
      <c r="H199" s="149"/>
    </row>
    <row r="200" spans="8:8">
      <c r="H200" s="149"/>
    </row>
    <row r="201" spans="8:8">
      <c r="H201" s="149"/>
    </row>
    <row r="202" spans="8:8">
      <c r="H202" s="149"/>
    </row>
    <row r="203" spans="8:8">
      <c r="H203" s="149"/>
    </row>
    <row r="204" spans="8:8">
      <c r="H204" s="149"/>
    </row>
    <row r="205" spans="8:8">
      <c r="H205" s="149"/>
    </row>
    <row r="206" spans="8:8">
      <c r="H206" s="149"/>
    </row>
    <row r="207" spans="8:8">
      <c r="H207" s="149"/>
    </row>
    <row r="208" spans="8:8">
      <c r="H208" s="149"/>
    </row>
    <row r="209" spans="8:8">
      <c r="H209" s="149"/>
    </row>
    <row r="210" spans="8:8">
      <c r="H210" s="149"/>
    </row>
    <row r="211" spans="8:8">
      <c r="H211" s="149"/>
    </row>
    <row r="212" spans="8:8">
      <c r="H212" s="149"/>
    </row>
    <row r="213" spans="8:8">
      <c r="H213" s="149"/>
    </row>
    <row r="214" spans="8:8">
      <c r="H214" s="149"/>
    </row>
    <row r="215" spans="8:8">
      <c r="H215" s="149"/>
    </row>
    <row r="216" spans="8:8">
      <c r="H216" s="149"/>
    </row>
    <row r="217" spans="8:8">
      <c r="H217" s="149"/>
    </row>
    <row r="218" spans="8:8">
      <c r="H218" s="149"/>
    </row>
    <row r="219" spans="8:8">
      <c r="H219" s="149"/>
    </row>
    <row r="220" spans="8:8">
      <c r="H220" s="149"/>
    </row>
    <row r="221" spans="8:8">
      <c r="H221" s="149"/>
    </row>
    <row r="222" spans="8:8">
      <c r="H222" s="149"/>
    </row>
    <row r="223" spans="8:8">
      <c r="H223" s="149"/>
    </row>
    <row r="224" spans="8:8">
      <c r="H224" s="149"/>
    </row>
    <row r="225" spans="8:8">
      <c r="H225" s="149"/>
    </row>
    <row r="226" spans="8:8">
      <c r="H226" s="149"/>
    </row>
    <row r="227" spans="8:8">
      <c r="H227" s="149"/>
    </row>
    <row r="228" spans="8:8">
      <c r="H228" s="149"/>
    </row>
    <row r="229" spans="8:8">
      <c r="H229" s="149"/>
    </row>
    <row r="230" spans="8:8">
      <c r="H230" s="149"/>
    </row>
    <row r="231" spans="8:8">
      <c r="H231" s="149"/>
    </row>
    <row r="232" spans="8:8">
      <c r="H232" s="149"/>
    </row>
    <row r="233" spans="8:8">
      <c r="H233" s="149"/>
    </row>
    <row r="234" spans="8:8">
      <c r="H234" s="149"/>
    </row>
    <row r="235" spans="8:8">
      <c r="H235" s="149"/>
    </row>
    <row r="236" spans="8:8">
      <c r="H236" s="149"/>
    </row>
    <row r="237" spans="8:8">
      <c r="H237" s="149"/>
    </row>
  </sheetData>
  <autoFilter ref="A4:F112" xr:uid="{6D4D21BF-2165-4166-B5A9-BBD23114E931}"/>
  <mergeCells count="2">
    <mergeCell ref="A1:F1"/>
    <mergeCell ref="A3:F3"/>
  </mergeCells>
  <conditionalFormatting sqref="A110:A112">
    <cfRule type="duplicateValues" dxfId="0" priority="1"/>
  </conditionalFormatting>
  <pageMargins left="0.7" right="0.7" top="0.75" bottom="0.75" header="0.3" footer="0.3"/>
  <pageSetup scale="64" orientation="portrait" r:id="rId1"/>
  <headerFooter>
    <oddFooter>&amp;LERCOT PUBLIC&amp;C&amp;P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F18"/>
  <sheetViews>
    <sheetView topLeftCell="A7" zoomScaleNormal="100" zoomScaleSheetLayoutView="100" workbookViewId="0">
      <selection activeCell="B15" sqref="B15"/>
    </sheetView>
  </sheetViews>
  <sheetFormatPr defaultRowHeight="13.2"/>
  <cols>
    <col min="1" max="1" width="2" bestFit="1" customWidth="1"/>
    <col min="2" max="2" width="39" bestFit="1" customWidth="1"/>
    <col min="3" max="3" width="96.44140625" customWidth="1"/>
  </cols>
  <sheetData>
    <row r="1" spans="2:6" ht="30.6" customHeight="1">
      <c r="B1" s="346" t="s">
        <v>61</v>
      </c>
      <c r="C1" s="346"/>
    </row>
    <row r="3" spans="2:6" ht="27.15" customHeight="1">
      <c r="B3" s="6" t="s">
        <v>10</v>
      </c>
      <c r="C3" s="6" t="s">
        <v>12</v>
      </c>
    </row>
    <row r="4" spans="2:6" ht="30" customHeight="1">
      <c r="B4" s="20" t="s">
        <v>11</v>
      </c>
      <c r="C4" s="40" t="s">
        <v>76</v>
      </c>
    </row>
    <row r="5" spans="2:6" ht="30" customHeight="1">
      <c r="B5" s="21" t="s">
        <v>50</v>
      </c>
      <c r="C5" s="40" t="s">
        <v>4393</v>
      </c>
    </row>
    <row r="6" spans="2:6" ht="30" customHeight="1">
      <c r="B6" s="21" t="s">
        <v>7</v>
      </c>
      <c r="C6" s="40" t="s">
        <v>6</v>
      </c>
    </row>
    <row r="7" spans="2:6" ht="30" customHeight="1">
      <c r="B7" s="167" t="s">
        <v>29</v>
      </c>
      <c r="C7" s="40" t="s">
        <v>30</v>
      </c>
    </row>
    <row r="8" spans="2:6" ht="30" customHeight="1">
      <c r="B8" s="19" t="s">
        <v>13</v>
      </c>
      <c r="C8" s="41" t="s">
        <v>4394</v>
      </c>
    </row>
    <row r="9" spans="2:6" ht="30" customHeight="1">
      <c r="B9" s="19" t="s">
        <v>15</v>
      </c>
      <c r="C9" s="41" t="s">
        <v>59</v>
      </c>
    </row>
    <row r="10" spans="2:6" ht="30" customHeight="1">
      <c r="B10" s="19" t="s">
        <v>4580</v>
      </c>
      <c r="C10" s="41" t="s">
        <v>4606</v>
      </c>
    </row>
    <row r="11" spans="2:6" ht="30" customHeight="1">
      <c r="B11" s="19" t="s">
        <v>2287</v>
      </c>
      <c r="C11" s="41" t="s">
        <v>4395</v>
      </c>
    </row>
    <row r="12" spans="2:6" ht="30" customHeight="1">
      <c r="B12" s="18" t="s">
        <v>14</v>
      </c>
      <c r="C12" s="41" t="s">
        <v>4396</v>
      </c>
      <c r="F12" s="3"/>
    </row>
    <row r="13" spans="2:6" ht="30" customHeight="1">
      <c r="B13" s="18" t="s">
        <v>16</v>
      </c>
      <c r="C13" s="41" t="s">
        <v>60</v>
      </c>
    </row>
    <row r="14" spans="2:6" ht="42" customHeight="1">
      <c r="B14" s="31" t="s">
        <v>4592</v>
      </c>
      <c r="C14" s="307" t="s">
        <v>4593</v>
      </c>
    </row>
    <row r="15" spans="2:6" ht="30" customHeight="1">
      <c r="B15" s="31" t="s">
        <v>2452</v>
      </c>
      <c r="C15" s="41" t="s">
        <v>4619</v>
      </c>
    </row>
    <row r="16" spans="2:6" ht="30" customHeight="1">
      <c r="B16" s="31" t="s">
        <v>1630</v>
      </c>
      <c r="C16" s="41" t="s">
        <v>2286</v>
      </c>
    </row>
    <row r="17" spans="2:3" ht="30" customHeight="1">
      <c r="B17" s="31" t="s">
        <v>1717</v>
      </c>
      <c r="C17" s="41" t="s">
        <v>1716</v>
      </c>
    </row>
    <row r="18" spans="2:3" ht="30" customHeight="1">
      <c r="B18" s="31" t="s">
        <v>2461</v>
      </c>
      <c r="C18" s="41" t="s">
        <v>2462</v>
      </c>
    </row>
  </sheetData>
  <mergeCells count="1">
    <mergeCell ref="B1:C1"/>
  </mergeCells>
  <phoneticPr fontId="27" type="noConversion"/>
  <hyperlinks>
    <hyperlink ref="B4" location="Disclaimer!A1" display="Disclaimer" xr:uid="{00000000-0004-0000-0100-000000000000}"/>
    <hyperlink ref="B8" location="SummerSummary!A1" display="SummerSummary" xr:uid="{00000000-0004-0000-0100-000001000000}"/>
    <hyperlink ref="B12" location="WinterSummary!A1" display="WinterSummary" xr:uid="{00000000-0004-0000-0100-000002000000}"/>
    <hyperlink ref="B15" location="'Fuel Type Capacity Mix'!Print_Area" display="Fuel Type Capacity Mix" xr:uid="{00000000-0004-0000-0100-000003000000}"/>
    <hyperlink ref="B9" location="SummerCapacities!A1" display="SummerCapacities" xr:uid="{00000000-0004-0000-0100-000004000000}"/>
    <hyperlink ref="B13" location="WinterCapacities!A1" display="WinterCapacities" xr:uid="{00000000-0004-0000-0100-000005000000}"/>
    <hyperlink ref="B5" location="Changes!A1" display="Changes from 2008 CDR (December Update)" xr:uid="{00000000-0004-0000-0100-000007000000}"/>
    <hyperlink ref="B6" location="Definitions!A1" display="Definitions" xr:uid="{00000000-0004-0000-0100-000008000000}"/>
    <hyperlink ref="B7" location="Executive_Summary!B2" display="Executive Summary" xr:uid="{00000000-0004-0000-0100-000009000000}"/>
    <hyperlink ref="B17" location="'Fossil Fuel SODG Capacities'!A1" display="Fossil Fuel SODG Capacities" xr:uid="{00000000-0004-0000-0100-00000B000000}"/>
    <hyperlink ref="B16" location="'Unconfirmed Retirement Capacity'!A1" display="Unconfirmed Retirement Capacity" xr:uid="{51A1E24E-B595-45D6-B928-334703D58FBD}"/>
    <hyperlink ref="B11" location="'Planned Resource Scenarios'!A1" display="Planned Resources Scenarios" xr:uid="{C3F38A4E-B2F2-45AD-9E30-FD1BB376E601}"/>
    <hyperlink ref="B18:C18" location="'Decommissioned Gen. Resources'!A1" display="Decommissioned Gen. Resources" xr:uid="{AE355695-9CAB-44DA-ABAC-5929F7C21FFF}"/>
    <hyperlink ref="B10" location="'Peak v High Net Load Hour 2025'!A1" display="Peak v High Net Load Hour 2025" xr:uid="{5F458BD1-128F-4428-B604-FBCA7E32073B}"/>
    <hyperlink ref="B14" location="'Load Forecast, HB5066'!A1" display="Load Forecast, HB5066" xr:uid="{D126F388-E2FF-4BE5-96B0-DF6EFD6C1C52}"/>
  </hyperlinks>
  <printOptions horizontalCentered="1"/>
  <pageMargins left="0.5" right="0.25" top="0.5" bottom="0.5" header="0.5" footer="0.5"/>
  <pageSetup scale="97" firstPageNumber="2" orientation="landscape" r:id="rId1"/>
  <headerFooter alignWithMargins="0">
    <oddFooter>&amp;LERCOT PUBLIC&amp;C&amp;P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DEE1E2"/>
  </sheetPr>
  <dimension ref="B1:E8"/>
  <sheetViews>
    <sheetView zoomScaleNormal="100" workbookViewId="0"/>
  </sheetViews>
  <sheetFormatPr defaultRowHeight="13.2"/>
  <cols>
    <col min="1" max="1" width="2" bestFit="1" customWidth="1"/>
    <col min="2" max="2" width="91.44140625" customWidth="1"/>
  </cols>
  <sheetData>
    <row r="1" spans="2:5" ht="30.6" customHeight="1">
      <c r="B1" s="347" t="s">
        <v>11</v>
      </c>
      <c r="C1" s="348"/>
      <c r="D1" s="348"/>
      <c r="E1" s="349"/>
    </row>
    <row r="3" spans="2:5">
      <c r="B3" s="350" t="s">
        <v>17</v>
      </c>
      <c r="C3" s="350"/>
      <c r="D3" s="350"/>
      <c r="E3" s="350"/>
    </row>
    <row r="4" spans="2:5" ht="21.6" customHeight="1">
      <c r="B4" s="350" t="s">
        <v>9</v>
      </c>
      <c r="C4" s="350"/>
      <c r="D4" s="350"/>
      <c r="E4" s="350"/>
    </row>
    <row r="6" spans="2:5" ht="94.65" customHeight="1">
      <c r="B6" s="351" t="s">
        <v>18</v>
      </c>
      <c r="C6" s="351"/>
      <c r="D6" s="351"/>
      <c r="E6" s="351"/>
    </row>
    <row r="8" spans="2:5">
      <c r="B8" s="351"/>
      <c r="C8" s="351"/>
      <c r="D8" s="351"/>
      <c r="E8" s="351"/>
    </row>
  </sheetData>
  <mergeCells count="5">
    <mergeCell ref="B1:E1"/>
    <mergeCell ref="B3:E3"/>
    <mergeCell ref="B4:E4"/>
    <mergeCell ref="B6:E6"/>
    <mergeCell ref="B8:E8"/>
  </mergeCells>
  <phoneticPr fontId="27" type="noConversion"/>
  <pageMargins left="0.75" right="0.75" top="1" bottom="1" header="0.5" footer="0.5"/>
  <pageSetup firstPageNumber="3" orientation="landscape" r:id="rId1"/>
  <headerFooter alignWithMargins="0">
    <oddFooter>&amp;LERCOT PUBLIC&amp;C&amp;P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0651-2179-4712-A1FF-B2B579A3C780}">
  <sheetPr>
    <tabColor rgb="FFDEE1E2"/>
  </sheetPr>
  <dimension ref="A1:AF82"/>
  <sheetViews>
    <sheetView zoomScaleNormal="100" zoomScaleSheetLayoutView="100" workbookViewId="0">
      <selection sqref="A1:J1"/>
    </sheetView>
  </sheetViews>
  <sheetFormatPr defaultColWidth="9.44140625" defaultRowHeight="13.2"/>
  <cols>
    <col min="1" max="1" width="9.44140625" style="137" customWidth="1"/>
    <col min="2" max="2" width="48.88671875" style="137" customWidth="1"/>
    <col min="3" max="3" width="21.44140625" style="137" customWidth="1"/>
    <col min="4" max="4" width="17.44140625" style="137" customWidth="1"/>
    <col min="5" max="5" width="13" style="137" bestFit="1" customWidth="1"/>
    <col min="6" max="6" width="11.44140625" style="137" customWidth="1"/>
    <col min="7" max="7" width="14.44140625" style="137" customWidth="1"/>
    <col min="8" max="10" width="16.44140625" style="137" customWidth="1"/>
    <col min="11" max="13" width="8.44140625" style="137" customWidth="1"/>
    <col min="14" max="14" width="33.109375" style="137" customWidth="1"/>
    <col min="15" max="15" width="18.44140625" style="137" bestFit="1" customWidth="1"/>
    <col min="16" max="17" width="8.44140625" style="137" customWidth="1"/>
    <col min="18" max="16384" width="9.44140625" style="137"/>
  </cols>
  <sheetData>
    <row r="1" spans="1:32" ht="32.1" customHeight="1">
      <c r="A1" s="354" t="s">
        <v>4588</v>
      </c>
      <c r="B1" s="354"/>
      <c r="C1" s="354"/>
      <c r="D1" s="354"/>
      <c r="E1" s="354"/>
      <c r="F1" s="354"/>
      <c r="G1" s="354"/>
      <c r="H1" s="354"/>
      <c r="I1" s="354"/>
      <c r="J1" s="354"/>
    </row>
    <row r="2" spans="1:32" s="236" customFormat="1" ht="19.350000000000001" customHeight="1">
      <c r="AF2" s="236">
        <v>5.6</v>
      </c>
    </row>
    <row r="3" spans="1:32" s="236" customFormat="1" ht="21.6" customHeight="1">
      <c r="A3" s="178">
        <v>1</v>
      </c>
      <c r="B3" s="355" t="s">
        <v>3791</v>
      </c>
      <c r="C3" s="355"/>
      <c r="D3" s="355"/>
      <c r="E3" s="355"/>
      <c r="F3" s="355"/>
      <c r="G3" s="355"/>
      <c r="H3" s="355"/>
      <c r="I3" s="355"/>
      <c r="J3" s="355"/>
      <c r="AF3" s="236">
        <v>5.6</v>
      </c>
    </row>
    <row r="4" spans="1:32" s="236" customFormat="1" ht="86.1" customHeight="1">
      <c r="A4" s="178"/>
      <c r="B4" s="237" t="s">
        <v>3790</v>
      </c>
      <c r="C4" s="238" t="s">
        <v>3789</v>
      </c>
      <c r="D4" s="239" t="s">
        <v>3788</v>
      </c>
      <c r="E4" s="239" t="s">
        <v>3777</v>
      </c>
      <c r="F4" s="239" t="s">
        <v>3787</v>
      </c>
      <c r="G4" s="238" t="s">
        <v>4534</v>
      </c>
      <c r="H4" s="238" t="s">
        <v>3786</v>
      </c>
      <c r="I4" s="238" t="s">
        <v>3785</v>
      </c>
      <c r="J4" s="238" t="s">
        <v>3784</v>
      </c>
    </row>
    <row r="5" spans="1:32">
      <c r="A5" s="170"/>
      <c r="B5" s="232" t="s">
        <v>4055</v>
      </c>
      <c r="C5" s="232" t="s">
        <v>4056</v>
      </c>
      <c r="D5" s="232" t="s">
        <v>4057</v>
      </c>
      <c r="E5" s="232" t="s">
        <v>1733</v>
      </c>
      <c r="F5" s="232" t="s">
        <v>32</v>
      </c>
      <c r="G5" s="233">
        <v>2025</v>
      </c>
      <c r="H5" s="234">
        <v>188.4</v>
      </c>
      <c r="I5" s="235">
        <v>1</v>
      </c>
      <c r="J5" s="234">
        <f>H5*I5</f>
        <v>188.4</v>
      </c>
    </row>
    <row r="6" spans="1:32">
      <c r="A6" s="170"/>
      <c r="B6" s="232" t="s">
        <v>4058</v>
      </c>
      <c r="C6" s="232" t="s">
        <v>4059</v>
      </c>
      <c r="D6" s="232" t="s">
        <v>4057</v>
      </c>
      <c r="E6" s="232" t="s">
        <v>1733</v>
      </c>
      <c r="F6" s="232" t="s">
        <v>32</v>
      </c>
      <c r="G6" s="233">
        <v>2026</v>
      </c>
      <c r="H6" s="234">
        <v>188.4</v>
      </c>
      <c r="I6" s="235">
        <v>1</v>
      </c>
      <c r="J6" s="234">
        <f t="shared" ref="J6:J41" si="0">H6*I6</f>
        <v>188.4</v>
      </c>
    </row>
    <row r="7" spans="1:32">
      <c r="A7" s="170"/>
      <c r="B7" s="232" t="s">
        <v>4060</v>
      </c>
      <c r="C7" s="232" t="s">
        <v>4061</v>
      </c>
      <c r="D7" s="232" t="s">
        <v>1700</v>
      </c>
      <c r="E7" s="232" t="s">
        <v>1634</v>
      </c>
      <c r="F7" s="232" t="s">
        <v>31</v>
      </c>
      <c r="G7" s="233">
        <v>2027</v>
      </c>
      <c r="H7" s="234">
        <v>225</v>
      </c>
      <c r="I7" s="235">
        <v>0.22</v>
      </c>
      <c r="J7" s="234">
        <f t="shared" si="0"/>
        <v>49.5</v>
      </c>
    </row>
    <row r="8" spans="1:32">
      <c r="A8" s="170"/>
      <c r="B8" s="232" t="s">
        <v>4073</v>
      </c>
      <c r="C8" s="232" t="s">
        <v>4074</v>
      </c>
      <c r="D8" s="232" t="s">
        <v>1548</v>
      </c>
      <c r="E8" s="232" t="s">
        <v>37</v>
      </c>
      <c r="F8" s="232" t="s">
        <v>32</v>
      </c>
      <c r="G8" s="233">
        <v>2026</v>
      </c>
      <c r="H8" s="234">
        <v>325</v>
      </c>
      <c r="I8" s="235">
        <v>0.76</v>
      </c>
      <c r="J8" s="234">
        <f t="shared" si="0"/>
        <v>247</v>
      </c>
    </row>
    <row r="9" spans="1:32">
      <c r="A9" s="170"/>
      <c r="B9" s="232" t="s">
        <v>4082</v>
      </c>
      <c r="C9" s="232" t="s">
        <v>4083</v>
      </c>
      <c r="D9" s="232" t="s">
        <v>428</v>
      </c>
      <c r="E9" s="232" t="s">
        <v>37</v>
      </c>
      <c r="F9" s="232" t="s">
        <v>31</v>
      </c>
      <c r="G9" s="233">
        <v>2025</v>
      </c>
      <c r="H9" s="234">
        <v>1004</v>
      </c>
      <c r="I9" s="235">
        <v>0.76</v>
      </c>
      <c r="J9" s="234">
        <f t="shared" si="0"/>
        <v>763.04</v>
      </c>
    </row>
    <row r="10" spans="1:32">
      <c r="A10" s="170"/>
      <c r="B10" s="232" t="s">
        <v>4084</v>
      </c>
      <c r="C10" s="232" t="s">
        <v>4085</v>
      </c>
      <c r="D10" s="232" t="s">
        <v>773</v>
      </c>
      <c r="E10" s="232" t="s">
        <v>37</v>
      </c>
      <c r="F10" s="232" t="s">
        <v>32</v>
      </c>
      <c r="G10" s="233">
        <v>2026</v>
      </c>
      <c r="H10" s="234">
        <v>508.6</v>
      </c>
      <c r="I10" s="235">
        <v>0.76</v>
      </c>
      <c r="J10" s="234">
        <f t="shared" si="0"/>
        <v>386.536</v>
      </c>
    </row>
    <row r="11" spans="1:32">
      <c r="A11" s="170"/>
      <c r="B11" s="232" t="s">
        <v>4086</v>
      </c>
      <c r="C11" s="232" t="s">
        <v>4087</v>
      </c>
      <c r="D11" s="232" t="s">
        <v>4088</v>
      </c>
      <c r="E11" s="232" t="s">
        <v>37</v>
      </c>
      <c r="F11" s="232" t="s">
        <v>40</v>
      </c>
      <c r="G11" s="233">
        <v>2026</v>
      </c>
      <c r="H11" s="234">
        <v>253.5</v>
      </c>
      <c r="I11" s="235">
        <v>0.76</v>
      </c>
      <c r="J11" s="234">
        <f t="shared" si="0"/>
        <v>192.66</v>
      </c>
    </row>
    <row r="12" spans="1:32">
      <c r="A12" s="170"/>
      <c r="B12" s="232" t="s">
        <v>4099</v>
      </c>
      <c r="C12" s="232" t="s">
        <v>4100</v>
      </c>
      <c r="D12" s="232" t="s">
        <v>158</v>
      </c>
      <c r="E12" s="232" t="s">
        <v>37</v>
      </c>
      <c r="F12" s="232" t="s">
        <v>31</v>
      </c>
      <c r="G12" s="233">
        <v>2026</v>
      </c>
      <c r="H12" s="234">
        <v>228.2</v>
      </c>
      <c r="I12" s="235">
        <v>0.76</v>
      </c>
      <c r="J12" s="234">
        <f t="shared" si="0"/>
        <v>173.43199999999999</v>
      </c>
    </row>
    <row r="13" spans="1:32">
      <c r="A13" s="170"/>
      <c r="B13" s="232" t="s">
        <v>4106</v>
      </c>
      <c r="C13" s="232" t="s">
        <v>4107</v>
      </c>
      <c r="D13" s="232" t="s">
        <v>163</v>
      </c>
      <c r="E13" s="232" t="s">
        <v>37</v>
      </c>
      <c r="F13" s="232" t="s">
        <v>31</v>
      </c>
      <c r="G13" s="233">
        <v>2025</v>
      </c>
      <c r="H13" s="234">
        <v>202.5</v>
      </c>
      <c r="I13" s="235">
        <v>0.76</v>
      </c>
      <c r="J13" s="234">
        <f t="shared" si="0"/>
        <v>153.9</v>
      </c>
    </row>
    <row r="14" spans="1:32">
      <c r="A14" s="170"/>
      <c r="B14" s="232" t="s">
        <v>4112</v>
      </c>
      <c r="C14" s="232" t="s">
        <v>4113</v>
      </c>
      <c r="D14" s="232" t="s">
        <v>36</v>
      </c>
      <c r="E14" s="232" t="s">
        <v>37</v>
      </c>
      <c r="F14" s="232" t="s">
        <v>32</v>
      </c>
      <c r="G14" s="233">
        <v>2026</v>
      </c>
      <c r="H14" s="234">
        <v>146.9</v>
      </c>
      <c r="I14" s="235">
        <v>0.76</v>
      </c>
      <c r="J14" s="234">
        <f t="shared" si="0"/>
        <v>111.64400000000001</v>
      </c>
    </row>
    <row r="15" spans="1:32">
      <c r="A15" s="170"/>
      <c r="B15" s="232" t="s">
        <v>4114</v>
      </c>
      <c r="C15" s="232" t="s">
        <v>4115</v>
      </c>
      <c r="D15" s="232" t="s">
        <v>144</v>
      </c>
      <c r="E15" s="232" t="s">
        <v>37</v>
      </c>
      <c r="F15" s="232" t="s">
        <v>69</v>
      </c>
      <c r="G15" s="233">
        <v>2026</v>
      </c>
      <c r="H15" s="234">
        <v>200.9</v>
      </c>
      <c r="I15" s="235">
        <v>0.76</v>
      </c>
      <c r="J15" s="234">
        <f t="shared" si="0"/>
        <v>152.684</v>
      </c>
    </row>
    <row r="16" spans="1:32">
      <c r="A16" s="170"/>
      <c r="B16" s="232" t="s">
        <v>4124</v>
      </c>
      <c r="C16" s="232" t="s">
        <v>4125</v>
      </c>
      <c r="D16" s="232" t="s">
        <v>1811</v>
      </c>
      <c r="E16" s="232" t="s">
        <v>37</v>
      </c>
      <c r="F16" s="232" t="s">
        <v>31</v>
      </c>
      <c r="G16" s="233">
        <v>2025</v>
      </c>
      <c r="H16" s="234">
        <v>152.6</v>
      </c>
      <c r="I16" s="235">
        <v>0.76</v>
      </c>
      <c r="J16" s="234">
        <f t="shared" si="0"/>
        <v>115.976</v>
      </c>
    </row>
    <row r="17" spans="1:10">
      <c r="A17" s="170"/>
      <c r="B17" s="232" t="s">
        <v>4126</v>
      </c>
      <c r="C17" s="232" t="s">
        <v>4127</v>
      </c>
      <c r="D17" s="232" t="s">
        <v>1811</v>
      </c>
      <c r="E17" s="232" t="s">
        <v>37</v>
      </c>
      <c r="F17" s="232" t="s">
        <v>31</v>
      </c>
      <c r="G17" s="233">
        <v>2025</v>
      </c>
      <c r="H17" s="234">
        <v>203.5</v>
      </c>
      <c r="I17" s="235">
        <v>0.76</v>
      </c>
      <c r="J17" s="234">
        <f t="shared" si="0"/>
        <v>154.66</v>
      </c>
    </row>
    <row r="18" spans="1:10">
      <c r="A18" s="170"/>
      <c r="B18" s="232" t="s">
        <v>4131</v>
      </c>
      <c r="C18" s="232" t="s">
        <v>4132</v>
      </c>
      <c r="D18" s="232" t="s">
        <v>1536</v>
      </c>
      <c r="E18" s="232" t="s">
        <v>37</v>
      </c>
      <c r="F18" s="232" t="s">
        <v>69</v>
      </c>
      <c r="G18" s="233">
        <v>2027</v>
      </c>
      <c r="H18" s="234">
        <v>152.30000000000001</v>
      </c>
      <c r="I18" s="235">
        <v>0.76</v>
      </c>
      <c r="J18" s="234">
        <f t="shared" si="0"/>
        <v>115.748</v>
      </c>
    </row>
    <row r="19" spans="1:10">
      <c r="A19" s="170"/>
      <c r="B19" s="232" t="s">
        <v>4139</v>
      </c>
      <c r="C19" s="232" t="s">
        <v>4140</v>
      </c>
      <c r="D19" s="232" t="s">
        <v>513</v>
      </c>
      <c r="E19" s="232" t="s">
        <v>37</v>
      </c>
      <c r="F19" s="232" t="s">
        <v>31</v>
      </c>
      <c r="G19" s="233">
        <v>2025</v>
      </c>
      <c r="H19" s="234">
        <v>204.6</v>
      </c>
      <c r="I19" s="235">
        <v>0.76</v>
      </c>
      <c r="J19" s="234">
        <f t="shared" si="0"/>
        <v>155.49600000000001</v>
      </c>
    </row>
    <row r="20" spans="1:10">
      <c r="A20" s="170"/>
      <c r="B20" s="232" t="s">
        <v>4141</v>
      </c>
      <c r="C20" s="232" t="s">
        <v>4142</v>
      </c>
      <c r="D20" s="232" t="s">
        <v>1015</v>
      </c>
      <c r="E20" s="232" t="s">
        <v>37</v>
      </c>
      <c r="F20" s="232" t="s">
        <v>33</v>
      </c>
      <c r="G20" s="233">
        <v>2027</v>
      </c>
      <c r="H20" s="234">
        <v>184</v>
      </c>
      <c r="I20" s="235">
        <v>0.76</v>
      </c>
      <c r="J20" s="234">
        <f t="shared" si="0"/>
        <v>139.84</v>
      </c>
    </row>
    <row r="21" spans="1:10">
      <c r="A21" s="170"/>
      <c r="B21" s="232" t="s">
        <v>4147</v>
      </c>
      <c r="C21" s="232" t="s">
        <v>4148</v>
      </c>
      <c r="D21" s="232" t="s">
        <v>432</v>
      </c>
      <c r="E21" s="232" t="s">
        <v>37</v>
      </c>
      <c r="F21" s="232" t="s">
        <v>31</v>
      </c>
      <c r="G21" s="233">
        <v>2025</v>
      </c>
      <c r="H21" s="234">
        <v>171.7</v>
      </c>
      <c r="I21" s="235">
        <v>0.76</v>
      </c>
      <c r="J21" s="234">
        <f t="shared" si="0"/>
        <v>130.49199999999999</v>
      </c>
    </row>
    <row r="22" spans="1:10">
      <c r="A22" s="170"/>
      <c r="B22" s="232" t="s">
        <v>4151</v>
      </c>
      <c r="C22" s="232" t="s">
        <v>4152</v>
      </c>
      <c r="D22" s="232" t="s">
        <v>1700</v>
      </c>
      <c r="E22" s="232" t="s">
        <v>37</v>
      </c>
      <c r="F22" s="232" t="s">
        <v>31</v>
      </c>
      <c r="G22" s="233">
        <v>2026</v>
      </c>
      <c r="H22" s="234">
        <v>85</v>
      </c>
      <c r="I22" s="235">
        <v>0.76</v>
      </c>
      <c r="J22" s="234">
        <f t="shared" si="0"/>
        <v>64.599999999999994</v>
      </c>
    </row>
    <row r="23" spans="1:10">
      <c r="A23" s="170"/>
      <c r="B23" s="232" t="s">
        <v>4153</v>
      </c>
      <c r="C23" s="232" t="s">
        <v>4154</v>
      </c>
      <c r="D23" s="232" t="s">
        <v>416</v>
      </c>
      <c r="E23" s="232" t="s">
        <v>37</v>
      </c>
      <c r="F23" s="232" t="s">
        <v>31</v>
      </c>
      <c r="G23" s="233">
        <v>2025</v>
      </c>
      <c r="H23" s="234">
        <v>666.1</v>
      </c>
      <c r="I23" s="235">
        <v>0.76</v>
      </c>
      <c r="J23" s="234">
        <f t="shared" si="0"/>
        <v>506.23600000000005</v>
      </c>
    </row>
    <row r="24" spans="1:10">
      <c r="A24" s="170"/>
      <c r="B24" s="232" t="s">
        <v>4155</v>
      </c>
      <c r="C24" s="232" t="s">
        <v>4156</v>
      </c>
      <c r="D24" s="232" t="s">
        <v>570</v>
      </c>
      <c r="E24" s="232" t="s">
        <v>37</v>
      </c>
      <c r="F24" s="232" t="s">
        <v>32</v>
      </c>
      <c r="G24" s="233">
        <v>2026</v>
      </c>
      <c r="H24" s="234">
        <v>40.799999999999997</v>
      </c>
      <c r="I24" s="235">
        <v>0.76</v>
      </c>
      <c r="J24" s="234">
        <f t="shared" si="0"/>
        <v>31.007999999999999</v>
      </c>
    </row>
    <row r="25" spans="1:10">
      <c r="A25" s="170"/>
      <c r="B25" s="232" t="s">
        <v>4164</v>
      </c>
      <c r="C25" s="232" t="s">
        <v>4165</v>
      </c>
      <c r="D25" s="232" t="s">
        <v>1095</v>
      </c>
      <c r="E25" s="232" t="s">
        <v>37</v>
      </c>
      <c r="F25" s="232" t="s">
        <v>33</v>
      </c>
      <c r="G25" s="233">
        <v>2026</v>
      </c>
      <c r="H25" s="234">
        <v>374.4</v>
      </c>
      <c r="I25" s="235">
        <v>0.76</v>
      </c>
      <c r="J25" s="234">
        <f t="shared" si="0"/>
        <v>284.54399999999998</v>
      </c>
    </row>
    <row r="26" spans="1:10">
      <c r="A26" s="170"/>
      <c r="B26" s="232" t="s">
        <v>4178</v>
      </c>
      <c r="C26" s="232" t="s">
        <v>4179</v>
      </c>
      <c r="D26" s="232" t="s">
        <v>179</v>
      </c>
      <c r="E26" s="232" t="s">
        <v>37</v>
      </c>
      <c r="F26" s="232" t="s">
        <v>31</v>
      </c>
      <c r="G26" s="233">
        <v>2025</v>
      </c>
      <c r="H26" s="234">
        <v>175.7</v>
      </c>
      <c r="I26" s="235">
        <v>0.76</v>
      </c>
      <c r="J26" s="234">
        <f t="shared" si="0"/>
        <v>133.53199999999998</v>
      </c>
    </row>
    <row r="27" spans="1:10">
      <c r="A27" s="170"/>
      <c r="B27" s="232" t="s">
        <v>4182</v>
      </c>
      <c r="C27" s="232" t="s">
        <v>4183</v>
      </c>
      <c r="D27" s="232" t="s">
        <v>1536</v>
      </c>
      <c r="E27" s="232" t="s">
        <v>37</v>
      </c>
      <c r="F27" s="232" t="s">
        <v>69</v>
      </c>
      <c r="G27" s="233">
        <v>2026</v>
      </c>
      <c r="H27" s="234">
        <v>306.8</v>
      </c>
      <c r="I27" s="235">
        <v>0.76</v>
      </c>
      <c r="J27" s="234">
        <f t="shared" si="0"/>
        <v>233.16800000000001</v>
      </c>
    </row>
    <row r="28" spans="1:10">
      <c r="A28" s="170"/>
      <c r="B28" s="232" t="s">
        <v>4184</v>
      </c>
      <c r="C28" s="232" t="s">
        <v>4185</v>
      </c>
      <c r="D28" s="232" t="s">
        <v>329</v>
      </c>
      <c r="E28" s="232" t="s">
        <v>37</v>
      </c>
      <c r="F28" s="232" t="s">
        <v>31</v>
      </c>
      <c r="G28" s="233">
        <v>2026</v>
      </c>
      <c r="H28" s="234">
        <v>289</v>
      </c>
      <c r="I28" s="235">
        <v>0.76</v>
      </c>
      <c r="J28" s="234">
        <f t="shared" si="0"/>
        <v>219.64000000000001</v>
      </c>
    </row>
    <row r="29" spans="1:10">
      <c r="A29" s="170"/>
      <c r="B29" s="232" t="s">
        <v>4186</v>
      </c>
      <c r="C29" s="232" t="s">
        <v>4187</v>
      </c>
      <c r="D29" s="232" t="s">
        <v>513</v>
      </c>
      <c r="E29" s="232" t="s">
        <v>37</v>
      </c>
      <c r="F29" s="232" t="s">
        <v>31</v>
      </c>
      <c r="G29" s="233">
        <v>2025</v>
      </c>
      <c r="H29" s="234">
        <v>100.4</v>
      </c>
      <c r="I29" s="235">
        <v>0.76</v>
      </c>
      <c r="J29" s="234">
        <f t="shared" si="0"/>
        <v>76.304000000000002</v>
      </c>
    </row>
    <row r="30" spans="1:10">
      <c r="A30" s="170"/>
      <c r="B30" s="232" t="s">
        <v>4190</v>
      </c>
      <c r="C30" s="232" t="s">
        <v>4191</v>
      </c>
      <c r="D30" s="232" t="s">
        <v>98</v>
      </c>
      <c r="E30" s="232" t="s">
        <v>37</v>
      </c>
      <c r="F30" s="232" t="s">
        <v>33</v>
      </c>
      <c r="G30" s="233">
        <v>2028</v>
      </c>
      <c r="H30" s="234">
        <v>691.4</v>
      </c>
      <c r="I30" s="235">
        <v>0.76</v>
      </c>
      <c r="J30" s="234">
        <f t="shared" si="0"/>
        <v>525.46399999999994</v>
      </c>
    </row>
    <row r="31" spans="1:10">
      <c r="A31" s="170"/>
      <c r="B31" s="232" t="s">
        <v>4198</v>
      </c>
      <c r="C31" s="232" t="s">
        <v>4199</v>
      </c>
      <c r="D31" s="232" t="s">
        <v>1548</v>
      </c>
      <c r="E31" s="232" t="s">
        <v>1501</v>
      </c>
      <c r="F31" s="232" t="s">
        <v>32</v>
      </c>
      <c r="G31" s="233">
        <v>2026</v>
      </c>
      <c r="H31" s="234">
        <v>162</v>
      </c>
      <c r="I31" s="235">
        <v>0</v>
      </c>
      <c r="J31" s="234">
        <f t="shared" si="0"/>
        <v>0</v>
      </c>
    </row>
    <row r="32" spans="1:10">
      <c r="A32" s="170"/>
      <c r="B32" s="232" t="s">
        <v>4200</v>
      </c>
      <c r="C32" s="232" t="s">
        <v>4201</v>
      </c>
      <c r="D32" s="232" t="s">
        <v>889</v>
      </c>
      <c r="E32" s="232" t="s">
        <v>1501</v>
      </c>
      <c r="F32" s="232" t="s">
        <v>32</v>
      </c>
      <c r="G32" s="233">
        <v>2026</v>
      </c>
      <c r="H32" s="234">
        <v>120.7</v>
      </c>
      <c r="I32" s="235">
        <v>0</v>
      </c>
      <c r="J32" s="234">
        <f t="shared" si="0"/>
        <v>0</v>
      </c>
    </row>
    <row r="33" spans="1:10">
      <c r="A33" s="170"/>
      <c r="B33" s="232" t="s">
        <v>4202</v>
      </c>
      <c r="C33" s="232" t="s">
        <v>4203</v>
      </c>
      <c r="D33" s="232" t="s">
        <v>628</v>
      </c>
      <c r="E33" s="232" t="s">
        <v>1501</v>
      </c>
      <c r="F33" s="232" t="s">
        <v>186</v>
      </c>
      <c r="G33" s="233">
        <v>2026</v>
      </c>
      <c r="H33" s="234">
        <v>150.9</v>
      </c>
      <c r="I33" s="235">
        <v>0</v>
      </c>
      <c r="J33" s="234">
        <f t="shared" si="0"/>
        <v>0</v>
      </c>
    </row>
    <row r="34" spans="1:10">
      <c r="A34" s="170"/>
      <c r="B34" s="232" t="s">
        <v>4204</v>
      </c>
      <c r="C34" s="232" t="s">
        <v>4205</v>
      </c>
      <c r="D34" s="232" t="s">
        <v>4206</v>
      </c>
      <c r="E34" s="232" t="s">
        <v>1501</v>
      </c>
      <c r="F34" s="232" t="s">
        <v>32</v>
      </c>
      <c r="G34" s="233">
        <v>2025</v>
      </c>
      <c r="H34" s="234">
        <v>60</v>
      </c>
      <c r="I34" s="235">
        <v>0</v>
      </c>
      <c r="J34" s="234">
        <f t="shared" si="0"/>
        <v>0</v>
      </c>
    </row>
    <row r="35" spans="1:10">
      <c r="A35" s="170"/>
      <c r="B35" s="232" t="s">
        <v>4207</v>
      </c>
      <c r="C35" s="232" t="s">
        <v>4208</v>
      </c>
      <c r="D35" s="232" t="s">
        <v>722</v>
      </c>
      <c r="E35" s="232" t="s">
        <v>1501</v>
      </c>
      <c r="F35" s="232" t="s">
        <v>31</v>
      </c>
      <c r="G35" s="233">
        <v>2025</v>
      </c>
      <c r="H35" s="234">
        <v>121</v>
      </c>
      <c r="I35" s="235">
        <v>0</v>
      </c>
      <c r="J35" s="234">
        <f t="shared" si="0"/>
        <v>0</v>
      </c>
    </row>
    <row r="36" spans="1:10">
      <c r="A36" s="170"/>
      <c r="B36" s="232" t="s">
        <v>4211</v>
      </c>
      <c r="C36" s="232" t="s">
        <v>4212</v>
      </c>
      <c r="D36" s="232" t="s">
        <v>1536</v>
      </c>
      <c r="E36" s="232" t="s">
        <v>1501</v>
      </c>
      <c r="F36" s="232" t="s">
        <v>69</v>
      </c>
      <c r="G36" s="233">
        <v>2025</v>
      </c>
      <c r="H36" s="234">
        <v>300.89999999999998</v>
      </c>
      <c r="I36" s="235">
        <v>0</v>
      </c>
      <c r="J36" s="234">
        <f t="shared" si="0"/>
        <v>0</v>
      </c>
    </row>
    <row r="37" spans="1:10">
      <c r="A37" s="170"/>
      <c r="B37" s="232" t="s">
        <v>4213</v>
      </c>
      <c r="C37" s="232" t="s">
        <v>4214</v>
      </c>
      <c r="D37" s="232" t="s">
        <v>773</v>
      </c>
      <c r="E37" s="232" t="s">
        <v>1501</v>
      </c>
      <c r="F37" s="232" t="s">
        <v>32</v>
      </c>
      <c r="G37" s="233">
        <v>2026</v>
      </c>
      <c r="H37" s="234">
        <v>202.2</v>
      </c>
      <c r="I37" s="235">
        <v>0</v>
      </c>
      <c r="J37" s="234">
        <f t="shared" si="0"/>
        <v>0</v>
      </c>
    </row>
    <row r="38" spans="1:10">
      <c r="A38" s="170"/>
      <c r="B38" s="232" t="s">
        <v>4220</v>
      </c>
      <c r="C38" s="232" t="s">
        <v>4221</v>
      </c>
      <c r="D38" s="232" t="s">
        <v>231</v>
      </c>
      <c r="E38" s="232" t="s">
        <v>1501</v>
      </c>
      <c r="F38" s="232" t="s">
        <v>186</v>
      </c>
      <c r="G38" s="233">
        <v>2025</v>
      </c>
      <c r="H38" s="234">
        <v>206.9</v>
      </c>
      <c r="I38" s="235">
        <v>0</v>
      </c>
      <c r="J38" s="234">
        <f t="shared" si="0"/>
        <v>0</v>
      </c>
    </row>
    <row r="39" spans="1:10">
      <c r="A39" s="170"/>
      <c r="B39" s="232" t="s">
        <v>4222</v>
      </c>
      <c r="C39" s="232" t="s">
        <v>4223</v>
      </c>
      <c r="D39" s="232" t="s">
        <v>257</v>
      </c>
      <c r="E39" s="232" t="s">
        <v>1501</v>
      </c>
      <c r="F39" s="232" t="s">
        <v>186</v>
      </c>
      <c r="G39" s="233">
        <v>2025</v>
      </c>
      <c r="H39" s="234">
        <v>406.1</v>
      </c>
      <c r="I39" s="235">
        <v>0</v>
      </c>
      <c r="J39" s="234">
        <f t="shared" si="0"/>
        <v>0</v>
      </c>
    </row>
    <row r="40" spans="1:10">
      <c r="A40" s="170"/>
      <c r="B40" s="232" t="s">
        <v>4228</v>
      </c>
      <c r="C40" s="232" t="s">
        <v>4229</v>
      </c>
      <c r="D40" s="232" t="s">
        <v>1795</v>
      </c>
      <c r="E40" s="232" t="s">
        <v>1501</v>
      </c>
      <c r="F40" s="232" t="s">
        <v>31</v>
      </c>
      <c r="G40" s="233">
        <v>2025</v>
      </c>
      <c r="H40" s="234">
        <v>156.9</v>
      </c>
      <c r="I40" s="235">
        <v>0</v>
      </c>
      <c r="J40" s="234">
        <f t="shared" si="0"/>
        <v>0</v>
      </c>
    </row>
    <row r="41" spans="1:10">
      <c r="A41" s="170"/>
      <c r="B41" s="232" t="s">
        <v>4230</v>
      </c>
      <c r="C41" s="232" t="s">
        <v>4231</v>
      </c>
      <c r="D41" s="232" t="s">
        <v>499</v>
      </c>
      <c r="E41" s="232" t="s">
        <v>1501</v>
      </c>
      <c r="F41" s="232" t="s">
        <v>31</v>
      </c>
      <c r="G41" s="233">
        <v>2024</v>
      </c>
      <c r="H41" s="234">
        <v>9.9</v>
      </c>
      <c r="I41" s="235">
        <v>0</v>
      </c>
      <c r="J41" s="234">
        <f t="shared" si="0"/>
        <v>0</v>
      </c>
    </row>
    <row r="42" spans="1:10">
      <c r="A42" s="170"/>
      <c r="B42" s="232" t="s">
        <v>4236</v>
      </c>
      <c r="C42" s="232" t="s">
        <v>4237</v>
      </c>
      <c r="D42" s="232" t="s">
        <v>248</v>
      </c>
      <c r="E42" s="232" t="s">
        <v>1501</v>
      </c>
      <c r="F42" s="232" t="s">
        <v>186</v>
      </c>
      <c r="G42" s="233">
        <v>2025</v>
      </c>
      <c r="H42" s="234">
        <v>170</v>
      </c>
      <c r="I42" s="235">
        <v>0</v>
      </c>
      <c r="J42" s="234">
        <f t="shared" ref="J42:J71" si="1">H42*I42</f>
        <v>0</v>
      </c>
    </row>
    <row r="43" spans="1:10">
      <c r="A43" s="170"/>
      <c r="B43" s="232" t="s">
        <v>4240</v>
      </c>
      <c r="C43" s="232" t="s">
        <v>4241</v>
      </c>
      <c r="D43" s="232" t="s">
        <v>257</v>
      </c>
      <c r="E43" s="232" t="s">
        <v>1501</v>
      </c>
      <c r="F43" s="232" t="s">
        <v>186</v>
      </c>
      <c r="G43" s="233">
        <v>2024</v>
      </c>
      <c r="H43" s="234">
        <v>9.9</v>
      </c>
      <c r="I43" s="235">
        <v>0</v>
      </c>
      <c r="J43" s="234">
        <f t="shared" si="1"/>
        <v>0</v>
      </c>
    </row>
    <row r="44" spans="1:10">
      <c r="A44" s="170"/>
      <c r="B44" s="232" t="s">
        <v>4242</v>
      </c>
      <c r="C44" s="232" t="s">
        <v>4243</v>
      </c>
      <c r="D44" s="232" t="s">
        <v>231</v>
      </c>
      <c r="E44" s="232" t="s">
        <v>1501</v>
      </c>
      <c r="F44" s="232" t="s">
        <v>186</v>
      </c>
      <c r="G44" s="233">
        <v>2024</v>
      </c>
      <c r="H44" s="234">
        <v>150</v>
      </c>
      <c r="I44" s="235">
        <v>0</v>
      </c>
      <c r="J44" s="234">
        <f t="shared" si="1"/>
        <v>0</v>
      </c>
    </row>
    <row r="45" spans="1:10">
      <c r="A45" s="170"/>
      <c r="B45" s="232" t="s">
        <v>4252</v>
      </c>
      <c r="C45" s="232" t="s">
        <v>4253</v>
      </c>
      <c r="D45" s="232" t="s">
        <v>144</v>
      </c>
      <c r="E45" s="232" t="s">
        <v>1501</v>
      </c>
      <c r="F45" s="232" t="s">
        <v>69</v>
      </c>
      <c r="G45" s="233">
        <v>2026</v>
      </c>
      <c r="H45" s="234">
        <v>201.3</v>
      </c>
      <c r="I45" s="235">
        <v>0</v>
      </c>
      <c r="J45" s="234">
        <f t="shared" si="1"/>
        <v>0</v>
      </c>
    </row>
    <row r="46" spans="1:10">
      <c r="A46" s="170"/>
      <c r="B46" s="232" t="s">
        <v>4258</v>
      </c>
      <c r="C46" s="232" t="s">
        <v>4259</v>
      </c>
      <c r="D46" s="232" t="s">
        <v>1703</v>
      </c>
      <c r="E46" s="232" t="s">
        <v>1501</v>
      </c>
      <c r="F46" s="232" t="s">
        <v>32</v>
      </c>
      <c r="G46" s="233">
        <v>2024</v>
      </c>
      <c r="H46" s="234">
        <v>9.8000000000000007</v>
      </c>
      <c r="I46" s="235">
        <v>0</v>
      </c>
      <c r="J46" s="234">
        <f t="shared" si="1"/>
        <v>0</v>
      </c>
    </row>
    <row r="47" spans="1:10">
      <c r="A47" s="170"/>
      <c r="B47" s="232" t="s">
        <v>4260</v>
      </c>
      <c r="C47" s="232" t="s">
        <v>4261</v>
      </c>
      <c r="D47" s="232" t="s">
        <v>1811</v>
      </c>
      <c r="E47" s="232" t="s">
        <v>1501</v>
      </c>
      <c r="F47" s="232" t="s">
        <v>31</v>
      </c>
      <c r="G47" s="233">
        <v>2025</v>
      </c>
      <c r="H47" s="234">
        <v>76.8</v>
      </c>
      <c r="I47" s="235">
        <v>0</v>
      </c>
      <c r="J47" s="234">
        <f t="shared" si="1"/>
        <v>0</v>
      </c>
    </row>
    <row r="48" spans="1:10">
      <c r="A48" s="170"/>
      <c r="B48" s="232" t="s">
        <v>4262</v>
      </c>
      <c r="C48" s="232" t="s">
        <v>4263</v>
      </c>
      <c r="D48" s="232" t="s">
        <v>1811</v>
      </c>
      <c r="E48" s="232" t="s">
        <v>1501</v>
      </c>
      <c r="F48" s="232" t="s">
        <v>31</v>
      </c>
      <c r="G48" s="233">
        <v>2025</v>
      </c>
      <c r="H48" s="234">
        <v>101</v>
      </c>
      <c r="I48" s="235">
        <v>0</v>
      </c>
      <c r="J48" s="234">
        <f t="shared" si="1"/>
        <v>0</v>
      </c>
    </row>
    <row r="49" spans="1:10">
      <c r="A49" s="170"/>
      <c r="B49" s="232" t="s">
        <v>4264</v>
      </c>
      <c r="C49" s="232" t="s">
        <v>4265</v>
      </c>
      <c r="D49" s="232" t="s">
        <v>513</v>
      </c>
      <c r="E49" s="232" t="s">
        <v>1501</v>
      </c>
      <c r="F49" s="232" t="s">
        <v>31</v>
      </c>
      <c r="G49" s="233">
        <v>2026</v>
      </c>
      <c r="H49" s="234">
        <v>201.6</v>
      </c>
      <c r="I49" s="235">
        <v>0</v>
      </c>
      <c r="J49" s="234">
        <f t="shared" si="1"/>
        <v>0</v>
      </c>
    </row>
    <row r="50" spans="1:10">
      <c r="A50" s="170"/>
      <c r="B50" s="232" t="s">
        <v>4266</v>
      </c>
      <c r="C50" s="232" t="s">
        <v>4267</v>
      </c>
      <c r="D50" s="232" t="s">
        <v>3238</v>
      </c>
      <c r="E50" s="232" t="s">
        <v>1501</v>
      </c>
      <c r="F50" s="232" t="s">
        <v>31</v>
      </c>
      <c r="G50" s="233">
        <v>2025</v>
      </c>
      <c r="H50" s="234">
        <v>125.4</v>
      </c>
      <c r="I50" s="235">
        <v>0</v>
      </c>
      <c r="J50" s="234">
        <f t="shared" si="1"/>
        <v>0</v>
      </c>
    </row>
    <row r="51" spans="1:10">
      <c r="A51" s="170"/>
      <c r="B51" s="232" t="s">
        <v>4274</v>
      </c>
      <c r="C51" s="232" t="s">
        <v>4275</v>
      </c>
      <c r="D51" s="232" t="s">
        <v>41</v>
      </c>
      <c r="E51" s="232" t="s">
        <v>1501</v>
      </c>
      <c r="F51" s="232" t="s">
        <v>33</v>
      </c>
      <c r="G51" s="233">
        <v>2025</v>
      </c>
      <c r="H51" s="234">
        <v>150</v>
      </c>
      <c r="I51" s="235">
        <v>0</v>
      </c>
      <c r="J51" s="234">
        <f t="shared" si="1"/>
        <v>0</v>
      </c>
    </row>
    <row r="52" spans="1:10">
      <c r="A52" s="170"/>
      <c r="B52" s="232" t="s">
        <v>4276</v>
      </c>
      <c r="C52" s="232" t="s">
        <v>4277</v>
      </c>
      <c r="D52" s="232" t="s">
        <v>628</v>
      </c>
      <c r="E52" s="232" t="s">
        <v>1501</v>
      </c>
      <c r="F52" s="232" t="s">
        <v>186</v>
      </c>
      <c r="G52" s="233">
        <v>2025</v>
      </c>
      <c r="H52" s="234">
        <v>9.9</v>
      </c>
      <c r="I52" s="235">
        <v>0</v>
      </c>
      <c r="J52" s="234">
        <f t="shared" si="1"/>
        <v>0</v>
      </c>
    </row>
    <row r="53" spans="1:10">
      <c r="A53" s="170"/>
      <c r="B53" s="232" t="s">
        <v>4284</v>
      </c>
      <c r="C53" s="232" t="s">
        <v>4285</v>
      </c>
      <c r="D53" s="232" t="s">
        <v>1015</v>
      </c>
      <c r="E53" s="232" t="s">
        <v>1501</v>
      </c>
      <c r="F53" s="232" t="s">
        <v>33</v>
      </c>
      <c r="G53" s="233">
        <v>2024</v>
      </c>
      <c r="H53" s="234">
        <v>0</v>
      </c>
      <c r="I53" s="235">
        <v>0</v>
      </c>
      <c r="J53" s="234">
        <f t="shared" si="1"/>
        <v>0</v>
      </c>
    </row>
    <row r="54" spans="1:10">
      <c r="A54" s="170"/>
      <c r="B54" s="232" t="s">
        <v>4288</v>
      </c>
      <c r="C54" s="232" t="s">
        <v>4289</v>
      </c>
      <c r="D54" s="232" t="s">
        <v>4290</v>
      </c>
      <c r="E54" s="232" t="s">
        <v>1501</v>
      </c>
      <c r="F54" s="232" t="s">
        <v>32</v>
      </c>
      <c r="G54" s="233">
        <v>2024</v>
      </c>
      <c r="H54" s="234">
        <v>9.9</v>
      </c>
      <c r="I54" s="235">
        <v>0</v>
      </c>
      <c r="J54" s="234">
        <f t="shared" si="1"/>
        <v>0</v>
      </c>
    </row>
    <row r="55" spans="1:10">
      <c r="A55" s="170"/>
      <c r="B55" s="232" t="s">
        <v>4291</v>
      </c>
      <c r="C55" s="232" t="s">
        <v>4292</v>
      </c>
      <c r="D55" s="232" t="s">
        <v>513</v>
      </c>
      <c r="E55" s="232" t="s">
        <v>1501</v>
      </c>
      <c r="F55" s="232" t="s">
        <v>31</v>
      </c>
      <c r="G55" s="233">
        <v>2028</v>
      </c>
      <c r="H55" s="234">
        <v>50</v>
      </c>
      <c r="I55" s="235">
        <v>0</v>
      </c>
      <c r="J55" s="234">
        <f t="shared" si="1"/>
        <v>0</v>
      </c>
    </row>
    <row r="56" spans="1:10">
      <c r="A56" s="170"/>
      <c r="B56" s="232" t="s">
        <v>4299</v>
      </c>
      <c r="C56" s="232" t="s">
        <v>4300</v>
      </c>
      <c r="D56" s="232" t="s">
        <v>991</v>
      </c>
      <c r="E56" s="232" t="s">
        <v>1501</v>
      </c>
      <c r="F56" s="232" t="s">
        <v>31</v>
      </c>
      <c r="G56" s="233">
        <v>2025</v>
      </c>
      <c r="H56" s="234">
        <v>100.8</v>
      </c>
      <c r="I56" s="235">
        <v>0</v>
      </c>
      <c r="J56" s="234">
        <f t="shared" si="1"/>
        <v>0</v>
      </c>
    </row>
    <row r="57" spans="1:10">
      <c r="A57" s="170"/>
      <c r="B57" s="232" t="s">
        <v>4303</v>
      </c>
      <c r="C57" s="232" t="s">
        <v>4304</v>
      </c>
      <c r="D57" s="232" t="s">
        <v>4305</v>
      </c>
      <c r="E57" s="232" t="s">
        <v>1501</v>
      </c>
      <c r="F57" s="232" t="s">
        <v>32</v>
      </c>
      <c r="G57" s="233">
        <v>2024</v>
      </c>
      <c r="H57" s="234">
        <v>10</v>
      </c>
      <c r="I57" s="235">
        <v>0</v>
      </c>
      <c r="J57" s="234">
        <f t="shared" si="1"/>
        <v>0</v>
      </c>
    </row>
    <row r="58" spans="1:10">
      <c r="A58" s="170"/>
      <c r="B58" s="232" t="s">
        <v>4306</v>
      </c>
      <c r="C58" s="232" t="s">
        <v>4307</v>
      </c>
      <c r="D58" s="232" t="s">
        <v>4305</v>
      </c>
      <c r="E58" s="232" t="s">
        <v>1501</v>
      </c>
      <c r="F58" s="232" t="s">
        <v>32</v>
      </c>
      <c r="G58" s="233">
        <v>2024</v>
      </c>
      <c r="H58" s="234">
        <v>9.8000000000000007</v>
      </c>
      <c r="I58" s="235">
        <v>0</v>
      </c>
      <c r="J58" s="234">
        <f t="shared" si="1"/>
        <v>0</v>
      </c>
    </row>
    <row r="59" spans="1:10">
      <c r="A59" s="170"/>
      <c r="B59" s="232" t="s">
        <v>4312</v>
      </c>
      <c r="C59" s="232" t="s">
        <v>4313</v>
      </c>
      <c r="D59" s="232" t="s">
        <v>1290</v>
      </c>
      <c r="E59" s="232" t="s">
        <v>1501</v>
      </c>
      <c r="F59" s="232" t="s">
        <v>31</v>
      </c>
      <c r="G59" s="233">
        <v>2024</v>
      </c>
      <c r="H59" s="234">
        <v>9.9</v>
      </c>
      <c r="I59" s="235">
        <v>0</v>
      </c>
      <c r="J59" s="234">
        <f t="shared" si="1"/>
        <v>0</v>
      </c>
    </row>
    <row r="60" spans="1:10">
      <c r="A60" s="170"/>
      <c r="B60" s="232" t="s">
        <v>4318</v>
      </c>
      <c r="C60" s="232" t="s">
        <v>4319</v>
      </c>
      <c r="D60" s="232" t="s">
        <v>1247</v>
      </c>
      <c r="E60" s="232" t="s">
        <v>1501</v>
      </c>
      <c r="F60" s="232" t="s">
        <v>33</v>
      </c>
      <c r="G60" s="233">
        <v>2026</v>
      </c>
      <c r="H60" s="234">
        <v>100.8</v>
      </c>
      <c r="I60" s="235">
        <v>0</v>
      </c>
      <c r="J60" s="234">
        <f t="shared" si="1"/>
        <v>0</v>
      </c>
    </row>
    <row r="61" spans="1:10">
      <c r="A61" s="170"/>
      <c r="B61" s="232" t="s">
        <v>4322</v>
      </c>
      <c r="C61" s="232" t="s">
        <v>4323</v>
      </c>
      <c r="D61" s="232" t="s">
        <v>570</v>
      </c>
      <c r="E61" s="232" t="s">
        <v>1501</v>
      </c>
      <c r="F61" s="232" t="s">
        <v>32</v>
      </c>
      <c r="G61" s="233">
        <v>2026</v>
      </c>
      <c r="H61" s="234">
        <v>0</v>
      </c>
      <c r="I61" s="235">
        <v>0</v>
      </c>
      <c r="J61" s="234">
        <f t="shared" si="1"/>
        <v>0</v>
      </c>
    </row>
    <row r="62" spans="1:10">
      <c r="A62" s="170"/>
      <c r="B62" s="232" t="s">
        <v>4330</v>
      </c>
      <c r="C62" s="232" t="s">
        <v>4331</v>
      </c>
      <c r="D62" s="232" t="s">
        <v>144</v>
      </c>
      <c r="E62" s="232" t="s">
        <v>1501</v>
      </c>
      <c r="F62" s="232" t="s">
        <v>69</v>
      </c>
      <c r="G62" s="233">
        <v>2024</v>
      </c>
      <c r="H62" s="234">
        <v>9.9</v>
      </c>
      <c r="I62" s="235">
        <v>0</v>
      </c>
      <c r="J62" s="234">
        <f t="shared" si="1"/>
        <v>0</v>
      </c>
    </row>
    <row r="63" spans="1:10">
      <c r="A63" s="170"/>
      <c r="B63" s="232" t="s">
        <v>4333</v>
      </c>
      <c r="C63" s="232" t="s">
        <v>4334</v>
      </c>
      <c r="D63" s="232" t="s">
        <v>4335</v>
      </c>
      <c r="E63" s="232" t="s">
        <v>1501</v>
      </c>
      <c r="F63" s="232" t="s">
        <v>32</v>
      </c>
      <c r="G63" s="233">
        <v>2025</v>
      </c>
      <c r="H63" s="234">
        <v>148.6</v>
      </c>
      <c r="I63" s="235">
        <v>0</v>
      </c>
      <c r="J63" s="234">
        <f t="shared" si="1"/>
        <v>0</v>
      </c>
    </row>
    <row r="64" spans="1:10">
      <c r="A64" s="170"/>
      <c r="B64" s="232" t="s">
        <v>4342</v>
      </c>
      <c r="C64" s="232" t="s">
        <v>4343</v>
      </c>
      <c r="D64" s="232" t="s">
        <v>628</v>
      </c>
      <c r="E64" s="232" t="s">
        <v>1501</v>
      </c>
      <c r="F64" s="232" t="s">
        <v>186</v>
      </c>
      <c r="G64" s="233">
        <v>2025</v>
      </c>
      <c r="H64" s="234">
        <v>263.2</v>
      </c>
      <c r="I64" s="235">
        <v>0</v>
      </c>
      <c r="J64" s="234">
        <f t="shared" si="1"/>
        <v>0</v>
      </c>
    </row>
    <row r="65" spans="1:10">
      <c r="A65" s="170"/>
      <c r="B65" s="232" t="s">
        <v>4350</v>
      </c>
      <c r="C65" s="232" t="s">
        <v>4351</v>
      </c>
      <c r="D65" s="232" t="s">
        <v>4352</v>
      </c>
      <c r="E65" s="232" t="s">
        <v>1501</v>
      </c>
      <c r="F65" s="232" t="s">
        <v>31</v>
      </c>
      <c r="G65" s="233">
        <v>2026</v>
      </c>
      <c r="H65" s="234">
        <v>150.5</v>
      </c>
      <c r="I65" s="235">
        <v>0</v>
      </c>
      <c r="J65" s="234">
        <f t="shared" si="1"/>
        <v>0</v>
      </c>
    </row>
    <row r="66" spans="1:10">
      <c r="A66" s="170"/>
      <c r="B66" s="232" t="s">
        <v>4357</v>
      </c>
      <c r="C66" s="232" t="s">
        <v>4358</v>
      </c>
      <c r="D66" s="232" t="s">
        <v>555</v>
      </c>
      <c r="E66" s="232" t="s">
        <v>1501</v>
      </c>
      <c r="F66" s="232" t="s">
        <v>32</v>
      </c>
      <c r="G66" s="233">
        <v>2024</v>
      </c>
      <c r="H66" s="234">
        <v>9.9</v>
      </c>
      <c r="I66" s="235">
        <v>0</v>
      </c>
      <c r="J66" s="234">
        <f t="shared" si="1"/>
        <v>0</v>
      </c>
    </row>
    <row r="67" spans="1:10">
      <c r="A67" s="170"/>
      <c r="B67" s="232" t="s">
        <v>4359</v>
      </c>
      <c r="C67" s="232" t="s">
        <v>4360</v>
      </c>
      <c r="D67" s="232" t="s">
        <v>4305</v>
      </c>
      <c r="E67" s="232" t="s">
        <v>1501</v>
      </c>
      <c r="F67" s="232" t="s">
        <v>32</v>
      </c>
      <c r="G67" s="233">
        <v>2024</v>
      </c>
      <c r="H67" s="234">
        <v>9.8000000000000007</v>
      </c>
      <c r="I67" s="235">
        <v>0</v>
      </c>
      <c r="J67" s="234">
        <f t="shared" si="1"/>
        <v>0</v>
      </c>
    </row>
    <row r="68" spans="1:10">
      <c r="A68" s="170"/>
      <c r="B68" s="232" t="s">
        <v>4369</v>
      </c>
      <c r="C68" s="232" t="s">
        <v>4370</v>
      </c>
      <c r="D68" s="232" t="s">
        <v>513</v>
      </c>
      <c r="E68" s="232" t="s">
        <v>1501</v>
      </c>
      <c r="F68" s="232" t="s">
        <v>31</v>
      </c>
      <c r="G68" s="233">
        <v>2025</v>
      </c>
      <c r="H68" s="234">
        <v>100.4</v>
      </c>
      <c r="I68" s="235">
        <v>0</v>
      </c>
      <c r="J68" s="234">
        <f t="shared" si="1"/>
        <v>0</v>
      </c>
    </row>
    <row r="69" spans="1:10">
      <c r="A69" s="170"/>
      <c r="B69" s="232" t="s">
        <v>4371</v>
      </c>
      <c r="C69" s="232" t="s">
        <v>4372</v>
      </c>
      <c r="D69" s="232" t="s">
        <v>257</v>
      </c>
      <c r="E69" s="232" t="s">
        <v>1501</v>
      </c>
      <c r="F69" s="232" t="s">
        <v>186</v>
      </c>
      <c r="G69" s="233">
        <v>2024</v>
      </c>
      <c r="H69" s="234">
        <v>62</v>
      </c>
      <c r="I69" s="235">
        <v>0</v>
      </c>
      <c r="J69" s="234">
        <f t="shared" si="1"/>
        <v>0</v>
      </c>
    </row>
    <row r="70" spans="1:10">
      <c r="A70" s="170"/>
      <c r="B70" s="232" t="s">
        <v>4375</v>
      </c>
      <c r="C70" s="232" t="s">
        <v>4376</v>
      </c>
      <c r="D70" s="232" t="s">
        <v>98</v>
      </c>
      <c r="E70" s="232" t="s">
        <v>1501</v>
      </c>
      <c r="F70" s="232" t="s">
        <v>33</v>
      </c>
      <c r="G70" s="233">
        <v>2028</v>
      </c>
      <c r="H70" s="234">
        <v>0</v>
      </c>
      <c r="I70" s="235">
        <v>0</v>
      </c>
      <c r="J70" s="234">
        <f t="shared" si="1"/>
        <v>0</v>
      </c>
    </row>
    <row r="71" spans="1:10">
      <c r="A71" s="170"/>
      <c r="B71" s="232" t="s">
        <v>4378</v>
      </c>
      <c r="C71" s="232" t="s">
        <v>4379</v>
      </c>
      <c r="D71" s="232" t="s">
        <v>260</v>
      </c>
      <c r="E71" s="232" t="s">
        <v>1731</v>
      </c>
      <c r="F71" s="232" t="s">
        <v>32</v>
      </c>
      <c r="G71" s="233">
        <v>2021</v>
      </c>
      <c r="H71" s="234">
        <v>484</v>
      </c>
      <c r="I71" s="235">
        <v>1</v>
      </c>
      <c r="J71" s="234">
        <f t="shared" si="1"/>
        <v>484</v>
      </c>
    </row>
    <row r="72" spans="1:10">
      <c r="A72" s="170"/>
      <c r="B72" s="357" t="s">
        <v>2936</v>
      </c>
      <c r="C72" s="358"/>
      <c r="D72" s="358"/>
      <c r="E72" s="358"/>
      <c r="F72" s="358"/>
      <c r="G72" s="359"/>
      <c r="H72" s="240">
        <f>SUM(H5:H71)</f>
        <v>11902.399999999992</v>
      </c>
      <c r="I72" s="241"/>
      <c r="J72" s="240">
        <f>SUM(J5:J71)</f>
        <v>5977.9040000000005</v>
      </c>
    </row>
    <row r="73" spans="1:10" ht="129.75" customHeight="1">
      <c r="A73" s="170"/>
      <c r="B73" s="356" t="s">
        <v>4535</v>
      </c>
      <c r="C73" s="356"/>
      <c r="D73" s="356"/>
      <c r="E73" s="356"/>
      <c r="F73" s="356"/>
      <c r="G73" s="356"/>
      <c r="H73" s="356"/>
      <c r="I73" s="356"/>
      <c r="J73" s="356"/>
    </row>
    <row r="74" spans="1:10" ht="12.9" customHeight="1">
      <c r="A74" s="177"/>
      <c r="B74" s="176"/>
      <c r="C74" s="174"/>
      <c r="D74" s="174"/>
      <c r="E74" s="174"/>
      <c r="F74" s="174"/>
      <c r="G74" s="174"/>
      <c r="H74" s="174"/>
      <c r="I74" s="176"/>
      <c r="J74" s="170"/>
    </row>
    <row r="75" spans="1:10" s="236" customFormat="1" ht="56.1" customHeight="1">
      <c r="A75" s="178">
        <v>2</v>
      </c>
      <c r="B75" s="352" t="s">
        <v>4594</v>
      </c>
      <c r="C75" s="352"/>
      <c r="D75" s="352"/>
      <c r="E75" s="352"/>
      <c r="F75" s="352"/>
      <c r="G75" s="352"/>
      <c r="H75" s="352"/>
      <c r="I75" s="352"/>
      <c r="J75" s="352"/>
    </row>
    <row r="76" spans="1:10">
      <c r="A76" s="175"/>
      <c r="B76" s="170"/>
      <c r="C76" s="170"/>
      <c r="D76" s="170"/>
      <c r="E76" s="170"/>
      <c r="F76" s="170"/>
      <c r="G76" s="170"/>
      <c r="H76" s="170"/>
      <c r="I76" s="170"/>
      <c r="J76" s="170"/>
    </row>
    <row r="77" spans="1:10" ht="81" customHeight="1">
      <c r="A77" s="178">
        <v>3</v>
      </c>
      <c r="B77" s="352" t="s">
        <v>4618</v>
      </c>
      <c r="C77" s="353"/>
      <c r="D77" s="353"/>
      <c r="E77" s="353"/>
      <c r="F77" s="353"/>
      <c r="G77" s="353"/>
      <c r="H77" s="353"/>
      <c r="I77" s="353"/>
      <c r="J77" s="353"/>
    </row>
    <row r="78" spans="1:10">
      <c r="A78" s="175"/>
      <c r="B78" s="170"/>
      <c r="C78" s="170"/>
      <c r="D78" s="170"/>
      <c r="E78" s="170"/>
      <c r="F78" s="170"/>
      <c r="G78" s="170"/>
      <c r="H78" s="170"/>
      <c r="I78" s="170"/>
      <c r="J78" s="170"/>
    </row>
    <row r="79" spans="1:10">
      <c r="A79" s="175"/>
      <c r="B79" s="170"/>
      <c r="C79" s="170"/>
      <c r="D79" s="170"/>
      <c r="E79" s="170"/>
      <c r="F79" s="170"/>
      <c r="G79" s="170"/>
      <c r="H79" s="170"/>
      <c r="I79" s="170"/>
      <c r="J79" s="170"/>
    </row>
    <row r="80" spans="1:10">
      <c r="A80" s="175"/>
      <c r="B80" s="170"/>
      <c r="C80" s="170"/>
      <c r="D80" s="170"/>
      <c r="E80" s="170"/>
      <c r="F80" s="170"/>
      <c r="G80" s="170"/>
      <c r="H80" s="170"/>
      <c r="I80" s="170"/>
      <c r="J80" s="170"/>
    </row>
    <row r="81" spans="1:10">
      <c r="A81" s="175"/>
      <c r="B81" s="170"/>
      <c r="C81" s="170"/>
      <c r="D81" s="170"/>
      <c r="E81" s="170"/>
      <c r="F81" s="170"/>
      <c r="G81" s="170"/>
      <c r="H81" s="170"/>
      <c r="I81" s="170"/>
      <c r="J81" s="170"/>
    </row>
    <row r="82" spans="1:10">
      <c r="A82" s="175"/>
      <c r="B82" s="170"/>
      <c r="C82" s="170"/>
      <c r="D82" s="170"/>
      <c r="E82" s="170"/>
      <c r="F82" s="170"/>
      <c r="G82" s="170"/>
      <c r="H82" s="170"/>
      <c r="I82" s="170"/>
      <c r="J82" s="170"/>
    </row>
  </sheetData>
  <autoFilter ref="B4:J73" xr:uid="{00000000-0001-0000-0300-000000000000}"/>
  <mergeCells count="6">
    <mergeCell ref="B77:J77"/>
    <mergeCell ref="A1:J1"/>
    <mergeCell ref="B3:J3"/>
    <mergeCell ref="B73:J73"/>
    <mergeCell ref="B72:G72"/>
    <mergeCell ref="B75:J75"/>
  </mergeCells>
  <pageMargins left="0.7" right="0.7" top="0.75" bottom="0.75" header="0.3" footer="0.3"/>
  <pageSetup scale="60" firstPageNumber="5" fitToWidth="2" fitToHeight="2" orientation="landscape" r:id="rId1"/>
  <headerFooter>
    <oddFooter>&amp;LERCOT PUBLIC&amp;C&amp;12&amp;P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DEE1E2"/>
  </sheetPr>
  <dimension ref="A1:J107"/>
  <sheetViews>
    <sheetView zoomScale="115" zoomScaleNormal="115" zoomScaleSheetLayoutView="100" workbookViewId="0">
      <selection sqref="A1:G1"/>
    </sheetView>
  </sheetViews>
  <sheetFormatPr defaultRowHeight="13.2"/>
  <cols>
    <col min="1" max="2" width="3.44140625" customWidth="1"/>
    <col min="3" max="3" width="84.44140625" customWidth="1"/>
  </cols>
  <sheetData>
    <row r="1" spans="1:10" ht="30.6" customHeight="1">
      <c r="A1" s="365" t="s">
        <v>7</v>
      </c>
      <c r="B1" s="365"/>
      <c r="C1" s="365"/>
      <c r="D1" s="365"/>
      <c r="E1" s="365"/>
      <c r="F1" s="365"/>
      <c r="G1" s="365"/>
      <c r="H1" s="1"/>
      <c r="I1" s="1"/>
      <c r="J1" s="1"/>
    </row>
    <row r="2" spans="1:10">
      <c r="A2" s="360"/>
      <c r="B2" s="360"/>
      <c r="C2" s="360"/>
      <c r="D2" s="360"/>
      <c r="E2" s="360"/>
      <c r="F2" s="360"/>
      <c r="G2" s="360"/>
    </row>
    <row r="3" spans="1:10" ht="12.9" customHeight="1">
      <c r="A3" s="363" t="s">
        <v>66</v>
      </c>
      <c r="B3" s="363"/>
      <c r="C3" s="363"/>
      <c r="D3" s="363"/>
      <c r="E3" s="363"/>
      <c r="F3" s="363"/>
      <c r="G3" s="363"/>
    </row>
    <row r="4" spans="1:10" ht="34.35" customHeight="1">
      <c r="A4" s="362" t="s">
        <v>67</v>
      </c>
      <c r="B4" s="362"/>
      <c r="C4" s="362"/>
      <c r="D4" s="362"/>
      <c r="E4" s="362"/>
      <c r="F4" s="362"/>
      <c r="G4" s="362"/>
    </row>
    <row r="5" spans="1:10" ht="18" customHeight="1">
      <c r="A5" s="360"/>
      <c r="B5" s="360"/>
      <c r="C5" s="360"/>
      <c r="D5" s="360"/>
      <c r="E5" s="360"/>
      <c r="F5" s="360"/>
      <c r="G5" s="360"/>
    </row>
    <row r="6" spans="1:10" ht="15" customHeight="1">
      <c r="A6" s="363" t="s">
        <v>1516</v>
      </c>
      <c r="B6" s="363"/>
      <c r="C6" s="363"/>
      <c r="D6" s="363"/>
      <c r="E6" s="363"/>
      <c r="F6" s="363"/>
      <c r="G6" s="363"/>
    </row>
    <row r="7" spans="1:10" ht="18" customHeight="1">
      <c r="A7" s="362" t="s">
        <v>4602</v>
      </c>
      <c r="B7" s="362"/>
      <c r="C7" s="362"/>
      <c r="D7" s="362"/>
      <c r="E7" s="362"/>
      <c r="F7" s="362"/>
      <c r="G7" s="362"/>
    </row>
    <row r="8" spans="1:10" ht="18" customHeight="1">
      <c r="A8" s="366"/>
      <c r="B8" s="366"/>
      <c r="C8" s="366"/>
      <c r="D8" s="366"/>
      <c r="E8" s="366"/>
      <c r="F8" s="366"/>
      <c r="G8" s="366"/>
    </row>
    <row r="9" spans="1:10" ht="18" customHeight="1">
      <c r="A9" s="363" t="s">
        <v>4603</v>
      </c>
      <c r="B9" s="363"/>
      <c r="C9" s="363"/>
      <c r="D9" s="363"/>
      <c r="E9" s="363"/>
      <c r="F9" s="363"/>
      <c r="G9" s="363"/>
    </row>
    <row r="10" spans="1:10" ht="114.6" customHeight="1">
      <c r="A10" s="362" t="s">
        <v>4616</v>
      </c>
      <c r="B10" s="362"/>
      <c r="C10" s="362"/>
      <c r="D10" s="362"/>
      <c r="E10" s="362"/>
      <c r="F10" s="362"/>
      <c r="G10" s="362"/>
    </row>
    <row r="11" spans="1:10" ht="18" customHeight="1">
      <c r="A11" s="360"/>
      <c r="B11" s="360"/>
      <c r="C11" s="360"/>
      <c r="D11" s="360"/>
      <c r="E11" s="360"/>
      <c r="F11" s="360"/>
      <c r="G11" s="360"/>
    </row>
    <row r="12" spans="1:10" ht="14.85" customHeight="1">
      <c r="A12" s="363" t="s">
        <v>1903</v>
      </c>
      <c r="B12" s="363"/>
      <c r="C12" s="363"/>
      <c r="D12" s="363"/>
      <c r="E12" s="363"/>
      <c r="F12" s="363"/>
      <c r="G12" s="363"/>
    </row>
    <row r="13" spans="1:10" ht="46.5" customHeight="1">
      <c r="A13" s="362" t="s">
        <v>1904</v>
      </c>
      <c r="B13" s="362"/>
      <c r="C13" s="362"/>
      <c r="D13" s="362"/>
      <c r="E13" s="362"/>
      <c r="F13" s="362"/>
      <c r="G13" s="362"/>
    </row>
    <row r="14" spans="1:10" ht="18" customHeight="1">
      <c r="A14" s="360"/>
      <c r="B14" s="360"/>
      <c r="C14" s="360"/>
      <c r="D14" s="360"/>
      <c r="E14" s="360"/>
      <c r="F14" s="360"/>
      <c r="G14" s="360"/>
    </row>
    <row r="15" spans="1:10" ht="12.9" customHeight="1">
      <c r="A15" s="363" t="s">
        <v>1645</v>
      </c>
      <c r="B15" s="363"/>
      <c r="C15" s="363"/>
      <c r="D15" s="363"/>
      <c r="E15" s="363"/>
      <c r="F15" s="363"/>
      <c r="G15" s="363"/>
    </row>
    <row r="16" spans="1:10">
      <c r="B16" s="363" t="s">
        <v>1639</v>
      </c>
      <c r="C16" s="363"/>
      <c r="D16" s="363"/>
      <c r="E16" s="363"/>
      <c r="F16" s="363"/>
      <c r="G16" s="363"/>
    </row>
    <row r="17" spans="1:7" s="4" customFormat="1" ht="122.1" customHeight="1">
      <c r="B17" s="362" t="s">
        <v>1900</v>
      </c>
      <c r="C17" s="362"/>
      <c r="D17" s="362"/>
      <c r="E17" s="362"/>
      <c r="F17" s="362"/>
      <c r="G17" s="362"/>
    </row>
    <row r="18" spans="1:7">
      <c r="B18" s="363" t="s">
        <v>1640</v>
      </c>
      <c r="C18" s="363"/>
      <c r="D18" s="363"/>
      <c r="E18" s="363"/>
      <c r="F18" s="363"/>
      <c r="G18" s="363"/>
    </row>
    <row r="19" spans="1:7" ht="112.65" customHeight="1">
      <c r="B19" s="362" t="s">
        <v>1901</v>
      </c>
      <c r="C19" s="362"/>
      <c r="D19" s="362"/>
      <c r="E19" s="362"/>
      <c r="F19" s="362"/>
      <c r="G19" s="362"/>
    </row>
    <row r="20" spans="1:7" ht="12.6" customHeight="1">
      <c r="A20" s="360"/>
      <c r="B20" s="360"/>
      <c r="C20" s="360"/>
      <c r="D20" s="360"/>
      <c r="E20" s="360"/>
      <c r="F20" s="360"/>
      <c r="G20" s="360"/>
    </row>
    <row r="21" spans="1:7">
      <c r="A21" s="367" t="s">
        <v>83</v>
      </c>
      <c r="B21" s="367"/>
      <c r="C21" s="367"/>
      <c r="D21" s="367"/>
      <c r="E21" s="367"/>
      <c r="F21" s="367"/>
      <c r="G21" s="367"/>
    </row>
    <row r="22" spans="1:7" ht="44.85" customHeight="1">
      <c r="A22" s="368" t="s">
        <v>84</v>
      </c>
      <c r="B22" s="368"/>
      <c r="C22" s="368"/>
      <c r="D22" s="368"/>
      <c r="E22" s="368"/>
      <c r="F22" s="368"/>
      <c r="G22" s="368"/>
    </row>
    <row r="23" spans="1:7" ht="18" customHeight="1">
      <c r="A23" s="360"/>
      <c r="B23" s="360"/>
      <c r="C23" s="360"/>
      <c r="D23" s="360"/>
      <c r="E23" s="360"/>
      <c r="F23" s="360"/>
      <c r="G23" s="360"/>
    </row>
    <row r="24" spans="1:7">
      <c r="A24" s="363" t="s">
        <v>81</v>
      </c>
      <c r="B24" s="363"/>
      <c r="C24" s="363"/>
      <c r="D24" s="363"/>
      <c r="E24" s="363"/>
      <c r="F24" s="363"/>
      <c r="G24" s="363"/>
    </row>
    <row r="25" spans="1:7" ht="194.4" customHeight="1">
      <c r="A25" s="362" t="s">
        <v>1654</v>
      </c>
      <c r="B25" s="362"/>
      <c r="C25" s="362"/>
      <c r="D25" s="362"/>
      <c r="E25" s="362"/>
      <c r="F25" s="362"/>
      <c r="G25" s="362"/>
    </row>
    <row r="26" spans="1:7" ht="14.1" customHeight="1">
      <c r="A26" s="362"/>
      <c r="B26" s="362"/>
      <c r="C26" s="362"/>
      <c r="D26" s="362"/>
      <c r="E26" s="362"/>
      <c r="F26" s="362"/>
      <c r="G26" s="362"/>
    </row>
    <row r="27" spans="1:7" ht="17.850000000000001" customHeight="1">
      <c r="A27" s="363" t="s">
        <v>1708</v>
      </c>
      <c r="B27" s="363"/>
      <c r="C27" s="363"/>
      <c r="D27" s="363"/>
      <c r="E27" s="363"/>
      <c r="F27" s="363"/>
      <c r="G27" s="363"/>
    </row>
    <row r="28" spans="1:7" ht="71.849999999999994" customHeight="1">
      <c r="A28" s="368" t="s">
        <v>1709</v>
      </c>
      <c r="B28" s="368"/>
      <c r="C28" s="368"/>
      <c r="D28" s="368"/>
      <c r="E28" s="368"/>
      <c r="F28" s="368"/>
      <c r="G28" s="368"/>
    </row>
    <row r="29" spans="1:7" ht="14.25" customHeight="1">
      <c r="A29" s="360"/>
      <c r="B29" s="360"/>
      <c r="C29" s="360"/>
      <c r="D29" s="360"/>
      <c r="E29" s="360"/>
      <c r="F29" s="360"/>
      <c r="G29" s="360"/>
    </row>
    <row r="30" spans="1:7" ht="18.75" customHeight="1">
      <c r="A30" s="363" t="s">
        <v>4587</v>
      </c>
      <c r="B30" s="363"/>
      <c r="C30" s="363"/>
      <c r="D30" s="363"/>
      <c r="E30" s="363"/>
      <c r="F30" s="363"/>
      <c r="G30" s="363"/>
    </row>
    <row r="31" spans="1:7" ht="122.25" customHeight="1">
      <c r="A31" s="368" t="s">
        <v>4617</v>
      </c>
      <c r="B31" s="368"/>
      <c r="C31" s="368"/>
      <c r="D31" s="368"/>
      <c r="E31" s="368"/>
      <c r="F31" s="368"/>
      <c r="G31" s="368"/>
    </row>
    <row r="32" spans="1:7" ht="17.850000000000001" customHeight="1">
      <c r="A32" s="360"/>
      <c r="B32" s="360"/>
      <c r="C32" s="360"/>
      <c r="D32" s="360"/>
      <c r="E32" s="360"/>
      <c r="F32" s="360"/>
      <c r="G32" s="360"/>
    </row>
    <row r="33" spans="1:7">
      <c r="A33" s="361" t="s">
        <v>27</v>
      </c>
      <c r="B33" s="361"/>
      <c r="C33" s="361"/>
      <c r="D33" s="361"/>
      <c r="E33" s="361"/>
      <c r="F33" s="361"/>
      <c r="G33" s="361"/>
    </row>
    <row r="34" spans="1:7" ht="94.65" customHeight="1">
      <c r="A34" s="362" t="s">
        <v>1646</v>
      </c>
      <c r="B34" s="362"/>
      <c r="C34" s="362"/>
      <c r="D34" s="362"/>
      <c r="E34" s="362"/>
      <c r="F34" s="362"/>
      <c r="G34" s="362"/>
    </row>
    <row r="35" spans="1:7" ht="16.350000000000001" customHeight="1">
      <c r="A35" s="360"/>
      <c r="B35" s="360"/>
      <c r="C35" s="360"/>
      <c r="D35" s="360"/>
      <c r="E35" s="360"/>
      <c r="F35" s="360"/>
      <c r="G35" s="360"/>
    </row>
    <row r="36" spans="1:7">
      <c r="A36" s="361" t="s">
        <v>78</v>
      </c>
      <c r="B36" s="361"/>
      <c r="C36" s="361"/>
      <c r="D36" s="361"/>
      <c r="E36" s="361"/>
      <c r="F36" s="361"/>
      <c r="G36" s="361"/>
    </row>
    <row r="37" spans="1:7" ht="59.4" customHeight="1">
      <c r="A37" s="369" t="s">
        <v>79</v>
      </c>
      <c r="B37" s="369"/>
      <c r="C37" s="369"/>
      <c r="D37" s="369"/>
      <c r="E37" s="369"/>
      <c r="F37" s="369"/>
      <c r="G37" s="369"/>
    </row>
    <row r="38" spans="1:7" ht="15" customHeight="1">
      <c r="A38" s="369"/>
      <c r="B38" s="369"/>
      <c r="C38" s="369"/>
      <c r="D38" s="369"/>
      <c r="E38" s="369"/>
      <c r="F38" s="369"/>
      <c r="G38" s="369"/>
    </row>
    <row r="39" spans="1:7" ht="14.1" customHeight="1">
      <c r="A39" s="361" t="s">
        <v>1710</v>
      </c>
      <c r="B39" s="361"/>
      <c r="C39" s="361"/>
      <c r="D39" s="361"/>
      <c r="E39" s="361"/>
      <c r="F39" s="361"/>
      <c r="G39" s="361"/>
    </row>
    <row r="40" spans="1:7" ht="106.35" customHeight="1">
      <c r="A40" s="362" t="s">
        <v>4586</v>
      </c>
      <c r="B40" s="362"/>
      <c r="C40" s="362"/>
      <c r="D40" s="362"/>
      <c r="E40" s="362"/>
      <c r="F40" s="362"/>
      <c r="G40" s="362"/>
    </row>
    <row r="41" spans="1:7" ht="16.350000000000001" customHeight="1">
      <c r="A41" s="362"/>
      <c r="B41" s="362"/>
      <c r="C41" s="362"/>
      <c r="D41" s="362"/>
      <c r="E41" s="362"/>
      <c r="F41" s="362"/>
      <c r="G41" s="362"/>
    </row>
    <row r="42" spans="1:7" ht="16.350000000000001" customHeight="1">
      <c r="A42" s="361" t="s">
        <v>2458</v>
      </c>
      <c r="B42" s="361"/>
      <c r="C42" s="361"/>
      <c r="D42" s="361"/>
      <c r="E42" s="361"/>
      <c r="F42" s="361"/>
      <c r="G42" s="361"/>
    </row>
    <row r="43" spans="1:7" ht="43.5" customHeight="1">
      <c r="A43" s="362" t="s">
        <v>2459</v>
      </c>
      <c r="B43" s="362"/>
      <c r="C43" s="362"/>
      <c r="D43" s="362"/>
      <c r="E43" s="362"/>
      <c r="F43" s="362"/>
      <c r="G43" s="362"/>
    </row>
    <row r="44" spans="1:7" ht="16.350000000000001" customHeight="1">
      <c r="A44" s="360"/>
      <c r="B44" s="360"/>
      <c r="C44" s="360"/>
      <c r="D44" s="360"/>
      <c r="E44" s="360"/>
      <c r="F44" s="360"/>
      <c r="G44" s="360"/>
    </row>
    <row r="45" spans="1:7">
      <c r="A45" s="361" t="s">
        <v>1</v>
      </c>
      <c r="B45" s="361"/>
      <c r="C45" s="361"/>
      <c r="D45" s="361"/>
      <c r="E45" s="361"/>
      <c r="F45" s="361"/>
      <c r="G45" s="361"/>
    </row>
    <row r="46" spans="1:7" s="4" customFormat="1" ht="55.35" customHeight="1">
      <c r="A46" s="362" t="s">
        <v>62</v>
      </c>
      <c r="B46" s="362"/>
      <c r="C46" s="362"/>
      <c r="D46" s="362"/>
      <c r="E46" s="362"/>
      <c r="F46" s="362"/>
      <c r="G46" s="362"/>
    </row>
    <row r="47" spans="1:7">
      <c r="A47" s="361" t="s">
        <v>28</v>
      </c>
      <c r="B47" s="361"/>
      <c r="C47" s="361"/>
      <c r="D47" s="361"/>
      <c r="E47" s="361"/>
      <c r="F47" s="361"/>
      <c r="G47" s="361"/>
    </row>
    <row r="48" spans="1:7" ht="57.6" customHeight="1">
      <c r="A48" s="362" t="s">
        <v>82</v>
      </c>
      <c r="B48" s="362"/>
      <c r="C48" s="362"/>
      <c r="D48" s="362"/>
      <c r="E48" s="362"/>
      <c r="F48" s="362"/>
      <c r="G48" s="362"/>
    </row>
    <row r="49" spans="1:7" s="4" customFormat="1" ht="16.5" customHeight="1">
      <c r="A49" s="360"/>
      <c r="B49" s="360"/>
      <c r="C49" s="360"/>
      <c r="D49" s="360"/>
      <c r="E49" s="360"/>
      <c r="F49" s="360"/>
      <c r="G49" s="360"/>
    </row>
    <row r="50" spans="1:7" s="4" customFormat="1">
      <c r="A50" s="363" t="s">
        <v>0</v>
      </c>
      <c r="B50" s="363"/>
      <c r="C50" s="363"/>
      <c r="D50" s="363"/>
      <c r="E50" s="363"/>
      <c r="F50" s="363"/>
      <c r="G50" s="363"/>
    </row>
    <row r="51" spans="1:7" s="4" customFormat="1" ht="32.85" customHeight="1">
      <c r="A51" s="362" t="s">
        <v>63</v>
      </c>
      <c r="B51" s="362"/>
      <c r="C51" s="362"/>
      <c r="D51" s="362"/>
      <c r="E51" s="362"/>
      <c r="F51" s="362"/>
      <c r="G51" s="362"/>
    </row>
    <row r="52" spans="1:7" s="4" customFormat="1" ht="17.850000000000001" customHeight="1">
      <c r="A52" s="360"/>
      <c r="B52" s="360"/>
      <c r="C52" s="360"/>
      <c r="D52" s="360"/>
      <c r="E52" s="360"/>
      <c r="F52" s="360"/>
      <c r="G52" s="360"/>
    </row>
    <row r="53" spans="1:7">
      <c r="A53" s="7" t="s">
        <v>74</v>
      </c>
      <c r="D53" s="17"/>
      <c r="E53" s="17"/>
      <c r="F53" s="17"/>
      <c r="G53" s="17"/>
    </row>
    <row r="54" spans="1:7" ht="18" customHeight="1">
      <c r="A54" s="364" t="s">
        <v>75</v>
      </c>
      <c r="B54" s="364"/>
      <c r="C54" s="364"/>
      <c r="D54" s="364"/>
      <c r="E54" s="364"/>
      <c r="F54" s="364"/>
      <c r="G54" s="364"/>
    </row>
    <row r="55" spans="1:7">
      <c r="A55" s="360"/>
      <c r="B55" s="360"/>
      <c r="C55" s="360"/>
      <c r="D55" s="360"/>
      <c r="E55" s="360"/>
      <c r="F55" s="360"/>
      <c r="G55" s="360"/>
    </row>
    <row r="56" spans="1:7">
      <c r="A56" s="361" t="s">
        <v>56</v>
      </c>
      <c r="B56" s="361"/>
      <c r="C56" s="361"/>
      <c r="D56" s="361"/>
      <c r="E56" s="361"/>
      <c r="F56" s="361"/>
      <c r="G56" s="361"/>
    </row>
    <row r="57" spans="1:7" ht="29.4" customHeight="1">
      <c r="A57" s="362" t="s">
        <v>2</v>
      </c>
      <c r="B57" s="362"/>
      <c r="C57" s="362"/>
      <c r="D57" s="362"/>
      <c r="E57" s="362"/>
      <c r="F57" s="362"/>
      <c r="G57" s="362"/>
    </row>
    <row r="58" spans="1:7" ht="16.5" customHeight="1">
      <c r="A58" s="360"/>
      <c r="B58" s="360"/>
      <c r="C58" s="360"/>
      <c r="D58" s="360"/>
      <c r="E58" s="360"/>
      <c r="F58" s="360"/>
      <c r="G58" s="360"/>
    </row>
    <row r="59" spans="1:7" ht="16.350000000000001" customHeight="1">
      <c r="A59" s="361" t="s">
        <v>19</v>
      </c>
      <c r="B59" s="361"/>
      <c r="C59" s="361"/>
      <c r="D59" s="361"/>
      <c r="E59" s="361"/>
      <c r="F59" s="361"/>
      <c r="G59" s="361"/>
    </row>
    <row r="60" spans="1:7" ht="18" customHeight="1">
      <c r="A60" s="362" t="s">
        <v>49</v>
      </c>
      <c r="B60" s="362"/>
      <c r="C60" s="362"/>
      <c r="D60" s="362"/>
      <c r="E60" s="362"/>
      <c r="F60" s="362"/>
      <c r="G60" s="362"/>
    </row>
    <row r="61" spans="1:7" ht="18" customHeight="1">
      <c r="A61" s="360"/>
      <c r="B61" s="360"/>
      <c r="C61" s="360"/>
      <c r="D61" s="360"/>
      <c r="E61" s="360"/>
      <c r="F61" s="360"/>
      <c r="G61" s="360"/>
    </row>
    <row r="62" spans="1:7">
      <c r="A62" s="361" t="s">
        <v>3</v>
      </c>
      <c r="B62" s="361"/>
      <c r="C62" s="361"/>
      <c r="D62" s="361"/>
      <c r="E62" s="361"/>
      <c r="F62" s="361"/>
      <c r="G62" s="361"/>
    </row>
    <row r="63" spans="1:7" ht="30.6" customHeight="1">
      <c r="A63" s="362" t="s">
        <v>4</v>
      </c>
      <c r="B63" s="362"/>
      <c r="C63" s="362"/>
      <c r="D63" s="362"/>
      <c r="E63" s="362"/>
      <c r="F63" s="362"/>
      <c r="G63" s="362"/>
    </row>
    <row r="64" spans="1:7" ht="16.5" customHeight="1">
      <c r="A64" s="360"/>
      <c r="B64" s="360"/>
      <c r="C64" s="360"/>
      <c r="D64" s="360"/>
      <c r="E64" s="360"/>
      <c r="F64" s="360"/>
      <c r="G64" s="360"/>
    </row>
    <row r="65" spans="1:7">
      <c r="A65" s="361" t="s">
        <v>73</v>
      </c>
      <c r="B65" s="361"/>
      <c r="C65" s="361"/>
      <c r="D65" s="361"/>
      <c r="E65" s="361"/>
      <c r="F65" s="361"/>
      <c r="G65" s="361"/>
    </row>
    <row r="66" spans="1:7" ht="28.5" customHeight="1">
      <c r="A66" s="362" t="s">
        <v>45</v>
      </c>
      <c r="B66" s="362"/>
      <c r="C66" s="362"/>
      <c r="D66" s="362"/>
      <c r="E66" s="362"/>
      <c r="F66" s="362"/>
      <c r="G66" s="362"/>
    </row>
    <row r="67" spans="1:7" ht="17.850000000000001" customHeight="1">
      <c r="A67" s="360"/>
      <c r="B67" s="360"/>
      <c r="C67" s="360"/>
      <c r="D67" s="360"/>
      <c r="E67" s="360"/>
      <c r="F67" s="360"/>
      <c r="G67" s="360"/>
    </row>
    <row r="68" spans="1:7">
      <c r="A68" s="361" t="s">
        <v>1644</v>
      </c>
      <c r="B68" s="361"/>
      <c r="C68" s="361"/>
      <c r="D68" s="361"/>
      <c r="E68" s="361"/>
      <c r="F68" s="361"/>
      <c r="G68" s="361"/>
    </row>
    <row r="69" spans="1:7" ht="19.350000000000001" customHeight="1">
      <c r="A69" s="362" t="s">
        <v>5</v>
      </c>
      <c r="B69" s="362"/>
      <c r="C69" s="362"/>
      <c r="D69" s="362"/>
      <c r="E69" s="362"/>
      <c r="F69" s="362"/>
      <c r="G69" s="362"/>
    </row>
    <row r="70" spans="1:7" ht="19.350000000000001" customHeight="1">
      <c r="A70" s="362"/>
      <c r="B70" s="362"/>
      <c r="C70" s="362"/>
      <c r="D70" s="362"/>
      <c r="E70" s="362"/>
      <c r="F70" s="362"/>
      <c r="G70" s="362"/>
    </row>
    <row r="71" spans="1:7">
      <c r="A71" s="361" t="s">
        <v>1911</v>
      </c>
      <c r="B71" s="361"/>
      <c r="C71" s="361"/>
      <c r="D71" s="361"/>
      <c r="E71" s="361"/>
      <c r="F71" s="361"/>
      <c r="G71" s="361"/>
    </row>
    <row r="72" spans="1:7" ht="122.85" customHeight="1">
      <c r="A72" s="369" t="s">
        <v>2265</v>
      </c>
      <c r="B72" s="369"/>
      <c r="C72" s="369"/>
      <c r="D72" s="369"/>
      <c r="E72" s="369"/>
      <c r="F72" s="369"/>
      <c r="G72" s="369"/>
    </row>
    <row r="73" spans="1:7" ht="19.350000000000001" customHeight="1">
      <c r="A73" s="362"/>
      <c r="B73" s="362"/>
      <c r="C73" s="362"/>
      <c r="D73" s="362"/>
      <c r="E73" s="362"/>
      <c r="F73" s="362"/>
      <c r="G73" s="362"/>
    </row>
    <row r="74" spans="1:7" ht="16.350000000000001" customHeight="1">
      <c r="A74" s="363" t="s">
        <v>1656</v>
      </c>
      <c r="B74" s="363"/>
      <c r="C74" s="363"/>
      <c r="D74" s="363"/>
      <c r="E74" s="363"/>
      <c r="F74" s="363"/>
      <c r="G74" s="363"/>
    </row>
    <row r="75" spans="1:7" ht="110.4" customHeight="1">
      <c r="A75" s="362" t="s">
        <v>1657</v>
      </c>
      <c r="B75" s="362"/>
      <c r="C75" s="362"/>
      <c r="D75" s="362"/>
      <c r="E75" s="362"/>
      <c r="F75" s="362"/>
      <c r="G75" s="362"/>
    </row>
    <row r="76" spans="1:7" ht="19.350000000000001" customHeight="1">
      <c r="A76" s="362"/>
      <c r="B76" s="362"/>
      <c r="C76" s="362"/>
      <c r="D76" s="362"/>
      <c r="E76" s="362"/>
      <c r="F76" s="362"/>
      <c r="G76" s="362"/>
    </row>
    <row r="77" spans="1:7" ht="14.1" customHeight="1">
      <c r="A77" s="361" t="s">
        <v>1648</v>
      </c>
      <c r="B77" s="361"/>
      <c r="C77" s="361"/>
      <c r="D77" s="361"/>
      <c r="E77" s="361"/>
      <c r="F77" s="361"/>
      <c r="G77" s="361"/>
    </row>
    <row r="78" spans="1:7" ht="107.85" customHeight="1">
      <c r="A78" s="362" t="s">
        <v>1649</v>
      </c>
      <c r="B78" s="362"/>
      <c r="C78" s="362"/>
      <c r="D78" s="362"/>
      <c r="E78" s="362"/>
      <c r="F78" s="362"/>
      <c r="G78" s="362"/>
    </row>
    <row r="79" spans="1:7" ht="17.850000000000001" customHeight="1">
      <c r="A79" s="362"/>
      <c r="B79" s="362"/>
      <c r="C79" s="362"/>
      <c r="D79" s="362"/>
      <c r="E79" s="362"/>
      <c r="F79" s="362"/>
      <c r="G79" s="362"/>
    </row>
    <row r="80" spans="1:7" ht="14.85" customHeight="1">
      <c r="A80" s="361" t="s">
        <v>80</v>
      </c>
      <c r="B80" s="361"/>
      <c r="C80" s="361"/>
      <c r="D80" s="361"/>
      <c r="E80" s="361"/>
      <c r="F80" s="361"/>
      <c r="G80" s="361"/>
    </row>
    <row r="81" spans="1:7" ht="47.4" customHeight="1">
      <c r="A81" s="362" t="s">
        <v>1655</v>
      </c>
      <c r="B81" s="362"/>
      <c r="C81" s="362"/>
      <c r="D81" s="362"/>
      <c r="E81" s="362"/>
      <c r="F81" s="362"/>
      <c r="G81" s="362"/>
    </row>
    <row r="82" spans="1:7" ht="18" customHeight="1">
      <c r="A82" s="360"/>
      <c r="B82" s="360"/>
      <c r="C82" s="360"/>
      <c r="D82" s="360"/>
      <c r="E82" s="360"/>
      <c r="F82" s="360"/>
      <c r="G82" s="360"/>
    </row>
    <row r="83" spans="1:7">
      <c r="A83" s="361" t="s">
        <v>64</v>
      </c>
      <c r="B83" s="361"/>
      <c r="C83" s="361"/>
      <c r="D83" s="361"/>
      <c r="E83" s="361"/>
      <c r="F83" s="361"/>
      <c r="G83" s="361"/>
    </row>
    <row r="84" spans="1:7" ht="29.4" customHeight="1">
      <c r="A84" s="362" t="s">
        <v>1642</v>
      </c>
      <c r="B84" s="362"/>
      <c r="C84" s="362"/>
      <c r="D84" s="362"/>
      <c r="E84" s="362"/>
      <c r="F84" s="362"/>
      <c r="G84" s="362"/>
    </row>
    <row r="85" spans="1:7" ht="17.850000000000001" customHeight="1">
      <c r="A85" s="360"/>
      <c r="B85" s="360"/>
      <c r="C85" s="360"/>
      <c r="D85" s="360"/>
      <c r="E85" s="360"/>
      <c r="F85" s="360"/>
      <c r="G85" s="360"/>
    </row>
    <row r="86" spans="1:7">
      <c r="A86" s="361" t="s">
        <v>65</v>
      </c>
      <c r="B86" s="361"/>
      <c r="C86" s="361"/>
      <c r="D86" s="361"/>
      <c r="E86" s="361"/>
      <c r="F86" s="361"/>
      <c r="G86" s="361"/>
    </row>
    <row r="87" spans="1:7" ht="43.35" customHeight="1">
      <c r="A87" s="362" t="s">
        <v>1643</v>
      </c>
      <c r="B87" s="362"/>
      <c r="C87" s="362"/>
      <c r="D87" s="362"/>
      <c r="E87" s="362"/>
      <c r="F87" s="362"/>
      <c r="G87" s="362"/>
    </row>
    <row r="88" spans="1:7" ht="17.850000000000001" customHeight="1">
      <c r="A88" s="360"/>
      <c r="B88" s="360"/>
      <c r="C88" s="360"/>
      <c r="D88" s="360"/>
      <c r="E88" s="360"/>
      <c r="F88" s="360"/>
      <c r="G88" s="360"/>
    </row>
    <row r="89" spans="1:7">
      <c r="A89" s="361" t="s">
        <v>1641</v>
      </c>
      <c r="B89" s="361"/>
      <c r="C89" s="361"/>
      <c r="D89" s="361"/>
      <c r="E89" s="361"/>
      <c r="F89" s="361"/>
      <c r="G89" s="361"/>
    </row>
    <row r="90" spans="1:7" ht="109.65" customHeight="1">
      <c r="A90" s="362" t="s">
        <v>1647</v>
      </c>
      <c r="B90" s="362"/>
      <c r="C90" s="362"/>
      <c r="D90" s="362"/>
      <c r="E90" s="362"/>
      <c r="F90" s="362"/>
      <c r="G90" s="362"/>
    </row>
    <row r="91" spans="1:7">
      <c r="C91" s="17"/>
      <c r="D91" s="17"/>
      <c r="E91" s="17"/>
      <c r="F91" s="17"/>
      <c r="G91" s="17"/>
    </row>
    <row r="92" spans="1:7">
      <c r="C92" s="4"/>
      <c r="D92" s="4"/>
      <c r="E92" s="4"/>
      <c r="F92" s="4"/>
      <c r="G92" s="4"/>
    </row>
    <row r="93" spans="1:7">
      <c r="C93" s="4"/>
      <c r="D93" s="4"/>
      <c r="E93" s="4"/>
      <c r="F93" s="4"/>
      <c r="G93" s="4"/>
    </row>
    <row r="94" spans="1:7">
      <c r="C94" s="4"/>
      <c r="D94" s="4"/>
      <c r="E94" s="4"/>
      <c r="F94" s="4"/>
      <c r="G94" s="4"/>
    </row>
    <row r="95" spans="1:7">
      <c r="C95" s="4"/>
      <c r="D95" s="4"/>
      <c r="E95" s="4"/>
      <c r="F95" s="4"/>
      <c r="G95" s="4"/>
    </row>
    <row r="96" spans="1:7">
      <c r="C96" s="4"/>
      <c r="D96" s="4"/>
      <c r="E96" s="4"/>
      <c r="F96" s="4"/>
      <c r="G96" s="4"/>
    </row>
    <row r="97" spans="3:7">
      <c r="C97" s="4"/>
      <c r="D97" s="4"/>
      <c r="E97" s="4"/>
      <c r="F97" s="4"/>
      <c r="G97" s="4"/>
    </row>
    <row r="98" spans="3:7">
      <c r="C98" s="4"/>
      <c r="D98" s="4"/>
      <c r="E98" s="4"/>
      <c r="F98" s="4"/>
      <c r="G98" s="4"/>
    </row>
    <row r="99" spans="3:7">
      <c r="C99" s="4"/>
      <c r="D99" s="4"/>
      <c r="E99" s="4"/>
      <c r="F99" s="4"/>
      <c r="G99" s="4"/>
    </row>
    <row r="100" spans="3:7">
      <c r="C100" s="4"/>
      <c r="D100" s="4"/>
      <c r="E100" s="4"/>
      <c r="F100" s="4"/>
      <c r="G100" s="4"/>
    </row>
    <row r="101" spans="3:7">
      <c r="C101" s="4"/>
      <c r="D101" s="4"/>
      <c r="E101" s="4"/>
      <c r="F101" s="4"/>
      <c r="G101" s="4"/>
    </row>
    <row r="102" spans="3:7">
      <c r="C102" s="4"/>
      <c r="D102" s="4"/>
      <c r="E102" s="4"/>
      <c r="F102" s="4"/>
      <c r="G102" s="4"/>
    </row>
    <row r="103" spans="3:7">
      <c r="C103" s="4"/>
      <c r="D103" s="4"/>
      <c r="E103" s="4"/>
      <c r="F103" s="4"/>
      <c r="G103" s="4"/>
    </row>
    <row r="104" spans="3:7">
      <c r="C104" s="4"/>
      <c r="D104" s="4"/>
      <c r="E104" s="4"/>
      <c r="F104" s="4"/>
      <c r="G104" s="4"/>
    </row>
    <row r="105" spans="3:7">
      <c r="C105" s="4"/>
      <c r="D105" s="4"/>
      <c r="E105" s="4"/>
      <c r="F105" s="4"/>
      <c r="G105" s="4"/>
    </row>
    <row r="106" spans="3:7">
      <c r="C106" s="4"/>
      <c r="D106" s="4"/>
      <c r="E106" s="4"/>
      <c r="F106" s="4"/>
      <c r="G106" s="4"/>
    </row>
    <row r="107" spans="3:7">
      <c r="C107" s="4"/>
      <c r="D107" s="4"/>
      <c r="E107" s="4"/>
      <c r="F107" s="4"/>
      <c r="G107" s="4"/>
    </row>
  </sheetData>
  <mergeCells count="89">
    <mergeCell ref="A66:G66"/>
    <mergeCell ref="A67:G67"/>
    <mergeCell ref="A63:G63"/>
    <mergeCell ref="A82:G82"/>
    <mergeCell ref="A78:G78"/>
    <mergeCell ref="A81:G81"/>
    <mergeCell ref="A80:G80"/>
    <mergeCell ref="A68:G68"/>
    <mergeCell ref="A74:G74"/>
    <mergeCell ref="A75:G75"/>
    <mergeCell ref="A69:G69"/>
    <mergeCell ref="A70:G70"/>
    <mergeCell ref="A79:G79"/>
    <mergeCell ref="A77:G77"/>
    <mergeCell ref="A71:G71"/>
    <mergeCell ref="A72:G72"/>
    <mergeCell ref="A73:G73"/>
    <mergeCell ref="A64:G64"/>
    <mergeCell ref="A37:G37"/>
    <mergeCell ref="A47:G47"/>
    <mergeCell ref="A48:G48"/>
    <mergeCell ref="A39:G39"/>
    <mergeCell ref="A43:G43"/>
    <mergeCell ref="A57:G57"/>
    <mergeCell ref="A59:G59"/>
    <mergeCell ref="A60:G60"/>
    <mergeCell ref="A52:G52"/>
    <mergeCell ref="A49:G49"/>
    <mergeCell ref="A56:G56"/>
    <mergeCell ref="A55:G55"/>
    <mergeCell ref="A65:G65"/>
    <mergeCell ref="A62:G62"/>
    <mergeCell ref="A24:G24"/>
    <mergeCell ref="A27:G27"/>
    <mergeCell ref="A26:G26"/>
    <mergeCell ref="A30:G30"/>
    <mergeCell ref="A31:G31"/>
    <mergeCell ref="A28:G28"/>
    <mergeCell ref="A25:G25"/>
    <mergeCell ref="A29:G29"/>
    <mergeCell ref="A36:G36"/>
    <mergeCell ref="A45:G45"/>
    <mergeCell ref="A40:G40"/>
    <mergeCell ref="A32:G32"/>
    <mergeCell ref="A35:G35"/>
    <mergeCell ref="A34:G34"/>
    <mergeCell ref="A44:G44"/>
    <mergeCell ref="A38:G38"/>
    <mergeCell ref="A42:G42"/>
    <mergeCell ref="A41:G41"/>
    <mergeCell ref="A33:G33"/>
    <mergeCell ref="B17:G17"/>
    <mergeCell ref="B18:G18"/>
    <mergeCell ref="B19:G19"/>
    <mergeCell ref="A21:G21"/>
    <mergeCell ref="A22:G22"/>
    <mergeCell ref="A20:G20"/>
    <mergeCell ref="A1:G1"/>
    <mergeCell ref="A3:G3"/>
    <mergeCell ref="A15:G15"/>
    <mergeCell ref="B16:G16"/>
    <mergeCell ref="A4:G4"/>
    <mergeCell ref="A2:G2"/>
    <mergeCell ref="A5:G5"/>
    <mergeCell ref="A6:G6"/>
    <mergeCell ref="A12:G12"/>
    <mergeCell ref="A7:G7"/>
    <mergeCell ref="A13:G13"/>
    <mergeCell ref="A11:G11"/>
    <mergeCell ref="A14:G14"/>
    <mergeCell ref="A9:G9"/>
    <mergeCell ref="A8:G8"/>
    <mergeCell ref="A10:G10"/>
    <mergeCell ref="A23:G23"/>
    <mergeCell ref="A89:G89"/>
    <mergeCell ref="A90:G90"/>
    <mergeCell ref="A86:G86"/>
    <mergeCell ref="A87:G87"/>
    <mergeCell ref="A83:G83"/>
    <mergeCell ref="A84:G84"/>
    <mergeCell ref="A88:G88"/>
    <mergeCell ref="A85:G85"/>
    <mergeCell ref="A50:G50"/>
    <mergeCell ref="A46:G46"/>
    <mergeCell ref="A51:G51"/>
    <mergeCell ref="A76:G76"/>
    <mergeCell ref="A54:G54"/>
    <mergeCell ref="A58:G58"/>
    <mergeCell ref="A61:G61"/>
  </mergeCells>
  <phoneticPr fontId="27" type="noConversion"/>
  <pageMargins left="0.75" right="0.75" top="1" bottom="1" header="0.5" footer="0.5"/>
  <pageSetup scale="52" firstPageNumber="4" fitToHeight="2" orientation="portrait" r:id="rId1"/>
  <headerFooter alignWithMargins="0">
    <oddFooter>&amp;LERCOT PUBLIC&amp;C&amp;12&amp;P</oddFooter>
  </headerFooter>
  <rowBreaks count="2" manualBreakCount="2">
    <brk id="31" max="6" man="1"/>
    <brk id="75"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B182-06EA-4F66-BDB4-AB81F0411912}">
  <sheetPr>
    <tabColor theme="6"/>
    <pageSetUpPr fitToPage="1"/>
  </sheetPr>
  <dimension ref="A1:N89"/>
  <sheetViews>
    <sheetView topLeftCell="A37" zoomScaleNormal="100" zoomScaleSheetLayoutView="86" workbookViewId="0"/>
  </sheetViews>
  <sheetFormatPr defaultColWidth="9.109375" defaultRowHeight="13.2"/>
  <cols>
    <col min="1" max="1" width="2.44140625" style="137" customWidth="1"/>
    <col min="2" max="14" width="12" style="137" customWidth="1"/>
    <col min="15" max="16384" width="9.109375" style="137"/>
  </cols>
  <sheetData>
    <row r="1" spans="1:14" s="206" customFormat="1" ht="28.5" customHeight="1">
      <c r="B1" s="370" t="s">
        <v>58</v>
      </c>
      <c r="C1" s="370"/>
      <c r="D1" s="370"/>
      <c r="E1" s="370"/>
      <c r="F1" s="370"/>
      <c r="G1" s="370"/>
      <c r="H1" s="370"/>
      <c r="I1" s="370"/>
      <c r="J1" s="370"/>
      <c r="K1" s="370"/>
      <c r="L1" s="370"/>
      <c r="M1" s="370"/>
      <c r="N1" s="370"/>
    </row>
    <row r="2" spans="1:14" ht="11.25" customHeight="1">
      <c r="A2" s="138"/>
      <c r="B2" s="138"/>
      <c r="C2" s="138"/>
      <c r="D2" s="138"/>
      <c r="E2" s="138"/>
      <c r="F2" s="138"/>
      <c r="G2" s="138"/>
      <c r="H2" s="138"/>
      <c r="I2" s="138"/>
      <c r="J2" s="138"/>
      <c r="K2" s="138"/>
      <c r="L2" s="138"/>
      <c r="M2" s="138"/>
      <c r="N2" s="138"/>
    </row>
    <row r="3" spans="1:14" ht="15.75" customHeight="1">
      <c r="A3" s="138"/>
      <c r="B3" s="138"/>
      <c r="C3" s="138"/>
      <c r="D3" s="138"/>
      <c r="E3" s="138"/>
      <c r="F3" s="138"/>
      <c r="G3" s="138"/>
      <c r="H3" s="138"/>
      <c r="I3" s="138"/>
      <c r="J3" s="138"/>
      <c r="K3" s="138"/>
      <c r="L3" s="138"/>
      <c r="M3" s="138"/>
      <c r="N3" s="138"/>
    </row>
    <row r="4" spans="1:14">
      <c r="A4" s="138"/>
      <c r="B4" s="138"/>
      <c r="C4" s="138"/>
      <c r="D4" s="138"/>
      <c r="E4" s="138"/>
      <c r="F4" s="138"/>
      <c r="G4" s="138"/>
      <c r="H4" s="138"/>
      <c r="I4" s="138"/>
      <c r="J4" s="138"/>
      <c r="K4" s="138"/>
      <c r="L4" s="138"/>
      <c r="M4" s="138"/>
      <c r="N4" s="138"/>
    </row>
    <row r="5" spans="1:14">
      <c r="A5" s="138"/>
      <c r="B5" s="138"/>
      <c r="C5" s="138"/>
      <c r="D5" s="138"/>
      <c r="E5" s="138"/>
      <c r="F5" s="138"/>
      <c r="G5" s="138"/>
      <c r="H5" s="138"/>
      <c r="I5" s="138"/>
      <c r="J5" s="138"/>
      <c r="K5" s="138"/>
      <c r="L5" s="138"/>
      <c r="M5" s="138"/>
      <c r="N5" s="138"/>
    </row>
    <row r="6" spans="1:14">
      <c r="A6" s="138"/>
      <c r="B6" s="138"/>
      <c r="C6" s="138"/>
      <c r="D6" s="138"/>
      <c r="E6" s="138"/>
      <c r="F6" s="138"/>
      <c r="G6" s="138"/>
      <c r="H6" s="138"/>
      <c r="I6" s="138"/>
      <c r="J6" s="138"/>
      <c r="K6" s="138"/>
      <c r="L6" s="138"/>
      <c r="M6" s="138"/>
      <c r="N6" s="138"/>
    </row>
    <row r="7" spans="1:14">
      <c r="A7" s="138"/>
      <c r="B7" s="138"/>
      <c r="C7" s="138"/>
      <c r="D7" s="138"/>
      <c r="E7" s="138"/>
      <c r="F7" s="138"/>
      <c r="G7" s="138"/>
      <c r="H7" s="138"/>
      <c r="I7" s="138"/>
      <c r="J7" s="138"/>
      <c r="K7" s="138"/>
      <c r="L7" s="138"/>
      <c r="M7" s="138"/>
      <c r="N7" s="138"/>
    </row>
    <row r="8" spans="1:14">
      <c r="A8" s="138"/>
      <c r="B8" s="138"/>
      <c r="C8" s="138"/>
      <c r="D8" s="138"/>
      <c r="E8" s="138"/>
      <c r="F8" s="138"/>
      <c r="G8" s="138"/>
      <c r="H8" s="138"/>
      <c r="I8" s="138"/>
      <c r="J8" s="138"/>
      <c r="K8" s="138"/>
      <c r="L8" s="138"/>
      <c r="M8" s="138"/>
      <c r="N8" s="138"/>
    </row>
    <row r="9" spans="1:14">
      <c r="A9" s="138"/>
      <c r="B9" s="138"/>
      <c r="C9" s="138"/>
      <c r="D9" s="138"/>
      <c r="E9" s="138"/>
      <c r="F9" s="138"/>
      <c r="G9" s="138"/>
      <c r="H9" s="138"/>
      <c r="I9" s="138"/>
      <c r="J9" s="138"/>
      <c r="K9" s="138"/>
      <c r="L9" s="138"/>
      <c r="M9" s="138"/>
      <c r="N9" s="138"/>
    </row>
    <row r="10" spans="1:14">
      <c r="A10" s="138"/>
      <c r="B10" s="138"/>
      <c r="C10" s="138"/>
      <c r="D10" s="138"/>
      <c r="E10" s="138"/>
      <c r="F10" s="138"/>
      <c r="G10" s="138"/>
      <c r="H10" s="138"/>
      <c r="I10" s="138"/>
      <c r="J10" s="138"/>
      <c r="K10" s="138"/>
      <c r="L10" s="138"/>
      <c r="M10" s="138"/>
      <c r="N10" s="138"/>
    </row>
    <row r="11" spans="1:14">
      <c r="A11" s="138"/>
      <c r="B11" s="138"/>
      <c r="C11" s="138"/>
      <c r="D11" s="138"/>
      <c r="E11" s="138"/>
      <c r="F11" s="138"/>
      <c r="G11" s="138"/>
      <c r="H11" s="138"/>
      <c r="I11" s="138"/>
      <c r="J11" s="138"/>
      <c r="K11" s="138"/>
      <c r="L11" s="138"/>
      <c r="M11" s="138"/>
      <c r="N11" s="138"/>
    </row>
    <row r="12" spans="1:14">
      <c r="A12" s="138"/>
      <c r="B12" s="138"/>
      <c r="C12" s="138"/>
      <c r="D12" s="138"/>
      <c r="E12" s="138"/>
      <c r="F12" s="138"/>
      <c r="G12" s="138"/>
      <c r="H12" s="138"/>
      <c r="I12" s="138"/>
      <c r="J12" s="138"/>
      <c r="K12" s="138"/>
      <c r="L12" s="138"/>
      <c r="M12" s="138"/>
      <c r="N12" s="138"/>
    </row>
    <row r="13" spans="1:14">
      <c r="A13" s="138"/>
      <c r="B13" s="138"/>
      <c r="C13" s="138"/>
      <c r="D13" s="138"/>
      <c r="E13" s="138"/>
      <c r="F13" s="138"/>
      <c r="G13" s="138"/>
      <c r="H13" s="138"/>
      <c r="I13" s="138"/>
      <c r="J13" s="138"/>
      <c r="K13" s="138"/>
      <c r="L13" s="138"/>
      <c r="M13" s="138"/>
      <c r="N13" s="138"/>
    </row>
    <row r="14" spans="1:14">
      <c r="A14" s="138"/>
      <c r="B14" s="138"/>
      <c r="C14" s="138"/>
      <c r="D14" s="138"/>
      <c r="E14" s="138"/>
      <c r="F14" s="138"/>
      <c r="G14" s="138"/>
      <c r="H14" s="138"/>
      <c r="I14" s="138"/>
      <c r="J14" s="138"/>
      <c r="K14" s="138"/>
      <c r="L14" s="138"/>
      <c r="M14" s="138"/>
      <c r="N14" s="138"/>
    </row>
    <row r="15" spans="1:14">
      <c r="A15" s="138"/>
      <c r="B15" s="138"/>
      <c r="C15" s="138"/>
      <c r="D15" s="138"/>
      <c r="E15" s="138"/>
      <c r="F15" s="138"/>
      <c r="G15" s="138"/>
      <c r="H15" s="138"/>
      <c r="I15" s="138"/>
      <c r="J15" s="138"/>
      <c r="K15" s="138"/>
      <c r="L15" s="138"/>
      <c r="M15" s="138"/>
      <c r="N15" s="138"/>
    </row>
    <row r="16" spans="1:14">
      <c r="A16" s="138"/>
      <c r="B16" s="138"/>
      <c r="C16" s="138"/>
      <c r="D16" s="138"/>
      <c r="E16" s="138"/>
      <c r="F16" s="138"/>
      <c r="G16" s="138"/>
      <c r="H16" s="138"/>
      <c r="I16" s="138"/>
      <c r="J16" s="138"/>
      <c r="K16" s="138"/>
      <c r="L16" s="138"/>
      <c r="M16" s="138"/>
      <c r="N16" s="138"/>
    </row>
    <row r="17" spans="1:14">
      <c r="A17" s="138"/>
      <c r="B17" s="138"/>
      <c r="C17" s="138"/>
      <c r="D17" s="138"/>
      <c r="E17" s="138"/>
      <c r="F17" s="138"/>
      <c r="G17" s="138"/>
      <c r="H17" s="138"/>
      <c r="I17" s="138"/>
      <c r="J17" s="138"/>
      <c r="K17" s="138"/>
      <c r="L17" s="138"/>
      <c r="M17" s="138"/>
      <c r="N17" s="138"/>
    </row>
    <row r="18" spans="1:14">
      <c r="A18" s="138"/>
      <c r="B18" s="138"/>
      <c r="C18" s="138"/>
      <c r="D18" s="138"/>
      <c r="E18" s="138"/>
      <c r="F18" s="138"/>
      <c r="G18" s="138"/>
      <c r="H18" s="138"/>
      <c r="I18" s="138"/>
      <c r="J18" s="138"/>
      <c r="K18" s="138"/>
      <c r="L18" s="138"/>
      <c r="M18" s="138"/>
      <c r="N18" s="138"/>
    </row>
    <row r="19" spans="1:14">
      <c r="A19" s="138"/>
      <c r="N19" s="138"/>
    </row>
    <row r="20" spans="1:14">
      <c r="A20" s="138"/>
      <c r="N20" s="138"/>
    </row>
    <row r="21" spans="1:14">
      <c r="A21" s="138"/>
      <c r="N21" s="138"/>
    </row>
    <row r="22" spans="1:14">
      <c r="A22" s="138"/>
      <c r="N22" s="138"/>
    </row>
    <row r="23" spans="1:14">
      <c r="A23" s="138"/>
      <c r="N23" s="138"/>
    </row>
    <row r="24" spans="1:14">
      <c r="A24" s="138"/>
      <c r="N24" s="138"/>
    </row>
    <row r="25" spans="1:14">
      <c r="A25" s="138"/>
      <c r="N25" s="138"/>
    </row>
    <row r="26" spans="1:14">
      <c r="A26" s="138"/>
      <c r="N26" s="138"/>
    </row>
    <row r="27" spans="1:14">
      <c r="A27" s="138"/>
      <c r="N27" s="138"/>
    </row>
    <row r="28" spans="1:14">
      <c r="A28" s="138"/>
      <c r="N28" s="138"/>
    </row>
    <row r="29" spans="1:14">
      <c r="A29" s="138"/>
      <c r="N29" s="138"/>
    </row>
    <row r="30" spans="1:14">
      <c r="A30" s="138"/>
      <c r="N30" s="138"/>
    </row>
    <row r="31" spans="1:14">
      <c r="A31" s="138"/>
      <c r="N31" s="138"/>
    </row>
    <row r="32" spans="1:14">
      <c r="A32" s="138"/>
      <c r="N32" s="138"/>
    </row>
    <row r="33" spans="1:14">
      <c r="A33" s="138"/>
      <c r="N33" s="138"/>
    </row>
    <row r="34" spans="1:14">
      <c r="A34" s="138"/>
      <c r="N34" s="138"/>
    </row>
    <row r="35" spans="1:14">
      <c r="A35" s="138"/>
      <c r="N35" s="138"/>
    </row>
    <row r="36" spans="1:14">
      <c r="A36" s="138"/>
    </row>
    <row r="37" spans="1:14">
      <c r="A37" s="138"/>
    </row>
    <row r="38" spans="1:14">
      <c r="A38" s="138"/>
    </row>
    <row r="39" spans="1:14">
      <c r="A39" s="138"/>
    </row>
    <row r="40" spans="1:14">
      <c r="A40" s="138"/>
    </row>
    <row r="41" spans="1:14">
      <c r="A41" s="138"/>
    </row>
    <row r="42" spans="1:14">
      <c r="A42" s="138"/>
    </row>
    <row r="43" spans="1:14">
      <c r="A43" s="138"/>
    </row>
    <row r="44" spans="1:14">
      <c r="A44" s="138"/>
    </row>
    <row r="45" spans="1:14">
      <c r="A45" s="138"/>
    </row>
    <row r="46" spans="1:14">
      <c r="A46" s="138"/>
    </row>
    <row r="47" spans="1:14">
      <c r="A47" s="138"/>
    </row>
    <row r="48" spans="1:14">
      <c r="A48" s="138"/>
    </row>
    <row r="49" spans="1:1">
      <c r="A49" s="138"/>
    </row>
    <row r="50" spans="1:1">
      <c r="A50" s="138"/>
    </row>
    <row r="51" spans="1:1">
      <c r="A51" s="138"/>
    </row>
    <row r="52" spans="1:1">
      <c r="A52" s="138"/>
    </row>
    <row r="53" spans="1:1">
      <c r="A53" s="138"/>
    </row>
    <row r="54" spans="1:1">
      <c r="A54" s="138"/>
    </row>
    <row r="55" spans="1:1">
      <c r="A55" s="138"/>
    </row>
    <row r="56" spans="1:1">
      <c r="A56" s="138"/>
    </row>
    <row r="57" spans="1:1">
      <c r="A57" s="138"/>
    </row>
    <row r="58" spans="1:1">
      <c r="A58" s="138"/>
    </row>
    <row r="59" spans="1:1">
      <c r="A59" s="138"/>
    </row>
    <row r="60" spans="1:1">
      <c r="A60" s="138"/>
    </row>
    <row r="61" spans="1:1">
      <c r="A61" s="138"/>
    </row>
    <row r="62" spans="1:1">
      <c r="A62" s="138"/>
    </row>
    <row r="63" spans="1:1">
      <c r="A63" s="138"/>
    </row>
    <row r="64" spans="1:1">
      <c r="A64" s="138"/>
    </row>
    <row r="65" spans="1:1">
      <c r="A65" s="138"/>
    </row>
    <row r="66" spans="1:1">
      <c r="A66" s="138"/>
    </row>
    <row r="67" spans="1:1">
      <c r="A67" s="138"/>
    </row>
    <row r="68" spans="1:1">
      <c r="A68" s="138"/>
    </row>
    <row r="69" spans="1:1">
      <c r="A69" s="138"/>
    </row>
    <row r="70" spans="1:1">
      <c r="A70" s="138"/>
    </row>
    <row r="71" spans="1:1">
      <c r="A71" s="138"/>
    </row>
    <row r="72" spans="1:1">
      <c r="A72" s="138"/>
    </row>
    <row r="73" spans="1:1">
      <c r="A73" s="138"/>
    </row>
    <row r="74" spans="1:1">
      <c r="A74" s="138"/>
    </row>
    <row r="75" spans="1:1">
      <c r="A75" s="138"/>
    </row>
    <row r="76" spans="1:1">
      <c r="A76" s="138"/>
    </row>
    <row r="77" spans="1:1">
      <c r="A77" s="138"/>
    </row>
    <row r="78" spans="1:1">
      <c r="A78" s="138"/>
    </row>
    <row r="79" spans="1:1">
      <c r="A79" s="138"/>
    </row>
    <row r="80" spans="1:1">
      <c r="A80" s="138"/>
    </row>
    <row r="81" spans="1:1">
      <c r="A81" s="138"/>
    </row>
    <row r="82" spans="1:1">
      <c r="A82" s="138"/>
    </row>
    <row r="83" spans="1:1">
      <c r="A83" s="138"/>
    </row>
    <row r="84" spans="1:1">
      <c r="A84" s="138"/>
    </row>
    <row r="85" spans="1:1">
      <c r="A85" s="138"/>
    </row>
    <row r="86" spans="1:1">
      <c r="A86" s="138"/>
    </row>
    <row r="87" spans="1:1">
      <c r="A87" s="138"/>
    </row>
    <row r="88" spans="1:1">
      <c r="A88" s="138"/>
    </row>
    <row r="89" spans="1:1">
      <c r="A89" s="138"/>
    </row>
  </sheetData>
  <mergeCells count="1">
    <mergeCell ref="B1:N1"/>
  </mergeCells>
  <pageMargins left="0.7" right="0.7" top="0.75" bottom="0.75" header="0.3" footer="0.3"/>
  <pageSetup scale="55" firstPageNumber="7" orientation="portrait" r:id="rId1"/>
  <headerFooter>
    <oddFooter>&amp;LERCOT PUBLIC&amp;C&amp;P</oddFooter>
  </headerFooter>
  <rowBreaks count="4" manualBreakCount="4">
    <brk id="63" max="16383" man="1"/>
    <brk id="65" max="16383" man="1"/>
    <brk id="66" max="16383" man="1"/>
    <brk id="67" min="1" max="1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4"/>
  </sheetPr>
  <dimension ref="B1:AE101"/>
  <sheetViews>
    <sheetView topLeftCell="A16" zoomScale="95" zoomScaleNormal="95" workbookViewId="0">
      <selection activeCell="F48" sqref="F48"/>
    </sheetView>
  </sheetViews>
  <sheetFormatPr defaultColWidth="8.44140625" defaultRowHeight="14.4"/>
  <cols>
    <col min="1" max="1" width="2" style="79" customWidth="1"/>
    <col min="2" max="2" width="3.44140625" style="79" customWidth="1"/>
    <col min="3" max="3" width="93.5546875" style="79" customWidth="1"/>
    <col min="4" max="4" width="15.109375" style="79" customWidth="1"/>
    <col min="5" max="5" width="9.5546875" style="79" customWidth="1"/>
    <col min="6" max="8" width="9.88671875" style="79" customWidth="1"/>
    <col min="9" max="10" width="9.88671875" style="22" customWidth="1"/>
    <col min="11" max="14" width="9.88671875" style="79" customWidth="1"/>
    <col min="15" max="15" width="8.44140625" style="79"/>
    <col min="16" max="20" width="10.44140625" style="79" bestFit="1" customWidth="1"/>
    <col min="21" max="16384" width="8.44140625" style="79"/>
  </cols>
  <sheetData>
    <row r="1" spans="2:25" ht="40.65" customHeight="1">
      <c r="B1" s="378" t="s">
        <v>116</v>
      </c>
      <c r="C1" s="378"/>
      <c r="D1" s="378"/>
      <c r="E1" s="378"/>
      <c r="F1" s="378"/>
      <c r="G1" s="378"/>
      <c r="H1" s="378"/>
      <c r="I1" s="378"/>
      <c r="J1" s="378"/>
      <c r="K1" s="378"/>
      <c r="L1" s="378"/>
      <c r="M1" s="378"/>
      <c r="N1" s="378"/>
    </row>
    <row r="2" spans="2:25" ht="22.65" customHeight="1">
      <c r="B2" s="377" t="s">
        <v>4397</v>
      </c>
      <c r="C2" s="377"/>
      <c r="D2" s="377"/>
      <c r="E2" s="377"/>
      <c r="F2" s="377"/>
      <c r="G2" s="377"/>
      <c r="H2" s="377"/>
      <c r="I2" s="377"/>
      <c r="J2" s="377"/>
      <c r="K2" s="377"/>
      <c r="L2" s="377"/>
      <c r="M2" s="377"/>
      <c r="N2" s="377"/>
    </row>
    <row r="3" spans="2:25" ht="74.25" customHeight="1">
      <c r="B3" s="375"/>
      <c r="C3" s="375"/>
      <c r="D3" s="375"/>
      <c r="E3" s="375"/>
      <c r="F3" s="375"/>
      <c r="G3" s="375"/>
      <c r="H3" s="375"/>
      <c r="I3" s="376"/>
      <c r="J3" s="372" t="s">
        <v>2283</v>
      </c>
      <c r="K3" s="373"/>
      <c r="L3" s="373"/>
      <c r="M3" s="373"/>
      <c r="N3" s="374"/>
    </row>
    <row r="4" spans="2:25" s="80" customFormat="1" ht="15.6">
      <c r="B4" s="127" t="s">
        <v>117</v>
      </c>
      <c r="C4" s="128"/>
      <c r="D4" s="67"/>
      <c r="E4" s="67">
        <f>SummerCapacities!J2</f>
        <v>2025</v>
      </c>
      <c r="F4" s="67">
        <f>SummerCapacities!K2</f>
        <v>2026</v>
      </c>
      <c r="G4" s="67">
        <f>SummerCapacities!L2</f>
        <v>2027</v>
      </c>
      <c r="H4" s="67">
        <f>SummerCapacities!M2</f>
        <v>2028</v>
      </c>
      <c r="I4" s="70">
        <f>SummerCapacities!N2</f>
        <v>2029</v>
      </c>
      <c r="J4" s="67">
        <f>SummerCapacities!O2</f>
        <v>2030</v>
      </c>
      <c r="K4" s="67">
        <f>SummerCapacities!P2</f>
        <v>2031</v>
      </c>
      <c r="L4" s="67">
        <f>SummerCapacities!Q2</f>
        <v>2032</v>
      </c>
      <c r="M4" s="67">
        <f>SummerCapacities!R2</f>
        <v>2033</v>
      </c>
      <c r="N4" s="70">
        <f>SummerCapacities!S2</f>
        <v>2034</v>
      </c>
      <c r="U4" s="81"/>
      <c r="V4" s="81"/>
      <c r="W4" s="81"/>
      <c r="X4" s="81"/>
      <c r="Y4" s="81"/>
    </row>
    <row r="5" spans="2:25" s="80" customFormat="1">
      <c r="B5" s="129"/>
      <c r="C5" s="126" t="s">
        <v>4600</v>
      </c>
      <c r="D5" s="82"/>
      <c r="E5" s="297">
        <v>84754</v>
      </c>
      <c r="F5" s="297">
        <v>86158</v>
      </c>
      <c r="G5" s="297">
        <v>87610</v>
      </c>
      <c r="H5" s="297">
        <v>88804</v>
      </c>
      <c r="I5" s="297">
        <v>89765</v>
      </c>
      <c r="J5" s="328">
        <v>91011</v>
      </c>
      <c r="K5" s="297">
        <v>92086</v>
      </c>
      <c r="L5" s="297">
        <v>93129</v>
      </c>
      <c r="M5" s="297">
        <v>94144</v>
      </c>
      <c r="N5" s="298">
        <v>95043</v>
      </c>
      <c r="Q5"/>
      <c r="R5"/>
      <c r="S5"/>
      <c r="T5"/>
      <c r="U5"/>
      <c r="V5"/>
      <c r="W5"/>
      <c r="X5"/>
      <c r="Y5"/>
    </row>
    <row r="6" spans="2:25" s="80" customFormat="1">
      <c r="B6" s="129"/>
      <c r="C6" s="126" t="s">
        <v>1627</v>
      </c>
      <c r="D6" s="82"/>
      <c r="E6" s="297">
        <v>3207.5690595000001</v>
      </c>
      <c r="F6" s="297">
        <v>3496.5364535000003</v>
      </c>
      <c r="G6" s="297">
        <v>3785.9859325000002</v>
      </c>
      <c r="H6" s="297">
        <v>4076.2817385000003</v>
      </c>
      <c r="I6" s="298">
        <v>4367.0060645000003</v>
      </c>
      <c r="J6" s="297">
        <v>4658.9409595000006</v>
      </c>
      <c r="K6" s="297">
        <v>4951.8828765000007</v>
      </c>
      <c r="L6" s="297">
        <v>5246.1960575000003</v>
      </c>
      <c r="M6" s="297">
        <v>5540.5413775000006</v>
      </c>
      <c r="N6" s="228">
        <v>5834.8866975000001</v>
      </c>
      <c r="U6" s="81"/>
      <c r="V6" s="81"/>
      <c r="W6" s="81"/>
      <c r="X6" s="81"/>
      <c r="Y6" s="81"/>
    </row>
    <row r="7" spans="2:25" s="80" customFormat="1">
      <c r="B7" s="129"/>
      <c r="C7" s="126" t="s">
        <v>119</v>
      </c>
      <c r="D7" s="82"/>
      <c r="E7" s="227">
        <f>E5+E6</f>
        <v>87961.569059500005</v>
      </c>
      <c r="F7" s="227">
        <f t="shared" ref="F7:N7" si="0">F5+F6</f>
        <v>89654.536453499997</v>
      </c>
      <c r="G7" s="227">
        <f t="shared" si="0"/>
        <v>91395.9859325</v>
      </c>
      <c r="H7" s="227">
        <f t="shared" si="0"/>
        <v>92880.281738499994</v>
      </c>
      <c r="I7" s="228">
        <f t="shared" si="0"/>
        <v>94132.006064500005</v>
      </c>
      <c r="J7" s="227">
        <f t="shared" si="0"/>
        <v>95669.940959500003</v>
      </c>
      <c r="K7" s="227">
        <f t="shared" si="0"/>
        <v>97037.882876500007</v>
      </c>
      <c r="L7" s="227">
        <f t="shared" si="0"/>
        <v>98375.196057499998</v>
      </c>
      <c r="M7" s="227">
        <f t="shared" si="0"/>
        <v>99684.541377500005</v>
      </c>
      <c r="N7" s="228">
        <f t="shared" si="0"/>
        <v>100877.8866975</v>
      </c>
      <c r="U7" s="81"/>
      <c r="V7" s="81"/>
      <c r="W7" s="81"/>
      <c r="X7" s="81"/>
      <c r="Y7" s="81"/>
    </row>
    <row r="8" spans="2:25" s="80" customFormat="1">
      <c r="B8" s="129"/>
      <c r="C8" s="126" t="s">
        <v>1905</v>
      </c>
      <c r="D8" s="82"/>
      <c r="E8" s="227">
        <v>-1463</v>
      </c>
      <c r="F8" s="227">
        <v>-1986</v>
      </c>
      <c r="G8" s="227">
        <v>-2649</v>
      </c>
      <c r="H8" s="227">
        <v>-3463</v>
      </c>
      <c r="I8" s="228">
        <v>-4436</v>
      </c>
      <c r="J8" s="227">
        <v>-5559</v>
      </c>
      <c r="K8" s="227">
        <v>-6815</v>
      </c>
      <c r="L8" s="227">
        <v>-8170</v>
      </c>
      <c r="M8" s="227">
        <v>-9586</v>
      </c>
      <c r="N8" s="228">
        <v>-9586</v>
      </c>
      <c r="U8" s="81"/>
      <c r="V8" s="81"/>
      <c r="W8" s="81"/>
      <c r="X8" s="81"/>
      <c r="Y8" s="81"/>
    </row>
    <row r="9" spans="2:25" s="80" customFormat="1">
      <c r="B9" s="129"/>
      <c r="C9" s="126" t="s">
        <v>120</v>
      </c>
      <c r="D9" s="82"/>
      <c r="E9" s="227">
        <f t="shared" ref="E9:N9" si="1">-1093*1.02</f>
        <v>-1114.8600000000001</v>
      </c>
      <c r="F9" s="227">
        <f t="shared" si="1"/>
        <v>-1114.8600000000001</v>
      </c>
      <c r="G9" s="227">
        <f t="shared" si="1"/>
        <v>-1114.8600000000001</v>
      </c>
      <c r="H9" s="227">
        <f t="shared" si="1"/>
        <v>-1114.8600000000001</v>
      </c>
      <c r="I9" s="228">
        <f t="shared" si="1"/>
        <v>-1114.8600000000001</v>
      </c>
      <c r="J9" s="227">
        <f t="shared" si="1"/>
        <v>-1114.8600000000001</v>
      </c>
      <c r="K9" s="227">
        <f t="shared" si="1"/>
        <v>-1114.8600000000001</v>
      </c>
      <c r="L9" s="227">
        <f t="shared" si="1"/>
        <v>-1114.8600000000001</v>
      </c>
      <c r="M9" s="227">
        <f t="shared" si="1"/>
        <v>-1114.8600000000001</v>
      </c>
      <c r="N9" s="228">
        <f t="shared" si="1"/>
        <v>-1114.8600000000001</v>
      </c>
      <c r="U9" s="81"/>
      <c r="V9" s="81"/>
      <c r="W9" s="81"/>
      <c r="X9" s="81"/>
      <c r="Y9" s="81"/>
    </row>
    <row r="10" spans="2:25" s="80" customFormat="1">
      <c r="B10" s="129"/>
      <c r="C10" s="126" t="s">
        <v>121</v>
      </c>
      <c r="D10" s="82"/>
      <c r="E10" s="227">
        <f>-29.41*1.02</f>
        <v>-29.998200000000001</v>
      </c>
      <c r="F10" s="227">
        <f t="shared" ref="F10:N10" si="2">-29.41*1.02</f>
        <v>-29.998200000000001</v>
      </c>
      <c r="G10" s="227">
        <f t="shared" si="2"/>
        <v>-29.998200000000001</v>
      </c>
      <c r="H10" s="227">
        <f t="shared" si="2"/>
        <v>-29.998200000000001</v>
      </c>
      <c r="I10" s="228">
        <f t="shared" si="2"/>
        <v>-29.998200000000001</v>
      </c>
      <c r="J10" s="227">
        <f t="shared" si="2"/>
        <v>-29.998200000000001</v>
      </c>
      <c r="K10" s="227">
        <f t="shared" si="2"/>
        <v>-29.998200000000001</v>
      </c>
      <c r="L10" s="227">
        <f t="shared" si="2"/>
        <v>-29.998200000000001</v>
      </c>
      <c r="M10" s="227">
        <f t="shared" si="2"/>
        <v>-29.998200000000001</v>
      </c>
      <c r="N10" s="228">
        <f t="shared" si="2"/>
        <v>-29.998200000000001</v>
      </c>
      <c r="U10" s="81"/>
      <c r="V10" s="81"/>
      <c r="W10" s="81"/>
      <c r="X10" s="81"/>
      <c r="Y10" s="81"/>
    </row>
    <row r="11" spans="2:25" s="80" customFormat="1">
      <c r="B11" s="129"/>
      <c r="C11" s="126" t="s">
        <v>4405</v>
      </c>
      <c r="D11" s="82"/>
      <c r="E11" s="227">
        <f>-245.1*1.02</f>
        <v>-250.00200000000001</v>
      </c>
      <c r="F11" s="227">
        <f t="shared" ref="F11:N11" si="3">-245.1*1.02</f>
        <v>-250.00200000000001</v>
      </c>
      <c r="G11" s="227">
        <f t="shared" si="3"/>
        <v>-250.00200000000001</v>
      </c>
      <c r="H11" s="227">
        <f t="shared" si="3"/>
        <v>-250.00200000000001</v>
      </c>
      <c r="I11" s="228">
        <f t="shared" si="3"/>
        <v>-250.00200000000001</v>
      </c>
      <c r="J11" s="227">
        <f t="shared" si="3"/>
        <v>-250.00200000000001</v>
      </c>
      <c r="K11" s="227">
        <f t="shared" si="3"/>
        <v>-250.00200000000001</v>
      </c>
      <c r="L11" s="227">
        <f t="shared" si="3"/>
        <v>-250.00200000000001</v>
      </c>
      <c r="M11" s="227">
        <f t="shared" si="3"/>
        <v>-250.00200000000001</v>
      </c>
      <c r="N11" s="228">
        <f t="shared" si="3"/>
        <v>-250.00200000000001</v>
      </c>
      <c r="U11" s="81"/>
      <c r="V11" s="81"/>
      <c r="W11" s="81"/>
      <c r="X11" s="81"/>
      <c r="Y11" s="81"/>
    </row>
    <row r="12" spans="2:25" s="80" customFormat="1">
      <c r="B12" s="129"/>
      <c r="C12" s="126" t="s">
        <v>122</v>
      </c>
      <c r="D12" s="82"/>
      <c r="E12" s="227">
        <f>-867.65*1.02</f>
        <v>-885.00300000000004</v>
      </c>
      <c r="F12" s="227">
        <f t="shared" ref="F12:N12" si="4">-867.65*1.02</f>
        <v>-885.00300000000004</v>
      </c>
      <c r="G12" s="227">
        <f t="shared" si="4"/>
        <v>-885.00300000000004</v>
      </c>
      <c r="H12" s="227">
        <f t="shared" si="4"/>
        <v>-885.00300000000004</v>
      </c>
      <c r="I12" s="228">
        <f t="shared" si="4"/>
        <v>-885.00300000000004</v>
      </c>
      <c r="J12" s="227">
        <f t="shared" si="4"/>
        <v>-885.00300000000004</v>
      </c>
      <c r="K12" s="227">
        <f t="shared" si="4"/>
        <v>-885.00300000000004</v>
      </c>
      <c r="L12" s="227">
        <f t="shared" si="4"/>
        <v>-885.00300000000004</v>
      </c>
      <c r="M12" s="227">
        <f t="shared" si="4"/>
        <v>-885.00300000000004</v>
      </c>
      <c r="N12" s="228">
        <f t="shared" si="4"/>
        <v>-885.00300000000004</v>
      </c>
      <c r="U12" s="81"/>
      <c r="V12" s="81"/>
      <c r="W12" s="81"/>
      <c r="X12" s="81"/>
      <c r="Y12" s="81"/>
    </row>
    <row r="13" spans="2:25" s="80" customFormat="1">
      <c r="B13" s="129"/>
      <c r="C13" s="126" t="s">
        <v>123</v>
      </c>
      <c r="D13" s="82"/>
      <c r="E13" s="227">
        <f>-365*1.02</f>
        <v>-372.3</v>
      </c>
      <c r="F13" s="227">
        <f>$E13</f>
        <v>-372.3</v>
      </c>
      <c r="G13" s="227">
        <f t="shared" ref="G13:N13" si="5">$E13</f>
        <v>-372.3</v>
      </c>
      <c r="H13" s="227">
        <f t="shared" si="5"/>
        <v>-372.3</v>
      </c>
      <c r="I13" s="228">
        <f t="shared" si="5"/>
        <v>-372.3</v>
      </c>
      <c r="J13" s="227">
        <f t="shared" si="5"/>
        <v>-372.3</v>
      </c>
      <c r="K13" s="227">
        <f t="shared" si="5"/>
        <v>-372.3</v>
      </c>
      <c r="L13" s="227">
        <f t="shared" si="5"/>
        <v>-372.3</v>
      </c>
      <c r="M13" s="227">
        <f t="shared" si="5"/>
        <v>-372.3</v>
      </c>
      <c r="N13" s="228">
        <f t="shared" si="5"/>
        <v>-372.3</v>
      </c>
      <c r="U13" s="81"/>
      <c r="V13" s="81"/>
      <c r="W13" s="81"/>
      <c r="X13" s="81"/>
      <c r="Y13" s="81"/>
    </row>
    <row r="14" spans="2:25" s="80" customFormat="1">
      <c r="B14" s="129"/>
      <c r="C14" s="126" t="s">
        <v>124</v>
      </c>
      <c r="D14" s="82"/>
      <c r="E14" s="227">
        <f t="shared" ref="E14:N14" si="6">-E6</f>
        <v>-3207.5690595000001</v>
      </c>
      <c r="F14" s="227">
        <f t="shared" si="6"/>
        <v>-3496.5364535000003</v>
      </c>
      <c r="G14" s="227">
        <f t="shared" si="6"/>
        <v>-3785.9859325000002</v>
      </c>
      <c r="H14" s="227">
        <f t="shared" si="6"/>
        <v>-4076.2817385000003</v>
      </c>
      <c r="I14" s="228">
        <f t="shared" si="6"/>
        <v>-4367.0060645000003</v>
      </c>
      <c r="J14" s="227">
        <f t="shared" si="6"/>
        <v>-4658.9409595000006</v>
      </c>
      <c r="K14" s="227">
        <f t="shared" si="6"/>
        <v>-4951.8828765000007</v>
      </c>
      <c r="L14" s="227">
        <f t="shared" si="6"/>
        <v>-5246.1960575000003</v>
      </c>
      <c r="M14" s="227">
        <f t="shared" si="6"/>
        <v>-5540.5413775000006</v>
      </c>
      <c r="N14" s="228">
        <f t="shared" si="6"/>
        <v>-5834.8866975000001</v>
      </c>
      <c r="U14" s="81"/>
      <c r="V14" s="81"/>
      <c r="W14" s="81"/>
      <c r="X14" s="81"/>
      <c r="Y14" s="81"/>
    </row>
    <row r="15" spans="2:25" s="80" customFormat="1" ht="15" thickBot="1">
      <c r="B15" s="129"/>
      <c r="C15" s="130" t="s">
        <v>2460</v>
      </c>
      <c r="D15" s="83"/>
      <c r="E15" s="168">
        <f t="shared" ref="E15" si="7">SUM(E7:E14)</f>
        <v>80638.836800000005</v>
      </c>
      <c r="F15" s="168">
        <f>SUM(F7:F14)</f>
        <v>81519.836800000005</v>
      </c>
      <c r="G15" s="168">
        <f>SUM(G7:G14)</f>
        <v>82308.836800000005</v>
      </c>
      <c r="H15" s="168">
        <f>SUM(H7:H14)</f>
        <v>82688.836800000005</v>
      </c>
      <c r="I15" s="169">
        <f>SUM(I7:I14)</f>
        <v>82676.836800000005</v>
      </c>
      <c r="J15" s="168">
        <f t="shared" ref="J15:M15" si="8">SUM(J7:J14)</f>
        <v>82799.836800000005</v>
      </c>
      <c r="K15" s="168">
        <f t="shared" si="8"/>
        <v>82618.836800000005</v>
      </c>
      <c r="L15" s="168">
        <f t="shared" si="8"/>
        <v>82306.836800000005</v>
      </c>
      <c r="M15" s="168">
        <f t="shared" si="8"/>
        <v>81905.836800000005</v>
      </c>
      <c r="N15" s="169">
        <f t="shared" ref="N15" si="9">SUM(N7:N14)</f>
        <v>82804.836800000005</v>
      </c>
      <c r="O15" s="84"/>
      <c r="U15" s="81"/>
      <c r="V15" s="81"/>
      <c r="W15" s="81"/>
      <c r="X15" s="81"/>
      <c r="Y15" s="81"/>
    </row>
    <row r="16" spans="2:25" s="80" customFormat="1" ht="15" thickTop="1">
      <c r="B16" s="85"/>
      <c r="C16" s="86"/>
      <c r="D16" s="86"/>
      <c r="E16" s="87"/>
      <c r="F16" s="87"/>
      <c r="G16" s="88"/>
      <c r="H16" s="89"/>
      <c r="I16" s="90"/>
      <c r="J16" s="91"/>
      <c r="K16" s="91"/>
      <c r="L16" s="91"/>
      <c r="M16" s="92"/>
      <c r="N16" s="93"/>
      <c r="O16" s="94"/>
      <c r="U16" s="81"/>
      <c r="V16" s="81"/>
      <c r="W16" s="81"/>
      <c r="X16" s="81"/>
      <c r="Y16" s="81"/>
    </row>
    <row r="17" spans="2:31" s="80" customFormat="1" ht="23.4" customHeight="1">
      <c r="B17" s="78" t="s">
        <v>125</v>
      </c>
      <c r="C17" s="32"/>
      <c r="D17" s="45"/>
      <c r="E17" s="379" t="s">
        <v>2457</v>
      </c>
      <c r="F17" s="379"/>
      <c r="G17" s="379"/>
      <c r="H17" s="379"/>
      <c r="I17" s="379"/>
      <c r="J17" s="379"/>
      <c r="K17" s="379"/>
      <c r="L17" s="379"/>
      <c r="M17" s="379"/>
      <c r="N17" s="380"/>
      <c r="O17" s="94"/>
      <c r="U17" s="81"/>
      <c r="V17" s="81"/>
      <c r="W17" s="81"/>
      <c r="X17" s="81"/>
      <c r="Y17" s="81"/>
    </row>
    <row r="18" spans="2:31" s="80" customFormat="1" ht="75.599999999999994" customHeight="1">
      <c r="B18" s="32"/>
      <c r="C18" s="45"/>
      <c r="D18" s="77" t="s">
        <v>4604</v>
      </c>
      <c r="E18" s="44">
        <f>SummerCapacities!J2</f>
        <v>2025</v>
      </c>
      <c r="F18" s="44">
        <f>SummerCapacities!K2</f>
        <v>2026</v>
      </c>
      <c r="G18" s="44">
        <f>SummerCapacities!L2</f>
        <v>2027</v>
      </c>
      <c r="H18" s="44">
        <f>SummerCapacities!M2</f>
        <v>2028</v>
      </c>
      <c r="I18" s="71">
        <f>SummerCapacities!N2</f>
        <v>2029</v>
      </c>
      <c r="J18" s="69">
        <f>SummerCapacities!O2</f>
        <v>2030</v>
      </c>
      <c r="K18" s="69">
        <f>SummerCapacities!P2</f>
        <v>2031</v>
      </c>
      <c r="L18" s="69">
        <f>SummerCapacities!Q2</f>
        <v>2032</v>
      </c>
      <c r="M18" s="69">
        <f>SummerCapacities!R2</f>
        <v>2033</v>
      </c>
      <c r="N18" s="71">
        <f>SummerCapacities!S2</f>
        <v>2034</v>
      </c>
      <c r="S18"/>
      <c r="T18"/>
      <c r="U18"/>
      <c r="V18"/>
      <c r="W18"/>
      <c r="X18"/>
      <c r="Y18"/>
      <c r="Z18"/>
      <c r="AA18"/>
      <c r="AB18"/>
      <c r="AC18"/>
      <c r="AD18"/>
      <c r="AE18"/>
    </row>
    <row r="19" spans="2:31" s="80" customFormat="1">
      <c r="B19" s="32"/>
      <c r="C19" s="45" t="s">
        <v>2288</v>
      </c>
      <c r="D19" s="46">
        <f>SummerCapacities!I404</f>
        <v>74288.580000000016</v>
      </c>
      <c r="E19" s="46">
        <f>SummerCapacities!J404</f>
        <v>66106.999999999956</v>
      </c>
      <c r="F19" s="46">
        <f>SummerCapacities!K404</f>
        <v>66106.999999999956</v>
      </c>
      <c r="G19" s="46">
        <f>SummerCapacities!L404</f>
        <v>66106.999999999956</v>
      </c>
      <c r="H19" s="46">
        <f>SummerCapacities!M404</f>
        <v>66106.999999999956</v>
      </c>
      <c r="I19" s="54">
        <f>SummerCapacities!N404</f>
        <v>66106.999999999956</v>
      </c>
      <c r="J19" s="46">
        <f>SummerCapacities!O404</f>
        <v>66106.999999999956</v>
      </c>
      <c r="K19" s="46">
        <f>SummerCapacities!P404</f>
        <v>66106.999999999956</v>
      </c>
      <c r="L19" s="46">
        <f>SummerCapacities!Q404</f>
        <v>66106.999999999956</v>
      </c>
      <c r="M19" s="46">
        <f>SummerCapacities!R404</f>
        <v>66106.999999999956</v>
      </c>
      <c r="N19" s="54">
        <f>SummerCapacities!S404</f>
        <v>66106.999999999956</v>
      </c>
      <c r="P19" s="95"/>
      <c r="Q19" s="95"/>
      <c r="R19" s="95"/>
      <c r="S19"/>
      <c r="T19"/>
      <c r="U19"/>
      <c r="V19"/>
      <c r="W19"/>
      <c r="X19"/>
      <c r="Y19"/>
      <c r="Z19"/>
      <c r="AA19"/>
      <c r="AB19"/>
      <c r="AC19"/>
      <c r="AD19"/>
      <c r="AE19"/>
    </row>
    <row r="20" spans="2:31" s="80" customFormat="1">
      <c r="B20" s="32"/>
      <c r="C20" s="45" t="s">
        <v>4523</v>
      </c>
      <c r="D20" s="46">
        <f>SummerCapacities!I443</f>
        <v>576.7000000953675</v>
      </c>
      <c r="E20" s="46">
        <f>SummerCapacities!J443</f>
        <v>455.07283817725153</v>
      </c>
      <c r="F20" s="46">
        <f>SummerCapacities!K443</f>
        <v>455.07283817725153</v>
      </c>
      <c r="G20" s="46">
        <f>SummerCapacities!L443</f>
        <v>455.07283817725153</v>
      </c>
      <c r="H20" s="46">
        <f>SummerCapacities!M443</f>
        <v>455.07283817725153</v>
      </c>
      <c r="I20" s="54">
        <f>SummerCapacities!N443</f>
        <v>455.07283817725153</v>
      </c>
      <c r="J20" s="46">
        <f>SummerCapacities!O443</f>
        <v>455.07283817725153</v>
      </c>
      <c r="K20" s="46">
        <f>SummerCapacities!P443</f>
        <v>455.07283817725153</v>
      </c>
      <c r="L20" s="46">
        <f>SummerCapacities!Q443</f>
        <v>455.07283817725153</v>
      </c>
      <c r="M20" s="46">
        <f>SummerCapacities!R443</f>
        <v>455.07283817725153</v>
      </c>
      <c r="N20" s="54">
        <f>SummerCapacities!S443</f>
        <v>455.07283817725153</v>
      </c>
      <c r="P20" s="95"/>
      <c r="Q20" s="95"/>
      <c r="R20" s="95"/>
      <c r="S20"/>
      <c r="T20"/>
      <c r="U20"/>
      <c r="V20"/>
      <c r="W20"/>
      <c r="X20"/>
      <c r="Y20"/>
      <c r="Z20"/>
      <c r="AA20"/>
      <c r="AB20"/>
      <c r="AC20"/>
      <c r="AD20"/>
      <c r="AE20"/>
    </row>
    <row r="21" spans="2:31" s="80" customFormat="1">
      <c r="B21" s="32"/>
      <c r="C21" s="45" t="s">
        <v>1843</v>
      </c>
      <c r="D21" s="46">
        <f>SummerCapacities!I466</f>
        <v>4044.12</v>
      </c>
      <c r="E21" s="46">
        <f>SummerCapacities!J466</f>
        <v>3680</v>
      </c>
      <c r="F21" s="46">
        <f>SummerCapacities!K466</f>
        <v>3680</v>
      </c>
      <c r="G21" s="46">
        <f>SummerCapacities!L466</f>
        <v>3680</v>
      </c>
      <c r="H21" s="46">
        <f>SummerCapacities!M466</f>
        <v>3680</v>
      </c>
      <c r="I21" s="54">
        <f>SummerCapacities!N466</f>
        <v>3680</v>
      </c>
      <c r="J21" s="46">
        <f>SummerCapacities!O466</f>
        <v>3680</v>
      </c>
      <c r="K21" s="46">
        <f>SummerCapacities!P466</f>
        <v>3680</v>
      </c>
      <c r="L21" s="46">
        <f>SummerCapacities!Q466</f>
        <v>3680</v>
      </c>
      <c r="M21" s="46">
        <f>SummerCapacities!R466</f>
        <v>3680</v>
      </c>
      <c r="N21" s="54">
        <f>SummerCapacities!S466</f>
        <v>3680</v>
      </c>
      <c r="P21" s="95"/>
      <c r="Q21" s="95"/>
      <c r="R21" s="95"/>
      <c r="S21"/>
      <c r="T21"/>
      <c r="U21"/>
      <c r="V21"/>
      <c r="W21"/>
      <c r="X21"/>
      <c r="Y21"/>
      <c r="Z21"/>
      <c r="AA21"/>
      <c r="AB21"/>
      <c r="AC21"/>
      <c r="AD21"/>
      <c r="AE21"/>
    </row>
    <row r="22" spans="2:31" s="80" customFormat="1">
      <c r="B22" s="32"/>
      <c r="C22" s="45" t="s">
        <v>1842</v>
      </c>
      <c r="D22" s="46">
        <f>SummerCapacities!I479</f>
        <v>-1647.12</v>
      </c>
      <c r="E22" s="46">
        <f>SummerCapacities!J479</f>
        <v>-1345</v>
      </c>
      <c r="F22" s="46">
        <f>SummerCapacities!K479</f>
        <v>-1496</v>
      </c>
      <c r="G22" s="46">
        <f>SummerCapacities!L479</f>
        <v>-1345</v>
      </c>
      <c r="H22" s="46">
        <f>SummerCapacities!M479</f>
        <v>-732</v>
      </c>
      <c r="I22" s="54">
        <f>SummerCapacities!N479</f>
        <v>-732</v>
      </c>
      <c r="J22" s="46">
        <f>SummerCapacities!O479</f>
        <v>-732</v>
      </c>
      <c r="K22" s="46">
        <f>SummerCapacities!P479</f>
        <v>-732</v>
      </c>
      <c r="L22" s="46">
        <f>SummerCapacities!Q479</f>
        <v>-732</v>
      </c>
      <c r="M22" s="46">
        <f>SummerCapacities!R479</f>
        <v>-732</v>
      </c>
      <c r="N22" s="54">
        <f>SummerCapacities!S479</f>
        <v>-732</v>
      </c>
      <c r="P22" s="95"/>
      <c r="Q22" s="95"/>
      <c r="R22" s="95"/>
      <c r="S22"/>
      <c r="T22"/>
      <c r="U22"/>
      <c r="V22"/>
      <c r="W22"/>
      <c r="X22"/>
      <c r="Y22"/>
      <c r="Z22"/>
      <c r="AA22"/>
      <c r="AB22"/>
      <c r="AC22"/>
      <c r="AD22"/>
      <c r="AE22"/>
    </row>
    <row r="23" spans="2:31" s="80" customFormat="1">
      <c r="B23" s="32"/>
      <c r="C23" s="45" t="s">
        <v>1629</v>
      </c>
      <c r="D23" s="46">
        <f>SummerCapacities!I481</f>
        <v>144.75</v>
      </c>
      <c r="E23" s="46">
        <f>SummerCapacities!J481</f>
        <v>135.5</v>
      </c>
      <c r="F23" s="46">
        <f>SummerCapacities!K481</f>
        <v>135.5</v>
      </c>
      <c r="G23" s="46">
        <f>SummerCapacities!L481</f>
        <v>135.5</v>
      </c>
      <c r="H23" s="46">
        <f>SummerCapacities!M481</f>
        <v>135.5</v>
      </c>
      <c r="I23" s="54">
        <f>SummerCapacities!N481</f>
        <v>135.5</v>
      </c>
      <c r="J23" s="46">
        <f>SummerCapacities!O481</f>
        <v>135.5</v>
      </c>
      <c r="K23" s="46">
        <f>SummerCapacities!P481</f>
        <v>135.5</v>
      </c>
      <c r="L23" s="46">
        <f>SummerCapacities!Q481</f>
        <v>135.5</v>
      </c>
      <c r="M23" s="46">
        <f>SummerCapacities!R481</f>
        <v>135.5</v>
      </c>
      <c r="N23" s="54">
        <f>SummerCapacities!S481</f>
        <v>135.5</v>
      </c>
      <c r="P23" s="95"/>
      <c r="Q23" s="95"/>
      <c r="R23" s="95"/>
      <c r="S23"/>
      <c r="T23"/>
      <c r="U23"/>
      <c r="V23"/>
      <c r="W23"/>
      <c r="X23"/>
      <c r="Y23"/>
      <c r="Z23"/>
      <c r="AA23"/>
      <c r="AB23"/>
      <c r="AC23"/>
      <c r="AD23"/>
      <c r="AE23"/>
    </row>
    <row r="24" spans="2:31" s="80" customFormat="1">
      <c r="B24" s="32"/>
      <c r="C24" s="45" t="s">
        <v>126</v>
      </c>
      <c r="D24" s="46">
        <f>SummerCapacities!I483+SummerCapacities!I484</f>
        <v>9336</v>
      </c>
      <c r="E24" s="46">
        <f>SummerCapacities!J483+SummerCapacities!J484</f>
        <v>2869.85</v>
      </c>
      <c r="F24" s="46">
        <f>SummerCapacities!K483+SummerCapacities!K484</f>
        <v>2759.85</v>
      </c>
      <c r="G24" s="46">
        <f>SummerCapacities!L483+SummerCapacities!L484</f>
        <v>2966.85</v>
      </c>
      <c r="H24" s="46">
        <f>SummerCapacities!M483+SummerCapacities!M484</f>
        <v>2966.85</v>
      </c>
      <c r="I24" s="54">
        <f>SummerCapacities!N483+SummerCapacities!N484</f>
        <v>3216.85</v>
      </c>
      <c r="J24" s="46">
        <f>SummerCapacities!O483+SummerCapacities!O484</f>
        <v>3216.85</v>
      </c>
      <c r="K24" s="46">
        <f>SummerCapacities!P483+SummerCapacities!P484</f>
        <v>3216.85</v>
      </c>
      <c r="L24" s="46">
        <f>SummerCapacities!Q483+SummerCapacities!Q484</f>
        <v>3216.85</v>
      </c>
      <c r="M24" s="46">
        <f>SummerCapacities!R483+SummerCapacities!R484</f>
        <v>3216.85</v>
      </c>
      <c r="N24" s="54">
        <f>SummerCapacities!S483+SummerCapacities!S484</f>
        <v>3216.85</v>
      </c>
      <c r="P24" s="95"/>
      <c r="Q24" s="95"/>
      <c r="R24" s="95"/>
      <c r="S24"/>
      <c r="T24"/>
      <c r="U24"/>
      <c r="V24"/>
      <c r="W24"/>
      <c r="X24"/>
      <c r="Y24"/>
      <c r="Z24"/>
      <c r="AA24"/>
      <c r="AB24"/>
      <c r="AC24"/>
      <c r="AD24"/>
      <c r="AE24"/>
    </row>
    <row r="25" spans="2:31" s="80" customFormat="1">
      <c r="B25" s="32"/>
      <c r="C25" s="45" t="s">
        <v>2485</v>
      </c>
      <c r="D25" s="46">
        <f>(SummerCapacities!I800+SummerCapacities!I869)*SummerCapacities!I801/100</f>
        <v>5436.56</v>
      </c>
      <c r="E25" s="46">
        <f>(SummerCapacities!J800+SummerCapacities!J869)*SummerCapacities!J801/100</f>
        <v>3258.1200000000008</v>
      </c>
      <c r="F25" s="46">
        <f>(SummerCapacities!K800+SummerCapacities!K869)*SummerCapacities!K801/100</f>
        <v>3258.1200000000008</v>
      </c>
      <c r="G25" s="46">
        <f>(SummerCapacities!L800+SummerCapacities!L869)*SummerCapacities!L801/100</f>
        <v>3258.1200000000008</v>
      </c>
      <c r="H25" s="46">
        <f>(SummerCapacities!M800+SummerCapacities!M869)*SummerCapacities!M801/100</f>
        <v>3258.1200000000008</v>
      </c>
      <c r="I25" s="54">
        <f>(SummerCapacities!N800+SummerCapacities!N869)*SummerCapacities!N801/100</f>
        <v>3258.1200000000008</v>
      </c>
      <c r="J25" s="46">
        <f>(SummerCapacities!O800+SummerCapacities!O869)*SummerCapacities!O801/100</f>
        <v>3258.1200000000008</v>
      </c>
      <c r="K25" s="46">
        <f>(SummerCapacities!P800+SummerCapacities!P869)*SummerCapacities!P801/100</f>
        <v>3258.1200000000008</v>
      </c>
      <c r="L25" s="46">
        <f>(SummerCapacities!Q800+SummerCapacities!Q869)*SummerCapacities!Q801/100</f>
        <v>3258.1200000000008</v>
      </c>
      <c r="M25" s="46">
        <f>(SummerCapacities!R800+SummerCapacities!R869)*SummerCapacities!R801/100</f>
        <v>3258.1200000000008</v>
      </c>
      <c r="N25" s="54">
        <f>(SummerCapacities!S800+SummerCapacities!S869)*SummerCapacities!S801/100</f>
        <v>3258.1200000000008</v>
      </c>
      <c r="P25" s="95"/>
      <c r="Q25" s="95"/>
      <c r="R25" s="95"/>
      <c r="S25"/>
      <c r="T25"/>
      <c r="U25"/>
      <c r="V25"/>
      <c r="W25"/>
      <c r="X25"/>
      <c r="Y25"/>
      <c r="Z25"/>
      <c r="AA25"/>
      <c r="AB25"/>
      <c r="AC25"/>
      <c r="AD25"/>
      <c r="AE25"/>
    </row>
    <row r="26" spans="2:31" s="80" customFormat="1">
      <c r="B26" s="32"/>
      <c r="C26" s="45" t="s">
        <v>4517</v>
      </c>
      <c r="D26" s="46">
        <f>(SummerCapacities!I803+SummerCapacities!I872)*SummerCapacities!I804/100</f>
        <v>4668.79</v>
      </c>
      <c r="E26" s="46">
        <f>(SummerCapacities!J803+SummerCapacities!J872)*SummerCapacities!J804/100</f>
        <v>1353.0819999999999</v>
      </c>
      <c r="F26" s="46">
        <f>(SummerCapacities!K803+SummerCapacities!K872)*SummerCapacities!K804/100</f>
        <v>1353.0819999999999</v>
      </c>
      <c r="G26" s="46">
        <f>(SummerCapacities!L803+SummerCapacities!L872)*SummerCapacities!L804/100</f>
        <v>1353.0819999999999</v>
      </c>
      <c r="H26" s="46">
        <f>(SummerCapacities!M803+SummerCapacities!M872)*SummerCapacities!M804/100</f>
        <v>1353.0819999999999</v>
      </c>
      <c r="I26" s="54">
        <f>(SummerCapacities!N803+SummerCapacities!N872)*SummerCapacities!N804/100</f>
        <v>1353.0819999999999</v>
      </c>
      <c r="J26" s="46">
        <f>(SummerCapacities!O803+SummerCapacities!O872)*SummerCapacities!O804/100</f>
        <v>1353.0819999999999</v>
      </c>
      <c r="K26" s="46">
        <f>(SummerCapacities!P803+SummerCapacities!P872)*SummerCapacities!P804/100</f>
        <v>1353.0819999999999</v>
      </c>
      <c r="L26" s="46">
        <f>(SummerCapacities!Q803+SummerCapacities!Q872)*SummerCapacities!Q804/100</f>
        <v>1353.0819999999999</v>
      </c>
      <c r="M26" s="46">
        <f>(SummerCapacities!R803+SummerCapacities!R872)*SummerCapacities!R804/100</f>
        <v>1353.0819999999999</v>
      </c>
      <c r="N26" s="54">
        <f>(SummerCapacities!S803+SummerCapacities!S872)*SummerCapacities!S804/100</f>
        <v>1353.0819999999999</v>
      </c>
      <c r="P26" s="95"/>
      <c r="Q26" s="95"/>
      <c r="R26" s="95"/>
      <c r="S26"/>
      <c r="T26"/>
      <c r="U26"/>
      <c r="V26"/>
      <c r="W26"/>
      <c r="X26"/>
      <c r="Y26"/>
      <c r="Z26"/>
      <c r="AA26"/>
      <c r="AB26"/>
      <c r="AC26"/>
      <c r="AD26"/>
      <c r="AE26"/>
    </row>
    <row r="27" spans="2:31" s="80" customFormat="1">
      <c r="B27" s="32"/>
      <c r="C27" s="45" t="s">
        <v>4518</v>
      </c>
      <c r="D27" s="46">
        <f>(SummerCapacities!I806+SummerCapacities!I875)*SummerCapacities!I807/100</f>
        <v>28968.989999999991</v>
      </c>
      <c r="E27" s="46">
        <f>(SummerCapacities!J806+SummerCapacities!J875)*SummerCapacities!J807/100</f>
        <v>6349.7499999999991</v>
      </c>
      <c r="F27" s="46">
        <f>(SummerCapacities!K806+SummerCapacities!K875)*SummerCapacities!K807/100</f>
        <v>6349.7499999999991</v>
      </c>
      <c r="G27" s="46">
        <f>(SummerCapacities!L806+SummerCapacities!L875)*SummerCapacities!L807/100</f>
        <v>6349.7499999999991</v>
      </c>
      <c r="H27" s="46">
        <f>(SummerCapacities!M806+SummerCapacities!M875)*SummerCapacities!M807/100</f>
        <v>6349.7499999999991</v>
      </c>
      <c r="I27" s="54">
        <f>(SummerCapacities!N806+SummerCapacities!N875)*SummerCapacities!N807/100</f>
        <v>6349.7499999999991</v>
      </c>
      <c r="J27" s="46">
        <f>(SummerCapacities!O806+SummerCapacities!O875)*SummerCapacities!O807/100</f>
        <v>6349.7499999999991</v>
      </c>
      <c r="K27" s="46">
        <f>(SummerCapacities!P806+SummerCapacities!P875)*SummerCapacities!P807/100</f>
        <v>6349.7499999999991</v>
      </c>
      <c r="L27" s="46">
        <f>(SummerCapacities!Q806+SummerCapacities!Q875)*SummerCapacities!Q807/100</f>
        <v>6349.7499999999991</v>
      </c>
      <c r="M27" s="46">
        <f>(SummerCapacities!R806+SummerCapacities!R875)*SummerCapacities!R807/100</f>
        <v>6349.7499999999991</v>
      </c>
      <c r="N27" s="54">
        <f>(SummerCapacities!S806+SummerCapacities!S875)*SummerCapacities!S807/100</f>
        <v>6349.7499999999991</v>
      </c>
      <c r="P27" s="95"/>
      <c r="Q27" s="95"/>
      <c r="R27" s="95"/>
      <c r="S27"/>
      <c r="T27"/>
      <c r="U27"/>
      <c r="V27"/>
      <c r="W27"/>
      <c r="X27"/>
      <c r="Y27"/>
      <c r="Z27"/>
      <c r="AA27"/>
      <c r="AB27"/>
      <c r="AC27"/>
      <c r="AD27"/>
      <c r="AE27"/>
    </row>
    <row r="28" spans="2:31" s="80" customFormat="1">
      <c r="B28" s="32"/>
      <c r="C28" s="45" t="s">
        <v>4522</v>
      </c>
      <c r="D28" s="46">
        <f>(SummerCapacities!I1027+SummerCapacities!I1097)*SummerCapacities!I1028/100</f>
        <v>23448.340000000004</v>
      </c>
      <c r="E28" s="46">
        <f>(SummerCapacities!J1027+SummerCapacities!J1097)*SummerCapacities!J1028/100</f>
        <v>17670.075999999997</v>
      </c>
      <c r="F28" s="46">
        <f>(SummerCapacities!K1027+SummerCapacities!K1097)*SummerCapacities!K1028/100</f>
        <v>17670.075999999997</v>
      </c>
      <c r="G28" s="46">
        <f>(SummerCapacities!L1027+SummerCapacities!L1097)*SummerCapacities!L1028/100</f>
        <v>17670.075999999997</v>
      </c>
      <c r="H28" s="46">
        <f>(SummerCapacities!M1027+SummerCapacities!M1097)*SummerCapacities!M1028/100</f>
        <v>17670.075999999997</v>
      </c>
      <c r="I28" s="54">
        <f>(SummerCapacities!N1027+SummerCapacities!N1097)*SummerCapacities!N1028/100</f>
        <v>17670.075999999997</v>
      </c>
      <c r="J28" s="46">
        <f>(SummerCapacities!O1027+SummerCapacities!O1097)*SummerCapacities!O1028/100</f>
        <v>17670.075999999997</v>
      </c>
      <c r="K28" s="46">
        <f>(SummerCapacities!P1027+SummerCapacities!P1097)*SummerCapacities!P1028/100</f>
        <v>17670.075999999997</v>
      </c>
      <c r="L28" s="46">
        <f>(SummerCapacities!Q1027+SummerCapacities!Q1097)*SummerCapacities!Q1028/100</f>
        <v>17670.075999999997</v>
      </c>
      <c r="M28" s="46">
        <f>(SummerCapacities!R1027+SummerCapacities!R1097)*SummerCapacities!R1028/100</f>
        <v>17670.075999999997</v>
      </c>
      <c r="N28" s="54">
        <f>(SummerCapacities!S1027+SummerCapacities!S1097)*SummerCapacities!S1028/100</f>
        <v>17670.075999999997</v>
      </c>
      <c r="O28" s="96"/>
      <c r="P28" s="95"/>
      <c r="Q28" s="95"/>
      <c r="R28" s="95"/>
      <c r="S28"/>
      <c r="T28"/>
      <c r="U28"/>
      <c r="V28"/>
      <c r="W28"/>
      <c r="X28"/>
      <c r="Y28"/>
      <c r="Z28"/>
      <c r="AA28"/>
      <c r="AB28"/>
      <c r="AC28"/>
      <c r="AD28"/>
      <c r="AE28"/>
    </row>
    <row r="29" spans="2:31" s="80" customFormat="1">
      <c r="B29" s="32"/>
      <c r="C29" s="45" t="s">
        <v>2483</v>
      </c>
      <c r="D29" s="46">
        <f>(SummerCapacities!I1217+SummerCapacities!I1243)*SummerCapacities!I1218/100</f>
        <v>6305.4299999999976</v>
      </c>
      <c r="E29" s="46">
        <f>(SummerCapacities!J1217+SummerCapacities!J1243)*SummerCapacities!J1218/100</f>
        <v>0</v>
      </c>
      <c r="F29" s="46">
        <f>(SummerCapacities!K1217+SummerCapacities!K1243)*SummerCapacities!K1218/100</f>
        <v>0</v>
      </c>
      <c r="G29" s="46">
        <f>(SummerCapacities!L1217+SummerCapacities!L1243)*SummerCapacities!L1218/100</f>
        <v>0</v>
      </c>
      <c r="H29" s="46">
        <f>(SummerCapacities!M1217+SummerCapacities!M1243)*SummerCapacities!M1218/100</f>
        <v>0</v>
      </c>
      <c r="I29" s="54">
        <f>(SummerCapacities!N1217+SummerCapacities!N1243)*SummerCapacities!N1218/100</f>
        <v>0</v>
      </c>
      <c r="J29" s="46">
        <f>(SummerCapacities!O1217+SummerCapacities!O1243)*SummerCapacities!O1218/100</f>
        <v>0</v>
      </c>
      <c r="K29" s="46">
        <f>(SummerCapacities!P1217+SummerCapacities!P1243)*SummerCapacities!P1218/100</f>
        <v>0</v>
      </c>
      <c r="L29" s="46">
        <f>(SummerCapacities!Q1217+SummerCapacities!Q1243)*SummerCapacities!Q1218/100</f>
        <v>0</v>
      </c>
      <c r="M29" s="46">
        <f>(SummerCapacities!R1217+SummerCapacities!R1243)*SummerCapacities!R1218/100</f>
        <v>0</v>
      </c>
      <c r="N29" s="54">
        <f>(SummerCapacities!S1217+SummerCapacities!S1243)*SummerCapacities!S1218/100</f>
        <v>0</v>
      </c>
      <c r="P29" s="95"/>
      <c r="Q29" s="95"/>
      <c r="R29" s="95"/>
      <c r="S29"/>
      <c r="T29"/>
      <c r="U29"/>
      <c r="V29"/>
      <c r="W29"/>
      <c r="X29"/>
      <c r="Y29"/>
      <c r="Z29"/>
      <c r="AA29"/>
      <c r="AB29"/>
      <c r="AC29"/>
      <c r="AD29"/>
      <c r="AE29"/>
    </row>
    <row r="30" spans="2:31" s="80" customFormat="1">
      <c r="B30" s="32"/>
      <c r="C30" s="45" t="s">
        <v>127</v>
      </c>
      <c r="D30" s="46">
        <f>SummerCapacities!I1246</f>
        <v>0</v>
      </c>
      <c r="E30" s="46">
        <f>SummerCapacities!J1246</f>
        <v>0</v>
      </c>
      <c r="F30" s="46">
        <f>SummerCapacities!K1246</f>
        <v>0</v>
      </c>
      <c r="G30" s="46">
        <f>SummerCapacities!L1246</f>
        <v>0</v>
      </c>
      <c r="H30" s="46">
        <f>SummerCapacities!M1246</f>
        <v>0</v>
      </c>
      <c r="I30" s="54">
        <f>SummerCapacities!N1246</f>
        <v>0</v>
      </c>
      <c r="J30" s="46">
        <f>SummerCapacities!O1246</f>
        <v>0</v>
      </c>
      <c r="K30" s="46">
        <f>SummerCapacities!P1246</f>
        <v>0</v>
      </c>
      <c r="L30" s="46">
        <f>SummerCapacities!Q1246</f>
        <v>0</v>
      </c>
      <c r="M30" s="46">
        <f>SummerCapacities!R1246</f>
        <v>0</v>
      </c>
      <c r="N30" s="54">
        <f>SummerCapacities!S1246</f>
        <v>0</v>
      </c>
      <c r="P30" s="95"/>
      <c r="Q30" s="95"/>
      <c r="R30" s="95"/>
      <c r="S30"/>
      <c r="T30"/>
      <c r="U30"/>
      <c r="V30"/>
      <c r="W30"/>
      <c r="X30"/>
      <c r="Y30"/>
      <c r="Z30"/>
      <c r="AA30"/>
      <c r="AB30"/>
      <c r="AC30"/>
      <c r="AD30"/>
      <c r="AE30"/>
    </row>
    <row r="31" spans="2:31" s="80" customFormat="1">
      <c r="B31" s="32"/>
      <c r="C31" s="45" t="s">
        <v>1516</v>
      </c>
      <c r="D31" s="46">
        <f>SummerCapacities!I1248</f>
        <v>0</v>
      </c>
      <c r="E31" s="46">
        <f>SummerCapacities!J1248</f>
        <v>0</v>
      </c>
      <c r="F31" s="46">
        <f>SummerCapacities!K1248</f>
        <v>0</v>
      </c>
      <c r="G31" s="46">
        <f>SummerCapacities!L1248</f>
        <v>0</v>
      </c>
      <c r="H31" s="46">
        <f>SummerCapacities!M1248</f>
        <v>0</v>
      </c>
      <c r="I31" s="54">
        <f>SummerCapacities!N1248</f>
        <v>0</v>
      </c>
      <c r="J31" s="46">
        <f>SummerCapacities!O1248</f>
        <v>0</v>
      </c>
      <c r="K31" s="46">
        <f>SummerCapacities!P1248</f>
        <v>0</v>
      </c>
      <c r="L31" s="46">
        <f>SummerCapacities!Q1248</f>
        <v>0</v>
      </c>
      <c r="M31" s="46">
        <f>SummerCapacities!R1248</f>
        <v>0</v>
      </c>
      <c r="N31" s="54">
        <f>SummerCapacities!S1248</f>
        <v>0</v>
      </c>
      <c r="P31" s="95"/>
      <c r="Q31" s="95"/>
      <c r="R31" s="95"/>
      <c r="S31"/>
      <c r="T31"/>
      <c r="U31"/>
      <c r="V31"/>
      <c r="W31"/>
      <c r="X31"/>
      <c r="Y31"/>
      <c r="Z31"/>
      <c r="AA31"/>
      <c r="AB31"/>
      <c r="AC31"/>
      <c r="AD31"/>
      <c r="AE31"/>
    </row>
    <row r="32" spans="2:31" s="80" customFormat="1">
      <c r="B32" s="32"/>
      <c r="C32" s="47" t="s">
        <v>2284</v>
      </c>
      <c r="D32" s="48">
        <f>SUM(D19:D31)</f>
        <v>155571.14000009536</v>
      </c>
      <c r="E32" s="48">
        <f t="shared" ref="E32:N32" si="10">SUM(E19:E31)</f>
        <v>100533.4508381772</v>
      </c>
      <c r="F32" s="48">
        <f t="shared" si="10"/>
        <v>100272.4508381772</v>
      </c>
      <c r="G32" s="48">
        <f t="shared" si="10"/>
        <v>100630.4508381772</v>
      </c>
      <c r="H32" s="48">
        <f t="shared" si="10"/>
        <v>101243.4508381772</v>
      </c>
      <c r="I32" s="55">
        <f t="shared" si="10"/>
        <v>101493.4508381772</v>
      </c>
      <c r="J32" s="48">
        <f t="shared" si="10"/>
        <v>101493.4508381772</v>
      </c>
      <c r="K32" s="48">
        <f t="shared" si="10"/>
        <v>101493.4508381772</v>
      </c>
      <c r="L32" s="48">
        <f t="shared" si="10"/>
        <v>101493.4508381772</v>
      </c>
      <c r="M32" s="48">
        <f t="shared" si="10"/>
        <v>101493.4508381772</v>
      </c>
      <c r="N32" s="55">
        <f t="shared" si="10"/>
        <v>101493.4508381772</v>
      </c>
      <c r="P32" s="95"/>
      <c r="Q32" s="95"/>
      <c r="R32" s="95"/>
      <c r="S32"/>
      <c r="T32"/>
      <c r="U32"/>
      <c r="V32"/>
      <c r="W32"/>
      <c r="X32"/>
      <c r="Y32"/>
      <c r="Z32"/>
      <c r="AA32"/>
      <c r="AB32"/>
      <c r="AC32"/>
      <c r="AD32"/>
      <c r="AE32"/>
    </row>
    <row r="33" spans="2:31" s="80" customFormat="1">
      <c r="B33" s="32"/>
      <c r="C33" s="45"/>
      <c r="D33" s="46"/>
      <c r="E33" s="46"/>
      <c r="F33" s="46"/>
      <c r="G33" s="46"/>
      <c r="H33" s="59"/>
      <c r="I33" s="54"/>
      <c r="J33" s="59"/>
      <c r="K33" s="59"/>
      <c r="L33" s="59"/>
      <c r="M33" s="59"/>
      <c r="N33" s="54"/>
      <c r="P33" s="95"/>
      <c r="Q33" s="95"/>
      <c r="R33" s="95"/>
      <c r="S33"/>
      <c r="T33"/>
      <c r="U33"/>
      <c r="V33"/>
      <c r="W33"/>
      <c r="X33"/>
      <c r="Y33"/>
      <c r="Z33"/>
      <c r="AA33"/>
      <c r="AB33"/>
      <c r="AC33"/>
      <c r="AD33"/>
      <c r="AE33"/>
    </row>
    <row r="34" spans="2:31" s="80" customFormat="1">
      <c r="B34" s="32"/>
      <c r="C34" s="45" t="s">
        <v>4406</v>
      </c>
      <c r="D34" s="46">
        <f>SummerCapacities!I1255*SummerCapacities!I1256/100</f>
        <v>1220</v>
      </c>
      <c r="E34" s="46">
        <f>SummerCapacities!J1255*SummerCapacities!J1256/100</f>
        <v>817.4</v>
      </c>
      <c r="F34" s="46">
        <f>SummerCapacities!K1255*SummerCapacities!K1256/100</f>
        <v>817.4</v>
      </c>
      <c r="G34" s="46">
        <f>SummerCapacities!L1255*SummerCapacities!L1256/100</f>
        <v>817.4</v>
      </c>
      <c r="H34" s="46">
        <f>SummerCapacities!M1255*SummerCapacities!M1256/100</f>
        <v>817.4</v>
      </c>
      <c r="I34" s="54">
        <f>SummerCapacities!N1255*SummerCapacities!N1256/100</f>
        <v>817.4</v>
      </c>
      <c r="J34" s="46">
        <f>SummerCapacities!O1255*SummerCapacities!O1256/100</f>
        <v>817.4</v>
      </c>
      <c r="K34" s="46">
        <f>SummerCapacities!P1255*SummerCapacities!P1256/100</f>
        <v>817.4</v>
      </c>
      <c r="L34" s="46">
        <f>SummerCapacities!Q1255*SummerCapacities!Q1256/100</f>
        <v>817.4</v>
      </c>
      <c r="M34" s="46">
        <f>SummerCapacities!R1255*SummerCapacities!R1256/100</f>
        <v>817.4</v>
      </c>
      <c r="N34" s="54">
        <f>SummerCapacities!S1255*SummerCapacities!S1256/100</f>
        <v>817.4</v>
      </c>
      <c r="P34" s="95"/>
      <c r="Q34" s="95"/>
      <c r="R34" s="95"/>
      <c r="S34"/>
      <c r="T34"/>
      <c r="U34"/>
      <c r="V34"/>
      <c r="W34"/>
      <c r="X34"/>
      <c r="Y34"/>
      <c r="Z34"/>
      <c r="AA34"/>
      <c r="AB34"/>
      <c r="AC34"/>
      <c r="AD34"/>
      <c r="AE34"/>
    </row>
    <row r="35" spans="2:31" s="80" customFormat="1">
      <c r="B35" s="32"/>
      <c r="C35" s="45"/>
      <c r="D35" s="46"/>
      <c r="E35" s="46"/>
      <c r="F35" s="46"/>
      <c r="G35" s="46"/>
      <c r="H35" s="46"/>
      <c r="I35" s="54"/>
      <c r="J35" s="46"/>
      <c r="K35" s="46"/>
      <c r="L35" s="46"/>
      <c r="M35" s="46"/>
      <c r="N35" s="54"/>
      <c r="P35" s="95"/>
      <c r="Q35" s="95"/>
      <c r="R35" s="95"/>
      <c r="S35"/>
      <c r="T35"/>
      <c r="U35"/>
      <c r="V35"/>
      <c r="W35"/>
      <c r="X35"/>
      <c r="Y35"/>
      <c r="Z35"/>
      <c r="AA35"/>
      <c r="AB35"/>
      <c r="AC35"/>
      <c r="AD35"/>
      <c r="AE35"/>
    </row>
    <row r="36" spans="2:31" s="80" customFormat="1">
      <c r="B36" s="32"/>
      <c r="C36" s="45" t="s">
        <v>1841</v>
      </c>
      <c r="D36" s="46">
        <f>SummerCapacities!I1266</f>
        <v>1073.5</v>
      </c>
      <c r="E36" s="46">
        <f>SummerCapacities!J1266</f>
        <v>694</v>
      </c>
      <c r="F36" s="46">
        <f>SummerCapacities!K1266</f>
        <v>971.49999999999989</v>
      </c>
      <c r="G36" s="46">
        <f>SummerCapacities!L1266</f>
        <v>971.49999999999989</v>
      </c>
      <c r="H36" s="46">
        <f>SummerCapacities!M1266</f>
        <v>971.49999999999989</v>
      </c>
      <c r="I36" s="54">
        <f>SummerCapacities!N1266</f>
        <v>971.49999999999989</v>
      </c>
      <c r="J36" s="46">
        <f>SummerCapacities!O1266</f>
        <v>971.49999999999989</v>
      </c>
      <c r="K36" s="46">
        <f>SummerCapacities!P1266</f>
        <v>971.49999999999989</v>
      </c>
      <c r="L36" s="46">
        <f>SummerCapacities!Q1266</f>
        <v>971.49999999999989</v>
      </c>
      <c r="M36" s="46">
        <f>SummerCapacities!R1266</f>
        <v>971.49999999999989</v>
      </c>
      <c r="N36" s="54">
        <f>SummerCapacities!S1266</f>
        <v>971.49999999999989</v>
      </c>
      <c r="P36" s="95"/>
      <c r="Q36" s="95"/>
      <c r="R36" s="95"/>
      <c r="S36"/>
      <c r="T36"/>
      <c r="U36"/>
      <c r="V36"/>
      <c r="W36"/>
      <c r="X36"/>
      <c r="Y36"/>
      <c r="Z36"/>
      <c r="AA36"/>
      <c r="AB36"/>
      <c r="AC36"/>
      <c r="AD36"/>
      <c r="AE36"/>
    </row>
    <row r="37" spans="2:31" s="80" customFormat="1">
      <c r="B37" s="32"/>
      <c r="C37" s="45" t="s">
        <v>2486</v>
      </c>
      <c r="D37" s="46">
        <f>SummerCapacities!I1287*SummerCapacities!I1288/100</f>
        <v>449.4</v>
      </c>
      <c r="E37" s="46">
        <f>SummerCapacities!J1287*SummerCapacities!J1288/100</f>
        <v>0</v>
      </c>
      <c r="F37" s="46">
        <f>SummerCapacities!K1287*SummerCapacities!K1288/100</f>
        <v>269.64</v>
      </c>
      <c r="G37" s="46">
        <f>SummerCapacities!L1287*SummerCapacities!L1288/100</f>
        <v>269.64</v>
      </c>
      <c r="H37" s="46">
        <f>SummerCapacities!M1287*SummerCapacities!M1288/100</f>
        <v>269.64</v>
      </c>
      <c r="I37" s="54">
        <f>SummerCapacities!N1287*SummerCapacities!N1288/100</f>
        <v>269.64</v>
      </c>
      <c r="J37" s="46">
        <f>SummerCapacities!O1287*SummerCapacities!O1288/100</f>
        <v>269.64</v>
      </c>
      <c r="K37" s="46">
        <f>SummerCapacities!P1287*SummerCapacities!P1288/100</f>
        <v>269.64</v>
      </c>
      <c r="L37" s="46">
        <f>SummerCapacities!Q1287*SummerCapacities!Q1288/100</f>
        <v>269.64</v>
      </c>
      <c r="M37" s="46">
        <f>SummerCapacities!R1287*SummerCapacities!R1288/100</f>
        <v>269.64</v>
      </c>
      <c r="N37" s="54">
        <f>SummerCapacities!S1287*SummerCapacities!S1288/100</f>
        <v>269.64</v>
      </c>
      <c r="P37" s="95"/>
      <c r="Q37" s="95"/>
      <c r="R37" s="95"/>
      <c r="S37"/>
      <c r="T37"/>
      <c r="U37"/>
      <c r="V37"/>
      <c r="W37"/>
      <c r="X37"/>
      <c r="Y37"/>
      <c r="Z37"/>
      <c r="AA37"/>
      <c r="AB37"/>
      <c r="AC37"/>
      <c r="AD37"/>
      <c r="AE37"/>
    </row>
    <row r="38" spans="2:31" s="80" customFormat="1">
      <c r="B38" s="32"/>
      <c r="C38" s="45" t="s">
        <v>4519</v>
      </c>
      <c r="D38" s="46">
        <f>SummerCapacities!I1290*SummerCapacities!I1291/100</f>
        <v>590.1</v>
      </c>
      <c r="E38" s="46">
        <f>SummerCapacities!J1290*SummerCapacities!J1291/100</f>
        <v>47.966000000000001</v>
      </c>
      <c r="F38" s="46">
        <f>SummerCapacities!K1290*SummerCapacities!K1291/100</f>
        <v>171.12900000000002</v>
      </c>
      <c r="G38" s="46">
        <f>SummerCapacities!L1290*SummerCapacities!L1291/100</f>
        <v>171.12900000000002</v>
      </c>
      <c r="H38" s="46">
        <f>SummerCapacities!M1290*SummerCapacities!M1291/100</f>
        <v>171.12900000000002</v>
      </c>
      <c r="I38" s="54">
        <f>SummerCapacities!N1290*SummerCapacities!N1291/100</f>
        <v>171.12900000000002</v>
      </c>
      <c r="J38" s="46">
        <f>SummerCapacities!O1290*SummerCapacities!O1291/100</f>
        <v>171.12900000000002</v>
      </c>
      <c r="K38" s="46">
        <f>SummerCapacities!P1290*SummerCapacities!P1291/100</f>
        <v>171.12900000000002</v>
      </c>
      <c r="L38" s="46">
        <f>SummerCapacities!Q1290*SummerCapacities!Q1291/100</f>
        <v>171.12900000000002</v>
      </c>
      <c r="M38" s="46">
        <f>SummerCapacities!R1290*SummerCapacities!R1291/100</f>
        <v>171.12900000000002</v>
      </c>
      <c r="N38" s="54">
        <f>SummerCapacities!S1290*SummerCapacities!S1291/100</f>
        <v>171.12900000000002</v>
      </c>
      <c r="P38" s="95"/>
      <c r="Q38" s="95"/>
      <c r="R38" s="95"/>
      <c r="S38"/>
      <c r="T38"/>
      <c r="U38"/>
      <c r="V38"/>
      <c r="W38"/>
      <c r="X38"/>
      <c r="Y38"/>
      <c r="Z38"/>
      <c r="AA38"/>
      <c r="AB38"/>
      <c r="AC38"/>
      <c r="AD38"/>
      <c r="AE38"/>
    </row>
    <row r="39" spans="2:31" s="80" customFormat="1">
      <c r="B39" s="32"/>
      <c r="C39" s="45" t="s">
        <v>4520</v>
      </c>
      <c r="D39" s="46">
        <f>SummerCapacities!I1293*SummerCapacities!I1294/100</f>
        <v>2588.6</v>
      </c>
      <c r="E39" s="46">
        <f>SummerCapacities!J1293*SummerCapacities!J1294/100</f>
        <v>222.11199999999999</v>
      </c>
      <c r="F39" s="46">
        <f>SummerCapacities!K1293*SummerCapacities!K1294/100</f>
        <v>361.70200000000006</v>
      </c>
      <c r="G39" s="46">
        <f>SummerCapacities!L1293*SummerCapacities!L1294/100</f>
        <v>569.49199999999996</v>
      </c>
      <c r="H39" s="46">
        <f>SummerCapacities!M1293*SummerCapacities!M1294/100</f>
        <v>569.49199999999996</v>
      </c>
      <c r="I39" s="54">
        <f>SummerCapacities!N1293*SummerCapacities!N1294/100</f>
        <v>569.49199999999996</v>
      </c>
      <c r="J39" s="46">
        <f>SummerCapacities!O1293*SummerCapacities!O1294/100</f>
        <v>569.49199999999996</v>
      </c>
      <c r="K39" s="46">
        <f>SummerCapacities!P1293*SummerCapacities!P1294/100</f>
        <v>569.49199999999996</v>
      </c>
      <c r="L39" s="46">
        <f>SummerCapacities!Q1293*SummerCapacities!Q1294/100</f>
        <v>569.49199999999996</v>
      </c>
      <c r="M39" s="46">
        <f>SummerCapacities!R1293*SummerCapacities!R1294/100</f>
        <v>569.49199999999996</v>
      </c>
      <c r="N39" s="54">
        <f>SummerCapacities!S1293*SummerCapacities!S1294/100</f>
        <v>569.49199999999996</v>
      </c>
      <c r="P39" s="95"/>
      <c r="Q39" s="95"/>
      <c r="R39" s="95"/>
      <c r="S39"/>
      <c r="T39"/>
      <c r="U39"/>
      <c r="V39"/>
      <c r="W39"/>
      <c r="X39"/>
      <c r="Y39"/>
      <c r="Z39"/>
      <c r="AA39"/>
      <c r="AB39"/>
      <c r="AC39"/>
      <c r="AD39"/>
      <c r="AE39"/>
    </row>
    <row r="40" spans="2:31" s="80" customFormat="1">
      <c r="B40" s="32"/>
      <c r="C40" s="45" t="s">
        <v>4521</v>
      </c>
      <c r="D40" s="46">
        <f>SummerCapacities!I1447*SummerCapacities!I1448/100</f>
        <v>36867.700000000004</v>
      </c>
      <c r="E40" s="46">
        <f>SummerCapacities!J1447*SummerCapacities!J1448/100</f>
        <v>13280.848000000005</v>
      </c>
      <c r="F40" s="46">
        <f>SummerCapacities!K1447*SummerCapacities!K1448/100</f>
        <v>22990.532000000003</v>
      </c>
      <c r="G40" s="46">
        <f>SummerCapacities!L1447*SummerCapacities!L1448/100</f>
        <v>27226.240000000005</v>
      </c>
      <c r="H40" s="46">
        <f>SummerCapacities!M1447*SummerCapacities!M1448/100</f>
        <v>27341.988000000001</v>
      </c>
      <c r="I40" s="54">
        <f>SummerCapacities!N1447*SummerCapacities!N1448/100</f>
        <v>28019.452000000001</v>
      </c>
      <c r="J40" s="46">
        <f>SummerCapacities!O1447*SummerCapacities!O1448/100</f>
        <v>28019.452000000001</v>
      </c>
      <c r="K40" s="46">
        <f>SummerCapacities!P1447*SummerCapacities!P1448/100</f>
        <v>28019.452000000001</v>
      </c>
      <c r="L40" s="46">
        <f>SummerCapacities!Q1447*SummerCapacities!Q1448/100</f>
        <v>28019.452000000001</v>
      </c>
      <c r="M40" s="46">
        <f>SummerCapacities!R1447*SummerCapacities!R1448/100</f>
        <v>28019.452000000001</v>
      </c>
      <c r="N40" s="54">
        <f>SummerCapacities!S1447*SummerCapacities!S1448/100</f>
        <v>28019.452000000001</v>
      </c>
      <c r="P40" s="95"/>
      <c r="Q40" s="95"/>
      <c r="R40" s="95"/>
      <c r="S40"/>
      <c r="T40"/>
      <c r="U40"/>
      <c r="V40"/>
      <c r="W40"/>
      <c r="X40"/>
      <c r="Y40"/>
      <c r="Z40"/>
      <c r="AA40"/>
      <c r="AB40"/>
      <c r="AC40"/>
      <c r="AD40"/>
      <c r="AE40"/>
    </row>
    <row r="41" spans="2:31" s="80" customFormat="1">
      <c r="B41" s="32"/>
      <c r="C41" s="45" t="s">
        <v>2484</v>
      </c>
      <c r="D41" s="46">
        <f>SummerCapacities!I1594*SummerCapacities!I1595/100</f>
        <v>18158.239999999994</v>
      </c>
      <c r="E41" s="46">
        <f>SummerCapacities!J1594*SummerCapacities!J1595/100</f>
        <v>0</v>
      </c>
      <c r="F41" s="46">
        <f>SummerCapacities!K1594*SummerCapacities!K1595/100</f>
        <v>0</v>
      </c>
      <c r="G41" s="46">
        <f>SummerCapacities!L1594*SummerCapacities!L1595/100</f>
        <v>0</v>
      </c>
      <c r="H41" s="46">
        <f>SummerCapacities!M1594*SummerCapacities!M1595/100</f>
        <v>0</v>
      </c>
      <c r="I41" s="54">
        <f>SummerCapacities!N1594*SummerCapacities!N1595/100</f>
        <v>0</v>
      </c>
      <c r="J41" s="46">
        <f>SummerCapacities!O1594*SummerCapacities!O1595/100</f>
        <v>0</v>
      </c>
      <c r="K41" s="46">
        <f>SummerCapacities!P1594*SummerCapacities!P1595/100</f>
        <v>0</v>
      </c>
      <c r="L41" s="46">
        <f>SummerCapacities!Q1594*SummerCapacities!Q1595/100</f>
        <v>0</v>
      </c>
      <c r="M41" s="46">
        <f>SummerCapacities!R1594*SummerCapacities!R1595/100</f>
        <v>0</v>
      </c>
      <c r="N41" s="54">
        <f>SummerCapacities!S1594*SummerCapacities!S1595/100</f>
        <v>0</v>
      </c>
      <c r="P41" s="95"/>
      <c r="Q41" s="95"/>
      <c r="R41" s="95"/>
      <c r="S41"/>
      <c r="T41"/>
      <c r="U41"/>
      <c r="V41"/>
      <c r="W41"/>
      <c r="X41"/>
      <c r="Y41"/>
      <c r="Z41"/>
      <c r="AA41"/>
      <c r="AB41"/>
      <c r="AC41"/>
      <c r="AD41"/>
      <c r="AE41"/>
    </row>
    <row r="42" spans="2:31" s="80" customFormat="1">
      <c r="B42" s="32"/>
      <c r="C42" s="47" t="s">
        <v>2285</v>
      </c>
      <c r="D42" s="48">
        <f>SUM(D36:D41)</f>
        <v>59727.539999999994</v>
      </c>
      <c r="E42" s="48">
        <f t="shared" ref="E42:N42" si="11">SUM(E36:E41)</f>
        <v>14244.926000000005</v>
      </c>
      <c r="F42" s="48">
        <f t="shared" si="11"/>
        <v>24764.503000000004</v>
      </c>
      <c r="G42" s="48">
        <f t="shared" si="11"/>
        <v>29208.001000000004</v>
      </c>
      <c r="H42" s="48">
        <f t="shared" si="11"/>
        <v>29323.749</v>
      </c>
      <c r="I42" s="55">
        <f t="shared" si="11"/>
        <v>30001.213</v>
      </c>
      <c r="J42" s="48">
        <f t="shared" si="11"/>
        <v>30001.213</v>
      </c>
      <c r="K42" s="48">
        <f t="shared" si="11"/>
        <v>30001.213</v>
      </c>
      <c r="L42" s="48">
        <f t="shared" si="11"/>
        <v>30001.213</v>
      </c>
      <c r="M42" s="48">
        <f t="shared" si="11"/>
        <v>30001.213</v>
      </c>
      <c r="N42" s="55">
        <f t="shared" si="11"/>
        <v>30001.213</v>
      </c>
      <c r="P42" s="95"/>
      <c r="Q42" s="95"/>
      <c r="R42" s="95"/>
      <c r="S42"/>
      <c r="T42"/>
      <c r="U42"/>
      <c r="V42"/>
      <c r="W42"/>
      <c r="X42"/>
      <c r="Y42"/>
      <c r="Z42"/>
      <c r="AA42"/>
      <c r="AB42"/>
      <c r="AC42"/>
      <c r="AD42"/>
      <c r="AE42"/>
    </row>
    <row r="43" spans="2:31" s="80" customFormat="1">
      <c r="B43" s="32"/>
      <c r="C43" s="47"/>
      <c r="D43" s="46"/>
      <c r="E43" s="46"/>
      <c r="F43" s="46"/>
      <c r="G43" s="46"/>
      <c r="H43" s="59"/>
      <c r="I43" s="55"/>
      <c r="J43" s="59"/>
      <c r="K43" s="59"/>
      <c r="L43" s="59"/>
      <c r="M43" s="59"/>
      <c r="N43" s="212"/>
      <c r="P43" s="95"/>
      <c r="Q43" s="95"/>
      <c r="R43" s="95"/>
      <c r="S43"/>
      <c r="T43"/>
      <c r="U43"/>
      <c r="V43"/>
      <c r="W43"/>
      <c r="X43"/>
      <c r="Y43"/>
      <c r="Z43"/>
      <c r="AA43"/>
      <c r="AB43"/>
      <c r="AC43"/>
      <c r="AD43"/>
      <c r="AE43"/>
    </row>
    <row r="44" spans="2:31" s="80" customFormat="1" ht="15" thickBot="1">
      <c r="B44" s="32"/>
      <c r="C44" s="56" t="s">
        <v>128</v>
      </c>
      <c r="D44" s="57">
        <f t="shared" ref="D44:N44" si="12">D32+D34+D42</f>
        <v>216518.68000009534</v>
      </c>
      <c r="E44" s="57">
        <f t="shared" si="12"/>
        <v>115595.7768381772</v>
      </c>
      <c r="F44" s="57">
        <f t="shared" si="12"/>
        <v>125854.35383817719</v>
      </c>
      <c r="G44" s="57">
        <f t="shared" si="12"/>
        <v>130655.8518381772</v>
      </c>
      <c r="H44" s="57">
        <f t="shared" si="12"/>
        <v>131384.59983817721</v>
      </c>
      <c r="I44" s="68">
        <f t="shared" si="12"/>
        <v>132312.06383817719</v>
      </c>
      <c r="J44" s="57">
        <f t="shared" si="12"/>
        <v>132312.06383817719</v>
      </c>
      <c r="K44" s="57">
        <f t="shared" si="12"/>
        <v>132312.06383817719</v>
      </c>
      <c r="L44" s="57">
        <f t="shared" si="12"/>
        <v>132312.06383817719</v>
      </c>
      <c r="M44" s="57">
        <f t="shared" si="12"/>
        <v>132312.06383817719</v>
      </c>
      <c r="N44" s="68">
        <f t="shared" si="12"/>
        <v>132312.06383817719</v>
      </c>
      <c r="P44" s="95"/>
      <c r="Q44" s="95"/>
      <c r="R44" s="95"/>
      <c r="S44"/>
      <c r="T44"/>
      <c r="U44"/>
      <c r="V44"/>
      <c r="W44"/>
      <c r="X44"/>
      <c r="Y44"/>
      <c r="Z44"/>
      <c r="AA44"/>
      <c r="AB44"/>
      <c r="AC44"/>
      <c r="AD44"/>
      <c r="AE44"/>
    </row>
    <row r="45" spans="2:31" s="22" customFormat="1" ht="13.8" thickTop="1">
      <c r="C45" s="5"/>
      <c r="D45" s="5"/>
      <c r="E45" s="5"/>
      <c r="F45" s="5"/>
      <c r="G45" s="5"/>
      <c r="H45" s="5"/>
      <c r="I45" s="58"/>
      <c r="J45" s="5"/>
      <c r="K45" s="5"/>
      <c r="L45" s="5"/>
      <c r="M45" s="5"/>
      <c r="N45" s="58"/>
      <c r="S45"/>
      <c r="T45"/>
      <c r="U45"/>
      <c r="V45"/>
      <c r="W45"/>
      <c r="X45"/>
      <c r="Y45"/>
      <c r="Z45"/>
      <c r="AA45"/>
      <c r="AB45"/>
      <c r="AC45"/>
      <c r="AD45"/>
      <c r="AE45"/>
    </row>
    <row r="46" spans="2:31" s="99" customFormat="1">
      <c r="B46" s="98"/>
      <c r="C46" s="113"/>
      <c r="D46" s="113"/>
      <c r="E46" s="114">
        <f>SummerCapacities!J2</f>
        <v>2025</v>
      </c>
      <c r="F46" s="114">
        <f>SummerCapacities!K2</f>
        <v>2026</v>
      </c>
      <c r="G46" s="114">
        <f>SummerCapacities!L2</f>
        <v>2027</v>
      </c>
      <c r="H46" s="114">
        <f>SummerCapacities!M2</f>
        <v>2028</v>
      </c>
      <c r="I46" s="115">
        <f>SummerCapacities!N2</f>
        <v>2029</v>
      </c>
      <c r="J46" s="114">
        <f>SummerCapacities!O2</f>
        <v>2030</v>
      </c>
      <c r="K46" s="114">
        <f>SummerCapacities!P2</f>
        <v>2031</v>
      </c>
      <c r="L46" s="114">
        <f>SummerCapacities!Q2</f>
        <v>2032</v>
      </c>
      <c r="M46" s="114">
        <f>SummerCapacities!R2</f>
        <v>2033</v>
      </c>
      <c r="N46" s="115">
        <f>SummerCapacities!S2</f>
        <v>2034</v>
      </c>
      <c r="S46"/>
      <c r="T46"/>
      <c r="U46"/>
      <c r="V46"/>
      <c r="W46"/>
      <c r="X46"/>
      <c r="Y46"/>
      <c r="Z46"/>
      <c r="AA46"/>
      <c r="AB46"/>
      <c r="AC46"/>
      <c r="AD46"/>
      <c r="AE46"/>
    </row>
    <row r="47" spans="2:31">
      <c r="B47" s="100"/>
      <c r="C47" s="116" t="s">
        <v>77</v>
      </c>
      <c r="D47" s="116"/>
      <c r="E47" s="117">
        <f t="shared" ref="E47:N47" si="13">(E$44-E$15)/E$15</f>
        <v>0.4335000531428449</v>
      </c>
      <c r="F47" s="117">
        <f t="shared" si="13"/>
        <v>0.54384943319927237</v>
      </c>
      <c r="G47" s="117">
        <f t="shared" si="13"/>
        <v>0.58738547302830058</v>
      </c>
      <c r="H47" s="117">
        <f t="shared" si="13"/>
        <v>0.58890371327822577</v>
      </c>
      <c r="I47" s="117">
        <f t="shared" si="13"/>
        <v>0.60035227470358632</v>
      </c>
      <c r="J47" s="308">
        <f t="shared" si="13"/>
        <v>0.59797493511698785</v>
      </c>
      <c r="K47" s="117">
        <f t="shared" si="13"/>
        <v>0.60147575253900432</v>
      </c>
      <c r="L47" s="117">
        <f t="shared" si="13"/>
        <v>0.6075464564345544</v>
      </c>
      <c r="M47" s="117">
        <f t="shared" si="13"/>
        <v>0.61541678844281311</v>
      </c>
      <c r="N47" s="118">
        <f t="shared" si="13"/>
        <v>0.59787844468255968</v>
      </c>
      <c r="S47"/>
      <c r="T47"/>
      <c r="U47"/>
      <c r="V47"/>
      <c r="W47"/>
      <c r="X47"/>
      <c r="Y47"/>
      <c r="Z47"/>
      <c r="AA47"/>
      <c r="AB47"/>
      <c r="AC47"/>
      <c r="AD47"/>
      <c r="AE47"/>
    </row>
    <row r="48" spans="2:31">
      <c r="B48" s="101"/>
      <c r="C48" s="34" t="s">
        <v>57</v>
      </c>
      <c r="D48" s="34"/>
      <c r="E48" s="323"/>
      <c r="F48" s="323"/>
      <c r="G48" s="323"/>
      <c r="H48" s="119"/>
      <c r="I48" s="5"/>
      <c r="J48" s="5"/>
      <c r="K48" s="120"/>
      <c r="L48" s="120"/>
      <c r="M48" s="120"/>
      <c r="N48" s="121"/>
    </row>
    <row r="49" spans="2:14">
      <c r="B49" s="101"/>
      <c r="C49" s="34"/>
      <c r="D49" s="34"/>
      <c r="E49" s="119"/>
      <c r="F49" s="119"/>
      <c r="G49" s="119"/>
      <c r="H49" s="119"/>
      <c r="I49" s="5"/>
      <c r="J49" s="5"/>
      <c r="K49" s="120"/>
      <c r="L49" s="120"/>
      <c r="M49" s="120"/>
      <c r="N49" s="121"/>
    </row>
    <row r="50" spans="2:14" ht="15.6" customHeight="1">
      <c r="B50" s="101"/>
      <c r="C50" s="312" t="s">
        <v>4590</v>
      </c>
      <c r="D50" s="313"/>
      <c r="E50" s="314"/>
      <c r="F50" s="314"/>
      <c r="G50" s="314"/>
      <c r="H50" s="314"/>
      <c r="I50" s="330"/>
      <c r="J50" s="371" t="s">
        <v>4620</v>
      </c>
      <c r="K50" s="371"/>
      <c r="L50" s="371"/>
      <c r="M50" s="371"/>
      <c r="N50" s="371"/>
    </row>
    <row r="51" spans="2:14">
      <c r="B51" s="101"/>
      <c r="C51" s="313"/>
      <c r="D51" s="313"/>
      <c r="E51" s="322">
        <v>2025</v>
      </c>
      <c r="F51" s="322">
        <v>2026</v>
      </c>
      <c r="G51" s="322">
        <v>2027</v>
      </c>
      <c r="H51" s="322">
        <v>2028</v>
      </c>
      <c r="I51" s="322">
        <v>2029</v>
      </c>
      <c r="J51" s="371"/>
      <c r="K51" s="371"/>
      <c r="L51" s="371"/>
      <c r="M51" s="371"/>
      <c r="N51" s="371"/>
    </row>
    <row r="52" spans="2:14">
      <c r="B52" s="101"/>
      <c r="C52" s="313" t="s">
        <v>4595</v>
      </c>
      <c r="D52" s="313"/>
      <c r="E52" s="316">
        <v>5582</v>
      </c>
      <c r="F52" s="316">
        <v>11548.674999999999</v>
      </c>
      <c r="G52" s="316">
        <v>16443.667000000001</v>
      </c>
      <c r="H52" s="316">
        <v>20075.832999999999</v>
      </c>
      <c r="I52" s="316">
        <v>21036.433000000001</v>
      </c>
      <c r="J52" s="371"/>
      <c r="K52" s="371"/>
      <c r="L52" s="371"/>
      <c r="M52" s="371"/>
      <c r="N52" s="371"/>
    </row>
    <row r="53" spans="2:14">
      <c r="B53" s="101"/>
      <c r="C53" s="317" t="s">
        <v>4597</v>
      </c>
      <c r="D53" s="317"/>
      <c r="E53" s="318">
        <f>(E$44-(E$15+E$52))/(E$15+E$52)</f>
        <v>0.34069421184482401</v>
      </c>
      <c r="F53" s="318">
        <f>(F$44-(F$15+F$52))/(F$15+F$52)</f>
        <v>0.35227641878095639</v>
      </c>
      <c r="G53" s="318">
        <f>(G$44-(G$15+G$52))/(G$15+G$52)</f>
        <v>0.32306368760826493</v>
      </c>
      <c r="H53" s="318">
        <f>(H$44-(H$15+H$52))/(H$15+H$52)</f>
        <v>0.27849970319446504</v>
      </c>
      <c r="I53" s="318">
        <f>(I$44-(I$15+I$52))/(I$15+I$52)</f>
        <v>0.27574864907187774</v>
      </c>
      <c r="J53" s="371"/>
      <c r="K53" s="371"/>
      <c r="L53" s="371"/>
      <c r="M53" s="371"/>
      <c r="N53" s="371"/>
    </row>
    <row r="54" spans="2:14" ht="12.6" customHeight="1">
      <c r="B54" s="101"/>
      <c r="C54" s="319"/>
      <c r="D54" s="319"/>
      <c r="E54" s="319"/>
      <c r="F54" s="319"/>
      <c r="G54" s="319"/>
      <c r="H54" s="319"/>
      <c r="I54" s="315"/>
      <c r="J54" s="371"/>
      <c r="K54" s="371"/>
      <c r="L54" s="371"/>
      <c r="M54" s="371"/>
      <c r="N54" s="371"/>
    </row>
    <row r="55" spans="2:14" ht="14.1" customHeight="1">
      <c r="C55" s="313" t="s">
        <v>4596</v>
      </c>
      <c r="D55" s="320"/>
      <c r="E55" s="316">
        <v>1599.5</v>
      </c>
      <c r="F55" s="316">
        <v>10684.656000000001</v>
      </c>
      <c r="G55" s="316">
        <v>19734.776000000002</v>
      </c>
      <c r="H55" s="316">
        <v>30619.48</v>
      </c>
      <c r="I55" s="316">
        <v>31694.48</v>
      </c>
      <c r="J55" s="371"/>
      <c r="K55" s="371"/>
      <c r="L55" s="371"/>
      <c r="M55" s="371"/>
      <c r="N55" s="371"/>
    </row>
    <row r="56" spans="2:14" ht="14.25" customHeight="1">
      <c r="C56" s="317" t="s">
        <v>4598</v>
      </c>
      <c r="D56" s="317"/>
      <c r="E56" s="318">
        <f>(E$44-(E$15+E$52+E$55))/(E$15+E$52+E$55)</f>
        <v>0.31627571756451289</v>
      </c>
      <c r="F56" s="318">
        <f>(F$44-(F$15+F$52+F$55))/(F$15+F$52+F$55)</f>
        <v>0.21301697583615545</v>
      </c>
      <c r="G56" s="318">
        <f>(G$44-(G$15+G$52+G$55))/(G$15+G$52+G$55)</f>
        <v>0.10269939573865715</v>
      </c>
      <c r="H56" s="318">
        <f>(H$44-(H$15+H$52+H$55))/(H$15+H$52+H$55)</f>
        <v>-1.4990911325078638E-2</v>
      </c>
      <c r="I56" s="318">
        <f>(I$44-(I$15+I$52+I$55))/(I$15+I$52+I$55)</f>
        <v>-2.2861955585224806E-2</v>
      </c>
      <c r="J56" s="371"/>
      <c r="K56" s="371"/>
      <c r="L56" s="371"/>
      <c r="M56" s="371"/>
      <c r="N56" s="371"/>
    </row>
    <row r="57" spans="2:14" ht="14.25" customHeight="1">
      <c r="C57" s="313"/>
      <c r="D57" s="320"/>
      <c r="E57" s="321"/>
      <c r="F57" s="321"/>
      <c r="G57" s="321"/>
      <c r="H57" s="321"/>
      <c r="I57" s="315"/>
      <c r="J57" s="371"/>
      <c r="K57" s="371"/>
      <c r="L57" s="371"/>
      <c r="M57" s="371"/>
      <c r="N57" s="371"/>
    </row>
    <row r="58" spans="2:14" ht="14.25" customHeight="1">
      <c r="C58" s="313" t="s">
        <v>4591</v>
      </c>
      <c r="D58" s="320"/>
      <c r="E58" s="321"/>
      <c r="F58" s="321"/>
      <c r="G58" s="321"/>
      <c r="H58" s="321"/>
      <c r="I58" s="315"/>
      <c r="J58" s="371"/>
      <c r="K58" s="371"/>
      <c r="L58" s="371"/>
      <c r="M58" s="371"/>
      <c r="N58" s="371"/>
    </row>
    <row r="59" spans="2:14" ht="14.25" customHeight="1">
      <c r="C59" s="122"/>
      <c r="D59" s="121"/>
      <c r="E59" s="123"/>
      <c r="F59" s="123"/>
      <c r="G59" s="123"/>
      <c r="H59" s="123"/>
      <c r="I59" s="5"/>
      <c r="J59" s="5"/>
      <c r="K59" s="121"/>
      <c r="L59" s="121"/>
      <c r="M59" s="121"/>
      <c r="N59" s="121"/>
    </row>
    <row r="60" spans="2:14" ht="14.25" customHeight="1">
      <c r="C60" s="122" t="s">
        <v>2482</v>
      </c>
      <c r="E60" s="102"/>
      <c r="F60" s="102"/>
      <c r="G60" s="102"/>
      <c r="H60" s="102"/>
    </row>
    <row r="100" spans="3:9">
      <c r="C100" s="327" t="s">
        <v>4614</v>
      </c>
      <c r="D100" s="34"/>
      <c r="E100" s="322">
        <v>2025</v>
      </c>
      <c r="F100" s="322">
        <v>2026</v>
      </c>
      <c r="G100" s="322">
        <v>2027</v>
      </c>
      <c r="H100" s="322">
        <v>2028</v>
      </c>
      <c r="I100" s="322">
        <v>2029</v>
      </c>
    </row>
    <row r="101" spans="3:9">
      <c r="C101" s="34"/>
      <c r="D101" s="34"/>
      <c r="E101" s="326">
        <f>E15+E52</f>
        <v>86220.836800000005</v>
      </c>
      <c r="F101" s="326">
        <f>F15+F52</f>
        <v>93068.511800000007</v>
      </c>
      <c r="G101" s="326">
        <f>G15+G52</f>
        <v>98752.503800000006</v>
      </c>
      <c r="H101" s="326">
        <f>H15+H52</f>
        <v>102764.6698</v>
      </c>
      <c r="I101" s="326">
        <f>I15+I52</f>
        <v>103713.26980000001</v>
      </c>
    </row>
  </sheetData>
  <mergeCells count="6">
    <mergeCell ref="J50:N58"/>
    <mergeCell ref="J3:N3"/>
    <mergeCell ref="B3:I3"/>
    <mergeCell ref="B2:N2"/>
    <mergeCell ref="B1:N1"/>
    <mergeCell ref="E17:N17"/>
  </mergeCells>
  <pageMargins left="0.5" right="0.5" top="0.75" bottom="0.75" header="0.3" footer="0.3"/>
  <pageSetup scale="48" orientation="landscape" r:id="rId1"/>
  <headerFooter>
    <oddFooter>&amp;LERCOT PUBLIC&amp;C&amp;P</oddFooter>
  </headerFooter>
  <rowBreaks count="1" manualBreakCount="1">
    <brk id="60" min="1" max="13" man="1"/>
  </rowBreaks>
  <colBreaks count="1" manualBreakCount="1">
    <brk id="1" max="1048575" man="1"/>
  </col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sheetPr>
  <dimension ref="A1:AK1707"/>
  <sheetViews>
    <sheetView zoomScale="85" zoomScaleNormal="85" workbookViewId="0">
      <pane xSplit="2" ySplit="3" topLeftCell="C4" activePane="bottomRight" state="frozen"/>
      <selection pane="topRight" activeCell="C1" sqref="C1"/>
      <selection pane="bottomLeft" activeCell="A4" sqref="A4"/>
      <selection pane="bottomRight"/>
    </sheetView>
  </sheetViews>
  <sheetFormatPr defaultColWidth="8.44140625" defaultRowHeight="14.4"/>
  <cols>
    <col min="1" max="1" width="5.44140625" customWidth="1"/>
    <col min="2" max="2" width="47.5546875" customWidth="1"/>
    <col min="3" max="3" width="17.88671875" customWidth="1"/>
    <col min="4" max="4" width="17.5546875" customWidth="1"/>
    <col min="5" max="5" width="16.44140625" bestFit="1" customWidth="1"/>
    <col min="6" max="6" width="9.44140625" bestFit="1" customWidth="1"/>
    <col min="7" max="7" width="12.44140625" customWidth="1"/>
    <col min="8" max="8" width="13.44140625" bestFit="1" customWidth="1"/>
    <col min="9" max="9" width="15.44140625" customWidth="1"/>
    <col min="10" max="17" width="11.44140625" customWidth="1"/>
    <col min="18" max="19" width="11.44140625" style="23" customWidth="1"/>
    <col min="21" max="21" width="8.44140625" style="23"/>
    <col min="24" max="29" width="8.44140625" style="23"/>
    <col min="30" max="30" width="21.109375" style="23" customWidth="1"/>
    <col min="31" max="16384" width="8.44140625" style="23"/>
  </cols>
  <sheetData>
    <row r="1" spans="1:37" ht="30">
      <c r="A1" s="26"/>
      <c r="B1" s="24" t="s">
        <v>1714</v>
      </c>
      <c r="C1" s="27"/>
      <c r="D1" s="28"/>
      <c r="E1" s="29"/>
      <c r="F1" s="29"/>
      <c r="G1" s="29"/>
      <c r="H1" s="30"/>
      <c r="I1" s="30"/>
      <c r="J1" s="381" t="s">
        <v>2450</v>
      </c>
      <c r="K1" s="381"/>
      <c r="L1" s="381"/>
      <c r="M1" s="381"/>
      <c r="N1" s="381"/>
      <c r="O1" s="381"/>
      <c r="P1" s="381"/>
      <c r="Q1" s="381"/>
      <c r="R1" s="381"/>
      <c r="S1" s="381"/>
    </row>
    <row r="2" spans="1:37" s="42" customFormat="1" ht="52.8">
      <c r="A2" s="60"/>
      <c r="B2" s="61" t="s">
        <v>129</v>
      </c>
      <c r="C2" s="62" t="s">
        <v>2110</v>
      </c>
      <c r="D2" s="63" t="s">
        <v>130</v>
      </c>
      <c r="E2" s="61" t="s">
        <v>131</v>
      </c>
      <c r="F2" s="63" t="s">
        <v>132</v>
      </c>
      <c r="G2" s="63" t="s">
        <v>133</v>
      </c>
      <c r="H2" s="64" t="s">
        <v>134</v>
      </c>
      <c r="I2" s="76" t="s">
        <v>2456</v>
      </c>
      <c r="J2" s="65">
        <v>2025</v>
      </c>
      <c r="K2" s="65">
        <v>2026</v>
      </c>
      <c r="L2" s="65">
        <v>2027</v>
      </c>
      <c r="M2" s="65">
        <v>2028</v>
      </c>
      <c r="N2" s="66">
        <v>2029</v>
      </c>
      <c r="O2" s="66">
        <v>2030</v>
      </c>
      <c r="P2" s="66">
        <v>2031</v>
      </c>
      <c r="Q2" s="66">
        <v>2032</v>
      </c>
      <c r="R2" s="66">
        <v>2033</v>
      </c>
      <c r="S2" s="66">
        <v>2034</v>
      </c>
      <c r="T2"/>
      <c r="U2" s="75"/>
      <c r="AD2"/>
      <c r="AE2"/>
      <c r="AF2"/>
      <c r="AG2"/>
      <c r="AH2"/>
      <c r="AI2"/>
      <c r="AJ2"/>
      <c r="AK2"/>
    </row>
    <row r="3" spans="1:37">
      <c r="A3" s="139"/>
      <c r="B3" s="140" t="s">
        <v>135</v>
      </c>
      <c r="C3" s="49"/>
      <c r="D3" s="49"/>
      <c r="E3" s="49"/>
      <c r="F3" s="49"/>
      <c r="G3" s="49"/>
      <c r="H3" s="50"/>
      <c r="I3" s="50"/>
      <c r="J3" s="35"/>
      <c r="K3" s="35"/>
      <c r="L3" s="35"/>
      <c r="M3" s="36"/>
      <c r="N3" s="36"/>
      <c r="O3" s="36"/>
      <c r="P3" s="36"/>
      <c r="Q3" s="36"/>
      <c r="R3" s="36"/>
      <c r="S3" s="36"/>
      <c r="U3" s="43"/>
      <c r="X3" s="211"/>
      <c r="AD3"/>
      <c r="AE3"/>
      <c r="AF3"/>
      <c r="AG3"/>
      <c r="AH3"/>
      <c r="AI3"/>
      <c r="AJ3"/>
      <c r="AK3"/>
    </row>
    <row r="4" spans="1:37" s="5" customFormat="1" ht="13.2">
      <c r="A4" s="5">
        <v>4</v>
      </c>
      <c r="B4" s="51" t="s">
        <v>136</v>
      </c>
      <c r="C4" s="51"/>
      <c r="D4" s="51" t="s">
        <v>137</v>
      </c>
      <c r="E4" s="51" t="s">
        <v>138</v>
      </c>
      <c r="F4" s="51" t="s">
        <v>139</v>
      </c>
      <c r="G4" s="51" t="s">
        <v>31</v>
      </c>
      <c r="H4" s="52">
        <v>1990</v>
      </c>
      <c r="I4" s="38">
        <v>1269</v>
      </c>
      <c r="J4" s="38">
        <v>1205</v>
      </c>
      <c r="K4" s="38">
        <v>1205</v>
      </c>
      <c r="L4" s="38">
        <v>1205</v>
      </c>
      <c r="M4" s="38">
        <v>1205</v>
      </c>
      <c r="N4" s="37">
        <v>1205</v>
      </c>
      <c r="O4" s="37">
        <v>1205</v>
      </c>
      <c r="P4" s="37">
        <v>1205</v>
      </c>
      <c r="Q4" s="37">
        <v>1205</v>
      </c>
      <c r="R4" s="37">
        <v>1205</v>
      </c>
      <c r="S4" s="37">
        <v>1205</v>
      </c>
      <c r="T4" s="207"/>
      <c r="AD4"/>
      <c r="AE4"/>
      <c r="AF4"/>
      <c r="AG4"/>
      <c r="AH4"/>
      <c r="AI4"/>
      <c r="AJ4"/>
      <c r="AK4"/>
    </row>
    <row r="5" spans="1:37" s="5" customFormat="1" ht="13.2">
      <c r="A5" s="5">
        <f>A4+1</f>
        <v>5</v>
      </c>
      <c r="B5" s="51" t="s">
        <v>140</v>
      </c>
      <c r="C5" s="51"/>
      <c r="D5" s="51" t="s">
        <v>141</v>
      </c>
      <c r="E5" s="51" t="s">
        <v>138</v>
      </c>
      <c r="F5" s="51" t="s">
        <v>139</v>
      </c>
      <c r="G5" s="51" t="s">
        <v>31</v>
      </c>
      <c r="H5" s="52">
        <v>1993</v>
      </c>
      <c r="I5" s="38">
        <v>1269</v>
      </c>
      <c r="J5" s="38">
        <v>1195</v>
      </c>
      <c r="K5" s="38">
        <v>1195</v>
      </c>
      <c r="L5" s="38">
        <v>1195</v>
      </c>
      <c r="M5" s="38">
        <v>1195</v>
      </c>
      <c r="N5" s="37">
        <v>1195</v>
      </c>
      <c r="O5" s="37">
        <v>1195</v>
      </c>
      <c r="P5" s="37">
        <v>1195</v>
      </c>
      <c r="Q5" s="37">
        <v>1195</v>
      </c>
      <c r="R5" s="37">
        <v>1195</v>
      </c>
      <c r="S5" s="37">
        <v>1195</v>
      </c>
      <c r="T5" s="207"/>
      <c r="AD5"/>
      <c r="AE5"/>
      <c r="AF5"/>
      <c r="AG5"/>
      <c r="AH5"/>
      <c r="AI5"/>
      <c r="AJ5"/>
      <c r="AK5"/>
    </row>
    <row r="6" spans="1:37" s="5" customFormat="1" ht="13.2">
      <c r="A6" s="5">
        <f t="shared" ref="A6:A69" si="0">A5+1</f>
        <v>6</v>
      </c>
      <c r="B6" s="51" t="s">
        <v>142</v>
      </c>
      <c r="C6" s="51"/>
      <c r="D6" s="51" t="s">
        <v>143</v>
      </c>
      <c r="E6" s="51" t="s">
        <v>144</v>
      </c>
      <c r="F6" s="51" t="s">
        <v>139</v>
      </c>
      <c r="G6" s="51" t="s">
        <v>69</v>
      </c>
      <c r="H6" s="52">
        <v>1988</v>
      </c>
      <c r="I6" s="38">
        <v>1365</v>
      </c>
      <c r="J6" s="38">
        <v>1293.2</v>
      </c>
      <c r="K6" s="38">
        <v>1293.2</v>
      </c>
      <c r="L6" s="38">
        <v>1293.2</v>
      </c>
      <c r="M6" s="38">
        <v>1293.2</v>
      </c>
      <c r="N6" s="37">
        <v>1293.2</v>
      </c>
      <c r="O6" s="37">
        <v>1293.2</v>
      </c>
      <c r="P6" s="37">
        <v>1293.2</v>
      </c>
      <c r="Q6" s="37">
        <v>1293.2</v>
      </c>
      <c r="R6" s="37">
        <v>1293.2</v>
      </c>
      <c r="S6" s="37">
        <v>1293.2</v>
      </c>
      <c r="T6" s="207"/>
      <c r="AD6"/>
      <c r="AE6"/>
      <c r="AF6"/>
      <c r="AG6"/>
      <c r="AH6"/>
      <c r="AI6"/>
      <c r="AJ6"/>
      <c r="AK6"/>
    </row>
    <row r="7" spans="1:37" s="5" customFormat="1" ht="13.2">
      <c r="A7" s="5">
        <f t="shared" si="0"/>
        <v>7</v>
      </c>
      <c r="B7" s="51" t="s">
        <v>145</v>
      </c>
      <c r="C7" s="51"/>
      <c r="D7" s="51" t="s">
        <v>146</v>
      </c>
      <c r="E7" s="51" t="s">
        <v>144</v>
      </c>
      <c r="F7" s="51" t="s">
        <v>139</v>
      </c>
      <c r="G7" s="51" t="s">
        <v>69</v>
      </c>
      <c r="H7" s="52">
        <v>1989</v>
      </c>
      <c r="I7" s="38">
        <v>1365</v>
      </c>
      <c r="J7" s="38">
        <v>1280</v>
      </c>
      <c r="K7" s="38">
        <v>1280</v>
      </c>
      <c r="L7" s="38">
        <v>1280</v>
      </c>
      <c r="M7" s="38">
        <v>1280</v>
      </c>
      <c r="N7" s="37">
        <v>1280</v>
      </c>
      <c r="O7" s="37">
        <v>1280</v>
      </c>
      <c r="P7" s="37">
        <v>1280</v>
      </c>
      <c r="Q7" s="37">
        <v>1280</v>
      </c>
      <c r="R7" s="37">
        <v>1280</v>
      </c>
      <c r="S7" s="37">
        <v>1280</v>
      </c>
      <c r="T7" s="207"/>
      <c r="AD7"/>
      <c r="AE7"/>
      <c r="AF7"/>
      <c r="AG7"/>
      <c r="AH7"/>
      <c r="AI7"/>
      <c r="AJ7"/>
      <c r="AK7"/>
    </row>
    <row r="8" spans="1:37" s="5" customFormat="1" ht="13.2">
      <c r="A8" s="5">
        <f t="shared" si="0"/>
        <v>8</v>
      </c>
      <c r="B8" s="51" t="s">
        <v>147</v>
      </c>
      <c r="C8" s="51"/>
      <c r="D8" s="51" t="s">
        <v>148</v>
      </c>
      <c r="E8" s="51" t="s">
        <v>149</v>
      </c>
      <c r="F8" s="51" t="s">
        <v>150</v>
      </c>
      <c r="G8" s="51" t="s">
        <v>32</v>
      </c>
      <c r="H8" s="52">
        <v>1980</v>
      </c>
      <c r="I8" s="38">
        <v>655</v>
      </c>
      <c r="J8" s="38">
        <v>655</v>
      </c>
      <c r="K8" s="38">
        <v>655</v>
      </c>
      <c r="L8" s="38">
        <v>655</v>
      </c>
      <c r="M8" s="38">
        <v>655</v>
      </c>
      <c r="N8" s="37">
        <v>655</v>
      </c>
      <c r="O8" s="37">
        <v>655</v>
      </c>
      <c r="P8" s="37">
        <v>655</v>
      </c>
      <c r="Q8" s="37">
        <v>655</v>
      </c>
      <c r="R8" s="37">
        <v>655</v>
      </c>
      <c r="S8" s="37">
        <v>655</v>
      </c>
      <c r="T8" s="207"/>
      <c r="AD8"/>
      <c r="AE8"/>
      <c r="AF8"/>
      <c r="AG8"/>
      <c r="AH8"/>
      <c r="AI8"/>
      <c r="AJ8"/>
      <c r="AK8"/>
    </row>
    <row r="9" spans="1:37" s="5" customFormat="1" ht="13.2">
      <c r="A9" s="5">
        <f t="shared" si="0"/>
        <v>9</v>
      </c>
      <c r="B9" s="51" t="s">
        <v>70</v>
      </c>
      <c r="C9" s="51"/>
      <c r="D9" s="51" t="s">
        <v>24</v>
      </c>
      <c r="E9" s="51" t="s">
        <v>151</v>
      </c>
      <c r="F9" s="51" t="s">
        <v>150</v>
      </c>
      <c r="G9" s="51" t="s">
        <v>32</v>
      </c>
      <c r="H9" s="52">
        <v>1979</v>
      </c>
      <c r="I9" s="38">
        <v>615</v>
      </c>
      <c r="J9" s="38">
        <v>604</v>
      </c>
      <c r="K9" s="38">
        <v>604</v>
      </c>
      <c r="L9" s="38">
        <v>604</v>
      </c>
      <c r="M9" s="38">
        <v>604</v>
      </c>
      <c r="N9" s="37">
        <v>604</v>
      </c>
      <c r="O9" s="37">
        <v>604</v>
      </c>
      <c r="P9" s="37">
        <v>604</v>
      </c>
      <c r="Q9" s="37">
        <v>604</v>
      </c>
      <c r="R9" s="37">
        <v>604</v>
      </c>
      <c r="S9" s="37">
        <v>604</v>
      </c>
      <c r="T9" s="207"/>
      <c r="AD9"/>
      <c r="AE9"/>
      <c r="AF9"/>
      <c r="AG9"/>
      <c r="AH9"/>
      <c r="AI9"/>
      <c r="AJ9"/>
      <c r="AK9"/>
    </row>
    <row r="10" spans="1:37" s="5" customFormat="1" ht="13.2">
      <c r="A10" s="5">
        <f t="shared" si="0"/>
        <v>10</v>
      </c>
      <c r="B10" s="51" t="s">
        <v>71</v>
      </c>
      <c r="C10" s="51"/>
      <c r="D10" s="51" t="s">
        <v>25</v>
      </c>
      <c r="E10" s="51" t="s">
        <v>151</v>
      </c>
      <c r="F10" s="51" t="s">
        <v>150</v>
      </c>
      <c r="G10" s="51" t="s">
        <v>32</v>
      </c>
      <c r="H10" s="52">
        <v>1980</v>
      </c>
      <c r="I10" s="38">
        <v>615</v>
      </c>
      <c r="J10" s="38">
        <v>599</v>
      </c>
      <c r="K10" s="38">
        <v>599</v>
      </c>
      <c r="L10" s="38">
        <v>599</v>
      </c>
      <c r="M10" s="38">
        <v>599</v>
      </c>
      <c r="N10" s="37">
        <v>599</v>
      </c>
      <c r="O10" s="37">
        <v>599</v>
      </c>
      <c r="P10" s="37">
        <v>599</v>
      </c>
      <c r="Q10" s="37">
        <v>599</v>
      </c>
      <c r="R10" s="37">
        <v>599</v>
      </c>
      <c r="S10" s="37">
        <v>599</v>
      </c>
      <c r="T10" s="207"/>
      <c r="AD10"/>
      <c r="AE10"/>
      <c r="AF10"/>
      <c r="AG10"/>
      <c r="AH10"/>
      <c r="AI10"/>
      <c r="AJ10"/>
      <c r="AK10"/>
    </row>
    <row r="11" spans="1:37" s="5" customFormat="1" ht="12.6" customHeight="1">
      <c r="A11" s="5">
        <f t="shared" si="0"/>
        <v>11</v>
      </c>
      <c r="B11" s="51" t="s">
        <v>71</v>
      </c>
      <c r="C11" s="51"/>
      <c r="D11" s="51" t="s">
        <v>26</v>
      </c>
      <c r="E11" s="51" t="s">
        <v>151</v>
      </c>
      <c r="F11" s="51" t="s">
        <v>150</v>
      </c>
      <c r="G11" s="51" t="s">
        <v>32</v>
      </c>
      <c r="H11" s="52">
        <v>1988</v>
      </c>
      <c r="I11" s="38">
        <v>460</v>
      </c>
      <c r="J11" s="38">
        <v>437</v>
      </c>
      <c r="K11" s="38">
        <v>437</v>
      </c>
      <c r="L11" s="38">
        <v>437</v>
      </c>
      <c r="M11" s="38">
        <v>437</v>
      </c>
      <c r="N11" s="37">
        <v>437</v>
      </c>
      <c r="O11" s="37">
        <v>437</v>
      </c>
      <c r="P11" s="37">
        <v>437</v>
      </c>
      <c r="Q11" s="37">
        <v>437</v>
      </c>
      <c r="R11" s="37">
        <v>437</v>
      </c>
      <c r="S11" s="37">
        <v>437</v>
      </c>
      <c r="T11" s="207"/>
      <c r="AD11"/>
      <c r="AE11"/>
      <c r="AF11"/>
      <c r="AG11"/>
      <c r="AH11"/>
      <c r="AI11"/>
      <c r="AJ11"/>
      <c r="AK11"/>
    </row>
    <row r="12" spans="1:37" s="5" customFormat="1" ht="13.2">
      <c r="A12" s="5">
        <f t="shared" si="0"/>
        <v>12</v>
      </c>
      <c r="B12" s="51" t="s">
        <v>152</v>
      </c>
      <c r="C12" s="51"/>
      <c r="D12" s="51" t="s">
        <v>153</v>
      </c>
      <c r="E12" s="51" t="s">
        <v>36</v>
      </c>
      <c r="F12" s="51" t="s">
        <v>150</v>
      </c>
      <c r="G12" s="51" t="s">
        <v>32</v>
      </c>
      <c r="H12" s="52">
        <v>1992</v>
      </c>
      <c r="I12" s="38">
        <v>560</v>
      </c>
      <c r="J12" s="38">
        <v>560</v>
      </c>
      <c r="K12" s="38">
        <v>560</v>
      </c>
      <c r="L12" s="38">
        <v>560</v>
      </c>
      <c r="M12" s="38">
        <v>560</v>
      </c>
      <c r="N12" s="37">
        <v>560</v>
      </c>
      <c r="O12" s="37">
        <v>560</v>
      </c>
      <c r="P12" s="37">
        <v>560</v>
      </c>
      <c r="Q12" s="37">
        <v>560</v>
      </c>
      <c r="R12" s="37">
        <v>560</v>
      </c>
      <c r="S12" s="37">
        <v>560</v>
      </c>
      <c r="T12" s="207"/>
      <c r="AD12"/>
      <c r="AE12"/>
      <c r="AF12"/>
      <c r="AG12"/>
      <c r="AH12"/>
      <c r="AI12"/>
      <c r="AJ12"/>
      <c r="AK12"/>
    </row>
    <row r="13" spans="1:37" s="5" customFormat="1" ht="13.2">
      <c r="A13" s="5">
        <f t="shared" si="0"/>
        <v>13</v>
      </c>
      <c r="B13" s="51" t="s">
        <v>154</v>
      </c>
      <c r="C13" s="51"/>
      <c r="D13" s="51" t="s">
        <v>155</v>
      </c>
      <c r="E13" s="51" t="s">
        <v>36</v>
      </c>
      <c r="F13" s="51" t="s">
        <v>150</v>
      </c>
      <c r="G13" s="51" t="s">
        <v>32</v>
      </c>
      <c r="H13" s="52">
        <v>2010</v>
      </c>
      <c r="I13" s="38">
        <v>922</v>
      </c>
      <c r="J13" s="38">
        <v>785</v>
      </c>
      <c r="K13" s="38">
        <v>785</v>
      </c>
      <c r="L13" s="38">
        <v>785</v>
      </c>
      <c r="M13" s="38">
        <v>785</v>
      </c>
      <c r="N13" s="37">
        <v>785</v>
      </c>
      <c r="O13" s="37">
        <v>785</v>
      </c>
      <c r="P13" s="37">
        <v>785</v>
      </c>
      <c r="Q13" s="37">
        <v>785</v>
      </c>
      <c r="R13" s="37">
        <v>785</v>
      </c>
      <c r="S13" s="37">
        <v>785</v>
      </c>
      <c r="T13" s="207"/>
      <c r="AD13"/>
      <c r="AE13"/>
      <c r="AF13"/>
      <c r="AG13"/>
      <c r="AH13"/>
      <c r="AI13"/>
      <c r="AJ13"/>
      <c r="AK13"/>
    </row>
    <row r="14" spans="1:37" s="5" customFormat="1" ht="13.2">
      <c r="A14" s="5">
        <f t="shared" si="0"/>
        <v>14</v>
      </c>
      <c r="B14" s="51" t="s">
        <v>156</v>
      </c>
      <c r="C14" s="51"/>
      <c r="D14" s="51" t="s">
        <v>157</v>
      </c>
      <c r="E14" s="51" t="s">
        <v>158</v>
      </c>
      <c r="F14" s="51" t="s">
        <v>150</v>
      </c>
      <c r="G14" s="51" t="s">
        <v>31</v>
      </c>
      <c r="H14" s="52">
        <v>1985</v>
      </c>
      <c r="I14" s="38">
        <v>893</v>
      </c>
      <c r="J14" s="38">
        <v>824</v>
      </c>
      <c r="K14" s="38">
        <v>824</v>
      </c>
      <c r="L14" s="38">
        <v>824</v>
      </c>
      <c r="M14" s="38">
        <v>824</v>
      </c>
      <c r="N14" s="37">
        <v>824</v>
      </c>
      <c r="O14" s="37">
        <v>824</v>
      </c>
      <c r="P14" s="37">
        <v>824</v>
      </c>
      <c r="Q14" s="37">
        <v>824</v>
      </c>
      <c r="R14" s="37">
        <v>824</v>
      </c>
      <c r="S14" s="37">
        <v>824</v>
      </c>
      <c r="T14" s="207"/>
      <c r="AD14"/>
      <c r="AE14"/>
      <c r="AF14"/>
      <c r="AG14"/>
      <c r="AH14"/>
      <c r="AI14"/>
      <c r="AJ14"/>
      <c r="AK14"/>
    </row>
    <row r="15" spans="1:37" s="5" customFormat="1" ht="13.2">
      <c r="A15" s="5">
        <f t="shared" si="0"/>
        <v>15</v>
      </c>
      <c r="B15" s="51" t="s">
        <v>159</v>
      </c>
      <c r="C15" s="51"/>
      <c r="D15" s="51" t="s">
        <v>160</v>
      </c>
      <c r="E15" s="51" t="s">
        <v>158</v>
      </c>
      <c r="F15" s="51" t="s">
        <v>150</v>
      </c>
      <c r="G15" s="51" t="s">
        <v>31</v>
      </c>
      <c r="H15" s="52">
        <v>1986</v>
      </c>
      <c r="I15" s="38">
        <v>956.8</v>
      </c>
      <c r="J15" s="38">
        <v>836</v>
      </c>
      <c r="K15" s="38">
        <v>836</v>
      </c>
      <c r="L15" s="38">
        <v>836</v>
      </c>
      <c r="M15" s="38">
        <v>836</v>
      </c>
      <c r="N15" s="37">
        <v>836</v>
      </c>
      <c r="O15" s="37">
        <v>836</v>
      </c>
      <c r="P15" s="37">
        <v>836</v>
      </c>
      <c r="Q15" s="37">
        <v>836</v>
      </c>
      <c r="R15" s="37">
        <v>836</v>
      </c>
      <c r="S15" s="37">
        <v>836</v>
      </c>
      <c r="T15" s="207"/>
      <c r="AD15"/>
      <c r="AE15"/>
      <c r="AF15"/>
      <c r="AG15"/>
      <c r="AH15"/>
      <c r="AI15"/>
      <c r="AJ15"/>
      <c r="AK15"/>
    </row>
    <row r="16" spans="1:37" s="5" customFormat="1" ht="13.2">
      <c r="A16" s="5">
        <f t="shared" si="0"/>
        <v>16</v>
      </c>
      <c r="B16" s="51" t="s">
        <v>161</v>
      </c>
      <c r="C16" s="51"/>
      <c r="D16" s="51" t="s">
        <v>162</v>
      </c>
      <c r="E16" s="51" t="s">
        <v>163</v>
      </c>
      <c r="F16" s="51" t="s">
        <v>150</v>
      </c>
      <c r="G16" s="51" t="s">
        <v>31</v>
      </c>
      <c r="H16" s="52">
        <v>1977</v>
      </c>
      <c r="I16" s="38">
        <v>893</v>
      </c>
      <c r="J16" s="38">
        <v>800</v>
      </c>
      <c r="K16" s="38">
        <v>800</v>
      </c>
      <c r="L16" s="38">
        <v>800</v>
      </c>
      <c r="M16" s="38">
        <v>800</v>
      </c>
      <c r="N16" s="37">
        <v>800</v>
      </c>
      <c r="O16" s="37">
        <v>800</v>
      </c>
      <c r="P16" s="37">
        <v>800</v>
      </c>
      <c r="Q16" s="37">
        <v>800</v>
      </c>
      <c r="R16" s="37">
        <v>800</v>
      </c>
      <c r="S16" s="37">
        <v>800</v>
      </c>
      <c r="T16" s="207"/>
      <c r="AD16"/>
      <c r="AE16"/>
      <c r="AF16"/>
      <c r="AG16"/>
      <c r="AH16"/>
      <c r="AI16"/>
      <c r="AJ16"/>
      <c r="AK16"/>
    </row>
    <row r="17" spans="1:37" s="5" customFormat="1" ht="13.2">
      <c r="A17" s="5">
        <f t="shared" si="0"/>
        <v>17</v>
      </c>
      <c r="B17" s="51" t="s">
        <v>164</v>
      </c>
      <c r="C17" s="51"/>
      <c r="D17" s="51" t="s">
        <v>165</v>
      </c>
      <c r="E17" s="51" t="s">
        <v>163</v>
      </c>
      <c r="F17" s="51" t="s">
        <v>150</v>
      </c>
      <c r="G17" s="51" t="s">
        <v>31</v>
      </c>
      <c r="H17" s="52">
        <v>1978</v>
      </c>
      <c r="I17" s="38">
        <v>893</v>
      </c>
      <c r="J17" s="38">
        <v>805</v>
      </c>
      <c r="K17" s="38">
        <v>805</v>
      </c>
      <c r="L17" s="38">
        <v>805</v>
      </c>
      <c r="M17" s="38">
        <v>805</v>
      </c>
      <c r="N17" s="37">
        <v>805</v>
      </c>
      <c r="O17" s="37">
        <v>805</v>
      </c>
      <c r="P17" s="37">
        <v>805</v>
      </c>
      <c r="Q17" s="37">
        <v>805</v>
      </c>
      <c r="R17" s="37">
        <v>805</v>
      </c>
      <c r="S17" s="37">
        <v>805</v>
      </c>
      <c r="T17" s="207"/>
      <c r="AD17"/>
      <c r="AE17"/>
      <c r="AF17"/>
      <c r="AG17"/>
      <c r="AH17"/>
      <c r="AI17"/>
      <c r="AJ17"/>
      <c r="AK17"/>
    </row>
    <row r="18" spans="1:37" s="5" customFormat="1" ht="13.2">
      <c r="A18" s="5">
        <f t="shared" si="0"/>
        <v>18</v>
      </c>
      <c r="B18" s="51" t="s">
        <v>166</v>
      </c>
      <c r="C18" s="51"/>
      <c r="D18" s="51" t="s">
        <v>167</v>
      </c>
      <c r="E18" s="51" t="s">
        <v>163</v>
      </c>
      <c r="F18" s="51" t="s">
        <v>150</v>
      </c>
      <c r="G18" s="51" t="s">
        <v>31</v>
      </c>
      <c r="H18" s="52">
        <v>1979</v>
      </c>
      <c r="I18" s="38">
        <v>893</v>
      </c>
      <c r="J18" s="38">
        <v>805</v>
      </c>
      <c r="K18" s="38">
        <v>805</v>
      </c>
      <c r="L18" s="38">
        <v>805</v>
      </c>
      <c r="M18" s="38">
        <v>805</v>
      </c>
      <c r="N18" s="37">
        <v>805</v>
      </c>
      <c r="O18" s="37">
        <v>805</v>
      </c>
      <c r="P18" s="37">
        <v>805</v>
      </c>
      <c r="Q18" s="37">
        <v>805</v>
      </c>
      <c r="R18" s="37">
        <v>805</v>
      </c>
      <c r="S18" s="37">
        <v>805</v>
      </c>
      <c r="T18" s="207"/>
      <c r="AD18"/>
      <c r="AE18"/>
      <c r="AF18"/>
      <c r="AG18"/>
      <c r="AH18"/>
      <c r="AI18"/>
      <c r="AJ18"/>
      <c r="AK18"/>
    </row>
    <row r="19" spans="1:37" s="5" customFormat="1" ht="13.2">
      <c r="A19" s="5">
        <f t="shared" si="0"/>
        <v>19</v>
      </c>
      <c r="B19" s="51" t="s">
        <v>168</v>
      </c>
      <c r="C19" s="51"/>
      <c r="D19" s="51" t="s">
        <v>169</v>
      </c>
      <c r="E19" s="51" t="s">
        <v>170</v>
      </c>
      <c r="F19" s="51" t="s">
        <v>150</v>
      </c>
      <c r="G19" s="51" t="s">
        <v>31</v>
      </c>
      <c r="H19" s="52">
        <v>2010</v>
      </c>
      <c r="I19" s="38">
        <v>916.8</v>
      </c>
      <c r="J19" s="38">
        <v>855</v>
      </c>
      <c r="K19" s="38">
        <v>855</v>
      </c>
      <c r="L19" s="38">
        <v>855</v>
      </c>
      <c r="M19" s="38">
        <v>855</v>
      </c>
      <c r="N19" s="37">
        <v>855</v>
      </c>
      <c r="O19" s="37">
        <v>855</v>
      </c>
      <c r="P19" s="37">
        <v>855</v>
      </c>
      <c r="Q19" s="37">
        <v>855</v>
      </c>
      <c r="R19" s="37">
        <v>855</v>
      </c>
      <c r="S19" s="37">
        <v>855</v>
      </c>
      <c r="T19" s="207"/>
      <c r="AD19"/>
      <c r="AE19"/>
      <c r="AF19"/>
      <c r="AG19"/>
      <c r="AH19"/>
      <c r="AI19"/>
      <c r="AJ19"/>
      <c r="AK19"/>
    </row>
    <row r="20" spans="1:37" s="5" customFormat="1" ht="13.2">
      <c r="A20" s="5">
        <f t="shared" si="0"/>
        <v>20</v>
      </c>
      <c r="B20" s="51" t="s">
        <v>171</v>
      </c>
      <c r="C20" s="51"/>
      <c r="D20" s="51" t="s">
        <v>172</v>
      </c>
      <c r="E20" s="51" t="s">
        <v>170</v>
      </c>
      <c r="F20" s="51" t="s">
        <v>150</v>
      </c>
      <c r="G20" s="51" t="s">
        <v>31</v>
      </c>
      <c r="H20" s="52">
        <v>2011</v>
      </c>
      <c r="I20" s="38">
        <v>916.8</v>
      </c>
      <c r="J20" s="38">
        <v>855</v>
      </c>
      <c r="K20" s="38">
        <v>855</v>
      </c>
      <c r="L20" s="38">
        <v>855</v>
      </c>
      <c r="M20" s="38">
        <v>855</v>
      </c>
      <c r="N20" s="37">
        <v>855</v>
      </c>
      <c r="O20" s="37">
        <v>855</v>
      </c>
      <c r="P20" s="37">
        <v>855</v>
      </c>
      <c r="Q20" s="37">
        <v>855</v>
      </c>
      <c r="R20" s="37">
        <v>855</v>
      </c>
      <c r="S20" s="37">
        <v>855</v>
      </c>
      <c r="T20" s="207"/>
      <c r="AD20"/>
      <c r="AE20"/>
      <c r="AF20"/>
      <c r="AG20"/>
      <c r="AH20"/>
      <c r="AI20"/>
      <c r="AJ20"/>
      <c r="AK20"/>
    </row>
    <row r="21" spans="1:37" s="5" customFormat="1" ht="13.2">
      <c r="A21" s="5">
        <f t="shared" si="0"/>
        <v>21</v>
      </c>
      <c r="B21" s="51" t="s">
        <v>174</v>
      </c>
      <c r="C21" s="51"/>
      <c r="D21" s="51" t="s">
        <v>175</v>
      </c>
      <c r="E21" s="51" t="s">
        <v>176</v>
      </c>
      <c r="F21" s="51" t="s">
        <v>150</v>
      </c>
      <c r="G21" s="51" t="s">
        <v>32</v>
      </c>
      <c r="H21" s="52">
        <v>1982</v>
      </c>
      <c r="I21" s="38">
        <v>430</v>
      </c>
      <c r="J21" s="38">
        <v>391</v>
      </c>
      <c r="K21" s="38">
        <v>391</v>
      </c>
      <c r="L21" s="38">
        <v>391</v>
      </c>
      <c r="M21" s="38">
        <v>391</v>
      </c>
      <c r="N21" s="37">
        <v>391</v>
      </c>
      <c r="O21" s="37">
        <v>391</v>
      </c>
      <c r="P21" s="37">
        <v>391</v>
      </c>
      <c r="Q21" s="37">
        <v>391</v>
      </c>
      <c r="R21" s="37">
        <v>391</v>
      </c>
      <c r="S21" s="37">
        <v>391</v>
      </c>
      <c r="T21" s="207"/>
      <c r="AD21"/>
      <c r="AE21"/>
      <c r="AF21"/>
      <c r="AG21"/>
      <c r="AH21"/>
      <c r="AI21"/>
      <c r="AJ21"/>
      <c r="AK21"/>
    </row>
    <row r="22" spans="1:37" s="5" customFormat="1" ht="13.2">
      <c r="A22" s="5">
        <f t="shared" si="0"/>
        <v>22</v>
      </c>
      <c r="B22" s="51" t="s">
        <v>177</v>
      </c>
      <c r="C22" s="51"/>
      <c r="D22" s="51" t="s">
        <v>178</v>
      </c>
      <c r="E22" s="51" t="s">
        <v>179</v>
      </c>
      <c r="F22" s="51" t="s">
        <v>150</v>
      </c>
      <c r="G22" s="51" t="s">
        <v>31</v>
      </c>
      <c r="H22" s="52">
        <v>2013</v>
      </c>
      <c r="I22" s="38">
        <v>1008</v>
      </c>
      <c r="J22" s="38">
        <v>932.6</v>
      </c>
      <c r="K22" s="38">
        <v>932.6</v>
      </c>
      <c r="L22" s="38">
        <v>932.6</v>
      </c>
      <c r="M22" s="38">
        <v>932.6</v>
      </c>
      <c r="N22" s="37">
        <v>932.6</v>
      </c>
      <c r="O22" s="37">
        <v>932.6</v>
      </c>
      <c r="P22" s="37">
        <v>932.6</v>
      </c>
      <c r="Q22" s="37">
        <v>932.6</v>
      </c>
      <c r="R22" s="37">
        <v>932.6</v>
      </c>
      <c r="S22" s="37">
        <v>932.6</v>
      </c>
      <c r="T22" s="207"/>
      <c r="AD22"/>
      <c r="AE22"/>
      <c r="AF22"/>
      <c r="AG22"/>
      <c r="AH22"/>
      <c r="AI22"/>
      <c r="AJ22"/>
      <c r="AK22"/>
    </row>
    <row r="23" spans="1:37" s="5" customFormat="1" ht="13.2">
      <c r="A23" s="5">
        <f t="shared" si="0"/>
        <v>23</v>
      </c>
      <c r="B23" s="51" t="s">
        <v>180</v>
      </c>
      <c r="C23" s="51"/>
      <c r="D23" s="51" t="s">
        <v>181</v>
      </c>
      <c r="E23" s="51" t="s">
        <v>170</v>
      </c>
      <c r="F23" s="51" t="s">
        <v>150</v>
      </c>
      <c r="G23" s="51" t="s">
        <v>31</v>
      </c>
      <c r="H23" s="52">
        <v>1990</v>
      </c>
      <c r="I23" s="38">
        <v>174.6</v>
      </c>
      <c r="J23" s="38">
        <v>155</v>
      </c>
      <c r="K23" s="38">
        <v>155</v>
      </c>
      <c r="L23" s="38">
        <v>155</v>
      </c>
      <c r="M23" s="38">
        <v>155</v>
      </c>
      <c r="N23" s="37">
        <v>155</v>
      </c>
      <c r="O23" s="37">
        <v>155</v>
      </c>
      <c r="P23" s="37">
        <v>155</v>
      </c>
      <c r="Q23" s="37">
        <v>155</v>
      </c>
      <c r="R23" s="37">
        <v>155</v>
      </c>
      <c r="S23" s="37">
        <v>155</v>
      </c>
      <c r="T23" s="207"/>
      <c r="AD23"/>
      <c r="AE23"/>
      <c r="AF23"/>
      <c r="AG23"/>
      <c r="AH23"/>
      <c r="AI23"/>
      <c r="AJ23"/>
      <c r="AK23"/>
    </row>
    <row r="24" spans="1:37" s="5" customFormat="1" ht="13.2">
      <c r="A24" s="5">
        <f t="shared" si="0"/>
        <v>24</v>
      </c>
      <c r="B24" s="51" t="s">
        <v>182</v>
      </c>
      <c r="C24" s="51"/>
      <c r="D24" s="51" t="s">
        <v>183</v>
      </c>
      <c r="E24" s="51" t="s">
        <v>170</v>
      </c>
      <c r="F24" s="51" t="s">
        <v>150</v>
      </c>
      <c r="G24" s="51" t="s">
        <v>31</v>
      </c>
      <c r="H24" s="52">
        <v>1991</v>
      </c>
      <c r="I24" s="38">
        <v>174.6</v>
      </c>
      <c r="J24" s="38">
        <v>155</v>
      </c>
      <c r="K24" s="38">
        <v>155</v>
      </c>
      <c r="L24" s="38">
        <v>155</v>
      </c>
      <c r="M24" s="38">
        <v>155</v>
      </c>
      <c r="N24" s="37">
        <v>155</v>
      </c>
      <c r="O24" s="37">
        <v>155</v>
      </c>
      <c r="P24" s="37">
        <v>155</v>
      </c>
      <c r="Q24" s="37">
        <v>155</v>
      </c>
      <c r="R24" s="37">
        <v>155</v>
      </c>
      <c r="S24" s="37">
        <v>155</v>
      </c>
      <c r="T24" s="207"/>
      <c r="AD24"/>
      <c r="AE24"/>
      <c r="AF24"/>
      <c r="AG24"/>
      <c r="AH24"/>
      <c r="AI24"/>
      <c r="AJ24"/>
      <c r="AK24"/>
    </row>
    <row r="25" spans="1:37" s="5" customFormat="1" ht="13.2">
      <c r="A25" s="5">
        <f t="shared" si="0"/>
        <v>25</v>
      </c>
      <c r="B25" s="51" t="s">
        <v>184</v>
      </c>
      <c r="C25" s="51"/>
      <c r="D25" s="51" t="s">
        <v>185</v>
      </c>
      <c r="E25" s="51" t="s">
        <v>231</v>
      </c>
      <c r="F25" s="51" t="s">
        <v>150</v>
      </c>
      <c r="G25" s="51" t="s">
        <v>186</v>
      </c>
      <c r="H25" s="52">
        <v>1977</v>
      </c>
      <c r="I25" s="38">
        <v>734.1</v>
      </c>
      <c r="J25" s="38">
        <v>664</v>
      </c>
      <c r="K25" s="38">
        <v>664</v>
      </c>
      <c r="L25" s="38">
        <v>664</v>
      </c>
      <c r="M25" s="38">
        <v>664</v>
      </c>
      <c r="N25" s="37">
        <v>664</v>
      </c>
      <c r="O25" s="37">
        <v>664</v>
      </c>
      <c r="P25" s="37">
        <v>664</v>
      </c>
      <c r="Q25" s="37">
        <v>664</v>
      </c>
      <c r="R25" s="37">
        <v>664</v>
      </c>
      <c r="S25" s="37">
        <v>664</v>
      </c>
      <c r="T25" s="207"/>
      <c r="AD25"/>
      <c r="AE25"/>
      <c r="AF25"/>
      <c r="AG25"/>
      <c r="AH25"/>
      <c r="AI25"/>
      <c r="AJ25"/>
      <c r="AK25"/>
    </row>
    <row r="26" spans="1:37" s="5" customFormat="1" ht="13.2">
      <c r="A26" s="5">
        <f t="shared" si="0"/>
        <v>26</v>
      </c>
      <c r="B26" s="51" t="s">
        <v>187</v>
      </c>
      <c r="C26" s="51"/>
      <c r="D26" s="51" t="s">
        <v>188</v>
      </c>
      <c r="E26" s="51" t="s">
        <v>231</v>
      </c>
      <c r="F26" s="51" t="s">
        <v>150</v>
      </c>
      <c r="G26" s="51" t="s">
        <v>186</v>
      </c>
      <c r="H26" s="52">
        <v>1978</v>
      </c>
      <c r="I26" s="38">
        <v>734.1</v>
      </c>
      <c r="J26" s="38">
        <v>663</v>
      </c>
      <c r="K26" s="38">
        <v>663</v>
      </c>
      <c r="L26" s="38">
        <v>663</v>
      </c>
      <c r="M26" s="38">
        <v>663</v>
      </c>
      <c r="N26" s="37">
        <v>663</v>
      </c>
      <c r="O26" s="37">
        <v>663</v>
      </c>
      <c r="P26" s="37">
        <v>663</v>
      </c>
      <c r="Q26" s="37">
        <v>663</v>
      </c>
      <c r="R26" s="37">
        <v>663</v>
      </c>
      <c r="S26" s="37">
        <v>663</v>
      </c>
      <c r="T26" s="207"/>
      <c r="AD26"/>
      <c r="AE26"/>
      <c r="AF26"/>
      <c r="AG26"/>
      <c r="AH26"/>
      <c r="AI26"/>
      <c r="AJ26"/>
      <c r="AK26"/>
    </row>
    <row r="27" spans="1:37" s="5" customFormat="1" ht="13.2">
      <c r="A27" s="5">
        <f t="shared" si="0"/>
        <v>27</v>
      </c>
      <c r="B27" s="51" t="s">
        <v>189</v>
      </c>
      <c r="C27" s="51"/>
      <c r="D27" s="51" t="s">
        <v>190</v>
      </c>
      <c r="E27" s="51" t="s">
        <v>231</v>
      </c>
      <c r="F27" s="51" t="s">
        <v>150</v>
      </c>
      <c r="G27" s="51" t="s">
        <v>186</v>
      </c>
      <c r="H27" s="52">
        <v>1980</v>
      </c>
      <c r="I27" s="38">
        <v>614.6</v>
      </c>
      <c r="J27" s="38">
        <v>577</v>
      </c>
      <c r="K27" s="38">
        <v>577</v>
      </c>
      <c r="L27" s="38">
        <v>577</v>
      </c>
      <c r="M27" s="38">
        <v>577</v>
      </c>
      <c r="N27" s="37">
        <v>577</v>
      </c>
      <c r="O27" s="37">
        <v>577</v>
      </c>
      <c r="P27" s="37">
        <v>577</v>
      </c>
      <c r="Q27" s="37">
        <v>577</v>
      </c>
      <c r="R27" s="37">
        <v>577</v>
      </c>
      <c r="S27" s="37">
        <v>577</v>
      </c>
      <c r="T27" s="207"/>
      <c r="AD27"/>
      <c r="AE27"/>
      <c r="AF27"/>
      <c r="AG27"/>
      <c r="AH27"/>
      <c r="AI27"/>
      <c r="AJ27"/>
      <c r="AK27"/>
    </row>
    <row r="28" spans="1:37" s="5" customFormat="1" ht="13.2">
      <c r="A28" s="5">
        <f t="shared" si="0"/>
        <v>28</v>
      </c>
      <c r="B28" s="51" t="s">
        <v>191</v>
      </c>
      <c r="C28" s="51"/>
      <c r="D28" s="51" t="s">
        <v>192</v>
      </c>
      <c r="E28" s="51" t="s">
        <v>231</v>
      </c>
      <c r="F28" s="51" t="s">
        <v>150</v>
      </c>
      <c r="G28" s="51" t="s">
        <v>186</v>
      </c>
      <c r="H28" s="52">
        <v>1982</v>
      </c>
      <c r="I28" s="38">
        <v>653.99</v>
      </c>
      <c r="J28" s="38">
        <v>610</v>
      </c>
      <c r="K28" s="38">
        <v>610</v>
      </c>
      <c r="L28" s="38">
        <v>610</v>
      </c>
      <c r="M28" s="38">
        <v>610</v>
      </c>
      <c r="N28" s="37">
        <v>610</v>
      </c>
      <c r="O28" s="37">
        <v>610</v>
      </c>
      <c r="P28" s="37">
        <v>610</v>
      </c>
      <c r="Q28" s="37">
        <v>610</v>
      </c>
      <c r="R28" s="37">
        <v>610</v>
      </c>
      <c r="S28" s="37">
        <v>610</v>
      </c>
      <c r="T28" s="207"/>
      <c r="AD28"/>
      <c r="AE28"/>
      <c r="AF28"/>
      <c r="AG28"/>
      <c r="AH28"/>
      <c r="AI28"/>
      <c r="AJ28"/>
      <c r="AK28"/>
    </row>
    <row r="29" spans="1:37" s="5" customFormat="1" ht="13.2">
      <c r="A29" s="5">
        <f t="shared" si="0"/>
        <v>29</v>
      </c>
      <c r="B29" s="51" t="s">
        <v>193</v>
      </c>
      <c r="C29" s="51"/>
      <c r="D29" s="51" t="s">
        <v>194</v>
      </c>
      <c r="E29" s="51" t="s">
        <v>36</v>
      </c>
      <c r="F29" s="51" t="s">
        <v>1730</v>
      </c>
      <c r="G29" s="51" t="s">
        <v>32</v>
      </c>
      <c r="H29" s="52">
        <v>2000</v>
      </c>
      <c r="I29" s="38">
        <v>189</v>
      </c>
      <c r="J29" s="38">
        <v>178.2</v>
      </c>
      <c r="K29" s="38">
        <v>178.2</v>
      </c>
      <c r="L29" s="38">
        <v>178.2</v>
      </c>
      <c r="M29" s="38">
        <v>178.2</v>
      </c>
      <c r="N29" s="37">
        <v>178.2</v>
      </c>
      <c r="O29" s="37">
        <v>178.2</v>
      </c>
      <c r="P29" s="37">
        <v>178.2</v>
      </c>
      <c r="Q29" s="37">
        <v>178.2</v>
      </c>
      <c r="R29" s="37">
        <v>178.2</v>
      </c>
      <c r="S29" s="37">
        <v>178.2</v>
      </c>
      <c r="T29" s="207"/>
      <c r="AD29"/>
      <c r="AE29"/>
      <c r="AF29"/>
      <c r="AG29"/>
      <c r="AH29"/>
      <c r="AI29"/>
      <c r="AJ29"/>
      <c r="AK29"/>
    </row>
    <row r="30" spans="1:37" s="5" customFormat="1" ht="13.2">
      <c r="A30" s="5">
        <f t="shared" si="0"/>
        <v>30</v>
      </c>
      <c r="B30" s="51" t="s">
        <v>195</v>
      </c>
      <c r="C30" s="51" t="s">
        <v>4515</v>
      </c>
      <c r="D30" s="51" t="s">
        <v>196</v>
      </c>
      <c r="E30" s="51" t="s">
        <v>36</v>
      </c>
      <c r="F30" s="51" t="s">
        <v>1730</v>
      </c>
      <c r="G30" s="51" t="s">
        <v>32</v>
      </c>
      <c r="H30" s="52">
        <v>2000</v>
      </c>
      <c r="I30" s="38">
        <v>195</v>
      </c>
      <c r="J30" s="38">
        <v>164</v>
      </c>
      <c r="K30" s="38">
        <v>164</v>
      </c>
      <c r="L30" s="38">
        <v>164</v>
      </c>
      <c r="M30" s="38">
        <v>164</v>
      </c>
      <c r="N30" s="37">
        <v>164</v>
      </c>
      <c r="O30" s="37">
        <v>164</v>
      </c>
      <c r="P30" s="37">
        <v>164</v>
      </c>
      <c r="Q30" s="37">
        <v>164</v>
      </c>
      <c r="R30" s="37">
        <v>164</v>
      </c>
      <c r="S30" s="37">
        <v>164</v>
      </c>
      <c r="T30" s="207"/>
      <c r="AD30"/>
      <c r="AE30"/>
      <c r="AF30"/>
      <c r="AG30"/>
      <c r="AH30"/>
      <c r="AI30"/>
      <c r="AJ30"/>
      <c r="AK30"/>
    </row>
    <row r="31" spans="1:37" s="5" customFormat="1" ht="13.2">
      <c r="A31" s="5">
        <f t="shared" si="0"/>
        <v>31</v>
      </c>
      <c r="B31" s="51" t="s">
        <v>197</v>
      </c>
      <c r="C31" s="51"/>
      <c r="D31" s="51" t="s">
        <v>198</v>
      </c>
      <c r="E31" s="51" t="s">
        <v>36</v>
      </c>
      <c r="F31" s="51" t="s">
        <v>1730</v>
      </c>
      <c r="G31" s="51" t="s">
        <v>32</v>
      </c>
      <c r="H31" s="52">
        <v>2000</v>
      </c>
      <c r="I31" s="38">
        <v>222</v>
      </c>
      <c r="J31" s="38">
        <v>197.5</v>
      </c>
      <c r="K31" s="38">
        <v>197.5</v>
      </c>
      <c r="L31" s="38">
        <v>197.5</v>
      </c>
      <c r="M31" s="38">
        <v>197.5</v>
      </c>
      <c r="N31" s="37">
        <v>197.5</v>
      </c>
      <c r="O31" s="37">
        <v>197.5</v>
      </c>
      <c r="P31" s="37">
        <v>197.5</v>
      </c>
      <c r="Q31" s="37">
        <v>197.5</v>
      </c>
      <c r="R31" s="37">
        <v>197.5</v>
      </c>
      <c r="S31" s="37">
        <v>197.5</v>
      </c>
      <c r="T31" s="207"/>
      <c r="AD31"/>
      <c r="AE31"/>
      <c r="AF31"/>
      <c r="AG31"/>
      <c r="AH31"/>
      <c r="AI31"/>
      <c r="AJ31"/>
      <c r="AK31"/>
    </row>
    <row r="32" spans="1:37" s="5" customFormat="1" ht="13.2">
      <c r="A32" s="5">
        <f t="shared" si="0"/>
        <v>32</v>
      </c>
      <c r="B32" s="51" t="s">
        <v>199</v>
      </c>
      <c r="C32" s="51"/>
      <c r="D32" s="51" t="s">
        <v>200</v>
      </c>
      <c r="E32" s="51" t="s">
        <v>201</v>
      </c>
      <c r="F32" s="51" t="s">
        <v>1731</v>
      </c>
      <c r="G32" s="51" t="s">
        <v>31</v>
      </c>
      <c r="H32" s="52">
        <v>1973</v>
      </c>
      <c r="I32" s="38">
        <v>21</v>
      </c>
      <c r="J32" s="38">
        <v>18</v>
      </c>
      <c r="K32" s="38">
        <v>18</v>
      </c>
      <c r="L32" s="38">
        <v>18</v>
      </c>
      <c r="M32" s="38">
        <v>18</v>
      </c>
      <c r="N32" s="37">
        <v>18</v>
      </c>
      <c r="O32" s="37">
        <v>18</v>
      </c>
      <c r="P32" s="37">
        <v>18</v>
      </c>
      <c r="Q32" s="37">
        <v>18</v>
      </c>
      <c r="R32" s="37">
        <v>18</v>
      </c>
      <c r="S32" s="37">
        <v>18</v>
      </c>
      <c r="T32" s="207"/>
      <c r="AD32"/>
      <c r="AE32"/>
      <c r="AF32"/>
      <c r="AG32"/>
      <c r="AH32"/>
      <c r="AI32"/>
      <c r="AJ32"/>
      <c r="AK32"/>
    </row>
    <row r="33" spans="1:37" s="5" customFormat="1" ht="13.2">
      <c r="A33" s="5">
        <f t="shared" si="0"/>
        <v>33</v>
      </c>
      <c r="B33" s="51" t="s">
        <v>204</v>
      </c>
      <c r="C33" s="51"/>
      <c r="D33" s="51" t="s">
        <v>202</v>
      </c>
      <c r="E33" s="51" t="s">
        <v>203</v>
      </c>
      <c r="F33" s="51" t="s">
        <v>1730</v>
      </c>
      <c r="G33" s="51" t="s">
        <v>69</v>
      </c>
      <c r="H33" s="52">
        <v>2010</v>
      </c>
      <c r="I33" s="38">
        <v>189.55</v>
      </c>
      <c r="J33" s="38">
        <v>157</v>
      </c>
      <c r="K33" s="38">
        <v>157</v>
      </c>
      <c r="L33" s="38">
        <v>157</v>
      </c>
      <c r="M33" s="38">
        <v>157</v>
      </c>
      <c r="N33" s="37">
        <v>157</v>
      </c>
      <c r="O33" s="37">
        <v>157</v>
      </c>
      <c r="P33" s="37">
        <v>157</v>
      </c>
      <c r="Q33" s="37">
        <v>157</v>
      </c>
      <c r="R33" s="37">
        <v>157</v>
      </c>
      <c r="S33" s="37">
        <v>157</v>
      </c>
      <c r="T33" s="207"/>
      <c r="AD33"/>
      <c r="AE33"/>
      <c r="AF33"/>
      <c r="AG33"/>
      <c r="AH33"/>
      <c r="AI33"/>
      <c r="AJ33"/>
      <c r="AK33"/>
    </row>
    <row r="34" spans="1:37" s="5" customFormat="1" ht="13.2">
      <c r="A34" s="5">
        <f t="shared" si="0"/>
        <v>34</v>
      </c>
      <c r="B34" s="51" t="s">
        <v>206</v>
      </c>
      <c r="C34" s="51"/>
      <c r="D34" s="51" t="s">
        <v>205</v>
      </c>
      <c r="E34" s="51" t="s">
        <v>203</v>
      </c>
      <c r="F34" s="51" t="s">
        <v>1730</v>
      </c>
      <c r="G34" s="51" t="s">
        <v>69</v>
      </c>
      <c r="H34" s="52">
        <v>2010</v>
      </c>
      <c r="I34" s="38">
        <v>189.55</v>
      </c>
      <c r="J34" s="38">
        <v>157</v>
      </c>
      <c r="K34" s="38">
        <v>157</v>
      </c>
      <c r="L34" s="38">
        <v>157</v>
      </c>
      <c r="M34" s="38">
        <v>157</v>
      </c>
      <c r="N34" s="37">
        <v>157</v>
      </c>
      <c r="O34" s="37">
        <v>157</v>
      </c>
      <c r="P34" s="37">
        <v>157</v>
      </c>
      <c r="Q34" s="37">
        <v>157</v>
      </c>
      <c r="R34" s="37">
        <v>157</v>
      </c>
      <c r="S34" s="37">
        <v>157</v>
      </c>
      <c r="T34" s="207"/>
      <c r="AD34"/>
      <c r="AE34"/>
      <c r="AF34"/>
      <c r="AG34"/>
      <c r="AH34"/>
      <c r="AI34"/>
      <c r="AJ34"/>
      <c r="AK34"/>
    </row>
    <row r="35" spans="1:37" s="5" customFormat="1" ht="13.2">
      <c r="A35" s="5">
        <f t="shared" si="0"/>
        <v>35</v>
      </c>
      <c r="B35" s="51" t="s">
        <v>208</v>
      </c>
      <c r="C35" s="51"/>
      <c r="D35" s="51" t="s">
        <v>209</v>
      </c>
      <c r="E35" s="51" t="s">
        <v>203</v>
      </c>
      <c r="F35" s="51" t="s">
        <v>1732</v>
      </c>
      <c r="G35" s="51" t="s">
        <v>69</v>
      </c>
      <c r="H35" s="52">
        <v>1974</v>
      </c>
      <c r="I35" s="38">
        <v>352.8</v>
      </c>
      <c r="J35" s="38">
        <v>292</v>
      </c>
      <c r="K35" s="38">
        <v>292</v>
      </c>
      <c r="L35" s="38">
        <v>292</v>
      </c>
      <c r="M35" s="38">
        <v>292</v>
      </c>
      <c r="N35" s="37">
        <v>292</v>
      </c>
      <c r="O35" s="37">
        <v>292</v>
      </c>
      <c r="P35" s="37">
        <v>292</v>
      </c>
      <c r="Q35" s="37">
        <v>292</v>
      </c>
      <c r="R35" s="37">
        <v>292</v>
      </c>
      <c r="S35" s="37">
        <v>292</v>
      </c>
      <c r="T35" s="207"/>
      <c r="AD35"/>
      <c r="AE35"/>
      <c r="AF35"/>
      <c r="AG35"/>
      <c r="AH35"/>
      <c r="AI35"/>
      <c r="AJ35"/>
      <c r="AK35"/>
    </row>
    <row r="36" spans="1:37" s="5" customFormat="1" ht="13.2">
      <c r="A36" s="5">
        <f t="shared" si="0"/>
        <v>36</v>
      </c>
      <c r="B36" s="51" t="s">
        <v>213</v>
      </c>
      <c r="C36" s="51"/>
      <c r="D36" s="51" t="s">
        <v>207</v>
      </c>
      <c r="E36" s="51" t="s">
        <v>203</v>
      </c>
      <c r="F36" s="51" t="s">
        <v>1730</v>
      </c>
      <c r="G36" s="51" t="s">
        <v>69</v>
      </c>
      <c r="H36" s="52">
        <v>1976</v>
      </c>
      <c r="I36" s="38">
        <v>351</v>
      </c>
      <c r="J36" s="38">
        <v>319</v>
      </c>
      <c r="K36" s="38">
        <v>319</v>
      </c>
      <c r="L36" s="38">
        <v>319</v>
      </c>
      <c r="M36" s="38">
        <v>319</v>
      </c>
      <c r="N36" s="37">
        <v>319</v>
      </c>
      <c r="O36" s="37">
        <v>319</v>
      </c>
      <c r="P36" s="37">
        <v>319</v>
      </c>
      <c r="Q36" s="37">
        <v>319</v>
      </c>
      <c r="R36" s="37">
        <v>319</v>
      </c>
      <c r="S36" s="37">
        <v>319</v>
      </c>
      <c r="T36" s="207"/>
    </row>
    <row r="37" spans="1:37" s="5" customFormat="1" ht="13.2">
      <c r="A37" s="5">
        <f t="shared" si="0"/>
        <v>37</v>
      </c>
      <c r="B37" s="51" t="s">
        <v>210</v>
      </c>
      <c r="C37" s="51"/>
      <c r="D37" s="51" t="s">
        <v>211</v>
      </c>
      <c r="E37" s="51" t="s">
        <v>212</v>
      </c>
      <c r="F37" s="51" t="s">
        <v>1730</v>
      </c>
      <c r="G37" s="51" t="s">
        <v>32</v>
      </c>
      <c r="H37" s="52">
        <v>2002</v>
      </c>
      <c r="I37" s="38">
        <v>188</v>
      </c>
      <c r="J37" s="38">
        <v>171</v>
      </c>
      <c r="K37" s="38">
        <v>171</v>
      </c>
      <c r="L37" s="38">
        <v>171</v>
      </c>
      <c r="M37" s="38">
        <v>171</v>
      </c>
      <c r="N37" s="37">
        <v>171</v>
      </c>
      <c r="O37" s="37">
        <v>171</v>
      </c>
      <c r="P37" s="37">
        <v>171</v>
      </c>
      <c r="Q37" s="37">
        <v>171</v>
      </c>
      <c r="R37" s="37">
        <v>171</v>
      </c>
      <c r="S37" s="37">
        <v>171</v>
      </c>
      <c r="T37" s="207"/>
    </row>
    <row r="38" spans="1:37" s="5" customFormat="1" ht="13.2">
      <c r="A38" s="5">
        <f t="shared" si="0"/>
        <v>38</v>
      </c>
      <c r="B38" s="51" t="s">
        <v>214</v>
      </c>
      <c r="C38" s="51"/>
      <c r="D38" s="51" t="s">
        <v>215</v>
      </c>
      <c r="E38" s="51" t="s">
        <v>212</v>
      </c>
      <c r="F38" s="51" t="s">
        <v>1730</v>
      </c>
      <c r="G38" s="51" t="s">
        <v>32</v>
      </c>
      <c r="H38" s="52">
        <v>2002</v>
      </c>
      <c r="I38" s="38">
        <v>188</v>
      </c>
      <c r="J38" s="38">
        <v>171</v>
      </c>
      <c r="K38" s="38">
        <v>171</v>
      </c>
      <c r="L38" s="38">
        <v>171</v>
      </c>
      <c r="M38" s="38">
        <v>171</v>
      </c>
      <c r="N38" s="37">
        <v>171</v>
      </c>
      <c r="O38" s="37">
        <v>171</v>
      </c>
      <c r="P38" s="37">
        <v>171</v>
      </c>
      <c r="Q38" s="37">
        <v>171</v>
      </c>
      <c r="R38" s="37">
        <v>171</v>
      </c>
      <c r="S38" s="37">
        <v>171</v>
      </c>
      <c r="T38" s="207"/>
    </row>
    <row r="39" spans="1:37" s="5" customFormat="1" ht="13.2">
      <c r="A39" s="5">
        <f t="shared" si="0"/>
        <v>39</v>
      </c>
      <c r="B39" s="51" t="s">
        <v>216</v>
      </c>
      <c r="C39" s="51"/>
      <c r="D39" s="51" t="s">
        <v>217</v>
      </c>
      <c r="E39" s="51" t="s">
        <v>212</v>
      </c>
      <c r="F39" s="51" t="s">
        <v>1730</v>
      </c>
      <c r="G39" s="51" t="s">
        <v>32</v>
      </c>
      <c r="H39" s="52">
        <v>2002</v>
      </c>
      <c r="I39" s="38">
        <v>242</v>
      </c>
      <c r="J39" s="38">
        <v>233</v>
      </c>
      <c r="K39" s="38">
        <v>233</v>
      </c>
      <c r="L39" s="38">
        <v>233</v>
      </c>
      <c r="M39" s="38">
        <v>233</v>
      </c>
      <c r="N39" s="37">
        <v>233</v>
      </c>
      <c r="O39" s="37">
        <v>233</v>
      </c>
      <c r="P39" s="37">
        <v>233</v>
      </c>
      <c r="Q39" s="37">
        <v>233</v>
      </c>
      <c r="R39" s="37">
        <v>233</v>
      </c>
      <c r="S39" s="37">
        <v>233</v>
      </c>
      <c r="T39" s="207"/>
    </row>
    <row r="40" spans="1:37" s="5" customFormat="1" ht="13.2">
      <c r="A40" s="5">
        <f t="shared" si="0"/>
        <v>40</v>
      </c>
      <c r="B40" s="51" t="s">
        <v>2487</v>
      </c>
      <c r="C40" s="51"/>
      <c r="D40" s="51" t="s">
        <v>2488</v>
      </c>
      <c r="E40" s="51" t="s">
        <v>1536</v>
      </c>
      <c r="F40" s="51" t="s">
        <v>1731</v>
      </c>
      <c r="G40" s="51" t="s">
        <v>69</v>
      </c>
      <c r="H40" s="52">
        <v>2022</v>
      </c>
      <c r="I40" s="38">
        <v>60.5</v>
      </c>
      <c r="J40" s="38">
        <v>44.6</v>
      </c>
      <c r="K40" s="38">
        <v>44.6</v>
      </c>
      <c r="L40" s="38">
        <v>44.6</v>
      </c>
      <c r="M40" s="38">
        <v>44.6</v>
      </c>
      <c r="N40" s="37">
        <v>44.6</v>
      </c>
      <c r="O40" s="37">
        <v>44.6</v>
      </c>
      <c r="P40" s="37">
        <v>44.6</v>
      </c>
      <c r="Q40" s="37">
        <v>44.6</v>
      </c>
      <c r="R40" s="37">
        <v>44.6</v>
      </c>
      <c r="S40" s="37">
        <v>44.6</v>
      </c>
      <c r="T40" s="207"/>
    </row>
    <row r="41" spans="1:37" s="5" customFormat="1" ht="13.2">
      <c r="A41" s="5">
        <f t="shared" si="0"/>
        <v>41</v>
      </c>
      <c r="B41" s="51" t="s">
        <v>2489</v>
      </c>
      <c r="C41" s="51"/>
      <c r="D41" s="51" t="s">
        <v>2490</v>
      </c>
      <c r="E41" s="51" t="s">
        <v>1536</v>
      </c>
      <c r="F41" s="51" t="s">
        <v>1731</v>
      </c>
      <c r="G41" s="51" t="s">
        <v>69</v>
      </c>
      <c r="H41" s="52">
        <v>2022</v>
      </c>
      <c r="I41" s="38">
        <v>60.5</v>
      </c>
      <c r="J41" s="38">
        <v>44.6</v>
      </c>
      <c r="K41" s="38">
        <v>44.6</v>
      </c>
      <c r="L41" s="38">
        <v>44.6</v>
      </c>
      <c r="M41" s="38">
        <v>44.6</v>
      </c>
      <c r="N41" s="37">
        <v>44.6</v>
      </c>
      <c r="O41" s="37">
        <v>44.6</v>
      </c>
      <c r="P41" s="37">
        <v>44.6</v>
      </c>
      <c r="Q41" s="37">
        <v>44.6</v>
      </c>
      <c r="R41" s="37">
        <v>44.6</v>
      </c>
      <c r="S41" s="37">
        <v>44.6</v>
      </c>
      <c r="T41" s="207"/>
    </row>
    <row r="42" spans="1:37" s="5" customFormat="1" ht="13.2">
      <c r="A42" s="5">
        <f t="shared" si="0"/>
        <v>42</v>
      </c>
      <c r="B42" s="51" t="s">
        <v>2491</v>
      </c>
      <c r="C42" s="51"/>
      <c r="D42" s="51" t="s">
        <v>2492</v>
      </c>
      <c r="E42" s="51" t="s">
        <v>1536</v>
      </c>
      <c r="F42" s="51" t="s">
        <v>1731</v>
      </c>
      <c r="G42" s="51" t="s">
        <v>69</v>
      </c>
      <c r="H42" s="52">
        <v>2022</v>
      </c>
      <c r="I42" s="38">
        <v>60.5</v>
      </c>
      <c r="J42" s="38">
        <v>44.6</v>
      </c>
      <c r="K42" s="38">
        <v>44.6</v>
      </c>
      <c r="L42" s="38">
        <v>44.6</v>
      </c>
      <c r="M42" s="38">
        <v>44.6</v>
      </c>
      <c r="N42" s="37">
        <v>44.6</v>
      </c>
      <c r="O42" s="37">
        <v>44.6</v>
      </c>
      <c r="P42" s="37">
        <v>44.6</v>
      </c>
      <c r="Q42" s="37">
        <v>44.6</v>
      </c>
      <c r="R42" s="37">
        <v>44.6</v>
      </c>
      <c r="S42" s="37">
        <v>44.6</v>
      </c>
      <c r="T42" s="207"/>
    </row>
    <row r="43" spans="1:37" s="5" customFormat="1" ht="13.2">
      <c r="A43" s="5">
        <f t="shared" si="0"/>
        <v>43</v>
      </c>
      <c r="B43" s="51" t="s">
        <v>2493</v>
      </c>
      <c r="C43" s="51"/>
      <c r="D43" s="51" t="s">
        <v>2494</v>
      </c>
      <c r="E43" s="51" t="s">
        <v>1536</v>
      </c>
      <c r="F43" s="51" t="s">
        <v>1731</v>
      </c>
      <c r="G43" s="51" t="s">
        <v>69</v>
      </c>
      <c r="H43" s="52">
        <v>2022</v>
      </c>
      <c r="I43" s="38">
        <v>60.5</v>
      </c>
      <c r="J43" s="38">
        <v>44.6</v>
      </c>
      <c r="K43" s="38">
        <v>44.6</v>
      </c>
      <c r="L43" s="38">
        <v>44.6</v>
      </c>
      <c r="M43" s="38">
        <v>44.6</v>
      </c>
      <c r="N43" s="37">
        <v>44.6</v>
      </c>
      <c r="O43" s="37">
        <v>44.6</v>
      </c>
      <c r="P43" s="37">
        <v>44.6</v>
      </c>
      <c r="Q43" s="37">
        <v>44.6</v>
      </c>
      <c r="R43" s="37">
        <v>44.6</v>
      </c>
      <c r="S43" s="37">
        <v>44.6</v>
      </c>
      <c r="T43" s="207"/>
    </row>
    <row r="44" spans="1:37" s="5" customFormat="1" ht="13.2">
      <c r="A44" s="5">
        <f t="shared" si="0"/>
        <v>44</v>
      </c>
      <c r="B44" s="51" t="s">
        <v>2495</v>
      </c>
      <c r="C44" s="51"/>
      <c r="D44" s="51" t="s">
        <v>2496</v>
      </c>
      <c r="E44" s="51" t="s">
        <v>1536</v>
      </c>
      <c r="F44" s="51" t="s">
        <v>1731</v>
      </c>
      <c r="G44" s="51" t="s">
        <v>69</v>
      </c>
      <c r="H44" s="52">
        <v>2022</v>
      </c>
      <c r="I44" s="38">
        <v>60.5</v>
      </c>
      <c r="J44" s="38">
        <v>44.6</v>
      </c>
      <c r="K44" s="38">
        <v>44.6</v>
      </c>
      <c r="L44" s="38">
        <v>44.6</v>
      </c>
      <c r="M44" s="38">
        <v>44.6</v>
      </c>
      <c r="N44" s="37">
        <v>44.6</v>
      </c>
      <c r="O44" s="37">
        <v>44.6</v>
      </c>
      <c r="P44" s="37">
        <v>44.6</v>
      </c>
      <c r="Q44" s="37">
        <v>44.6</v>
      </c>
      <c r="R44" s="37">
        <v>44.6</v>
      </c>
      <c r="S44" s="37">
        <v>44.6</v>
      </c>
      <c r="T44" s="207"/>
    </row>
    <row r="45" spans="1:37" s="5" customFormat="1" ht="13.2">
      <c r="A45" s="5">
        <f t="shared" si="0"/>
        <v>45</v>
      </c>
      <c r="B45" s="51" t="s">
        <v>2497</v>
      </c>
      <c r="C45" s="51"/>
      <c r="D45" s="51" t="s">
        <v>2498</v>
      </c>
      <c r="E45" s="51" t="s">
        <v>1536</v>
      </c>
      <c r="F45" s="51" t="s">
        <v>1731</v>
      </c>
      <c r="G45" s="51" t="s">
        <v>69</v>
      </c>
      <c r="H45" s="52">
        <v>2022</v>
      </c>
      <c r="I45" s="38">
        <v>60.5</v>
      </c>
      <c r="J45" s="38">
        <v>44.6</v>
      </c>
      <c r="K45" s="38">
        <v>44.6</v>
      </c>
      <c r="L45" s="38">
        <v>44.6</v>
      </c>
      <c r="M45" s="38">
        <v>44.6</v>
      </c>
      <c r="N45" s="37">
        <v>44.6</v>
      </c>
      <c r="O45" s="37">
        <v>44.6</v>
      </c>
      <c r="P45" s="37">
        <v>44.6</v>
      </c>
      <c r="Q45" s="37">
        <v>44.6</v>
      </c>
      <c r="R45" s="37">
        <v>44.6</v>
      </c>
      <c r="S45" s="37">
        <v>44.6</v>
      </c>
      <c r="T45" s="207"/>
    </row>
    <row r="46" spans="1:37" s="5" customFormat="1" ht="13.2">
      <c r="A46" s="5">
        <f t="shared" si="0"/>
        <v>46</v>
      </c>
      <c r="B46" s="51" t="s">
        <v>218</v>
      </c>
      <c r="C46" s="51"/>
      <c r="D46" s="51" t="s">
        <v>219</v>
      </c>
      <c r="E46" s="51" t="s">
        <v>220</v>
      </c>
      <c r="F46" s="51" t="s">
        <v>1730</v>
      </c>
      <c r="G46" s="51" t="s">
        <v>31</v>
      </c>
      <c r="H46" s="52">
        <v>2000</v>
      </c>
      <c r="I46" s="38">
        <v>188.7</v>
      </c>
      <c r="J46" s="38">
        <v>143</v>
      </c>
      <c r="K46" s="38">
        <v>143</v>
      </c>
      <c r="L46" s="38">
        <v>143</v>
      </c>
      <c r="M46" s="38">
        <v>143</v>
      </c>
      <c r="N46" s="37">
        <v>143</v>
      </c>
      <c r="O46" s="37">
        <v>143</v>
      </c>
      <c r="P46" s="37">
        <v>143</v>
      </c>
      <c r="Q46" s="37">
        <v>143</v>
      </c>
      <c r="R46" s="37">
        <v>143</v>
      </c>
      <c r="S46" s="37">
        <v>143</v>
      </c>
      <c r="T46" s="207"/>
    </row>
    <row r="47" spans="1:37" s="5" customFormat="1" ht="13.2">
      <c r="A47" s="5">
        <f t="shared" si="0"/>
        <v>47</v>
      </c>
      <c r="B47" s="51" t="s">
        <v>223</v>
      </c>
      <c r="C47" s="51"/>
      <c r="D47" s="51" t="s">
        <v>224</v>
      </c>
      <c r="E47" s="51" t="s">
        <v>220</v>
      </c>
      <c r="F47" s="51" t="s">
        <v>1730</v>
      </c>
      <c r="G47" s="51" t="s">
        <v>31</v>
      </c>
      <c r="H47" s="52">
        <v>2000</v>
      </c>
      <c r="I47" s="38">
        <v>188.7</v>
      </c>
      <c r="J47" s="38">
        <v>143</v>
      </c>
      <c r="K47" s="38">
        <v>143</v>
      </c>
      <c r="L47" s="38">
        <v>143</v>
      </c>
      <c r="M47" s="38">
        <v>143</v>
      </c>
      <c r="N47" s="37">
        <v>143</v>
      </c>
      <c r="O47" s="37">
        <v>143</v>
      </c>
      <c r="P47" s="37">
        <v>143</v>
      </c>
      <c r="Q47" s="37">
        <v>143</v>
      </c>
      <c r="R47" s="37">
        <v>143</v>
      </c>
      <c r="S47" s="37">
        <v>143</v>
      </c>
      <c r="T47" s="207"/>
    </row>
    <row r="48" spans="1:37" s="5" customFormat="1" ht="13.2">
      <c r="A48" s="5">
        <f t="shared" si="0"/>
        <v>48</v>
      </c>
      <c r="B48" s="51" t="s">
        <v>225</v>
      </c>
      <c r="C48" s="51"/>
      <c r="D48" s="51" t="s">
        <v>226</v>
      </c>
      <c r="E48" s="51" t="s">
        <v>220</v>
      </c>
      <c r="F48" s="51" t="s">
        <v>1730</v>
      </c>
      <c r="G48" s="51" t="s">
        <v>31</v>
      </c>
      <c r="H48" s="52">
        <v>2001</v>
      </c>
      <c r="I48" s="38">
        <v>188.7</v>
      </c>
      <c r="J48" s="38">
        <v>145</v>
      </c>
      <c r="K48" s="38">
        <v>145</v>
      </c>
      <c r="L48" s="38">
        <v>145</v>
      </c>
      <c r="M48" s="38">
        <v>145</v>
      </c>
      <c r="N48" s="37">
        <v>145</v>
      </c>
      <c r="O48" s="37">
        <v>145</v>
      </c>
      <c r="P48" s="37">
        <v>145</v>
      </c>
      <c r="Q48" s="37">
        <v>145</v>
      </c>
      <c r="R48" s="37">
        <v>145</v>
      </c>
      <c r="S48" s="37">
        <v>145</v>
      </c>
      <c r="T48" s="207"/>
    </row>
    <row r="49" spans="1:20" s="5" customFormat="1" ht="13.2">
      <c r="A49" s="5">
        <f t="shared" si="0"/>
        <v>49</v>
      </c>
      <c r="B49" s="51" t="s">
        <v>221</v>
      </c>
      <c r="C49" s="51"/>
      <c r="D49" s="51" t="s">
        <v>222</v>
      </c>
      <c r="E49" s="51" t="s">
        <v>220</v>
      </c>
      <c r="F49" s="51" t="s">
        <v>1730</v>
      </c>
      <c r="G49" s="51" t="s">
        <v>31</v>
      </c>
      <c r="H49" s="52">
        <v>2001</v>
      </c>
      <c r="I49" s="38">
        <v>94.95</v>
      </c>
      <c r="J49" s="38">
        <v>79.5</v>
      </c>
      <c r="K49" s="38">
        <v>79.5</v>
      </c>
      <c r="L49" s="38">
        <v>79.5</v>
      </c>
      <c r="M49" s="38">
        <v>79.5</v>
      </c>
      <c r="N49" s="37">
        <v>79.5</v>
      </c>
      <c r="O49" s="37">
        <v>79.5</v>
      </c>
      <c r="P49" s="37">
        <v>79.5</v>
      </c>
      <c r="Q49" s="37">
        <v>79.5</v>
      </c>
      <c r="R49" s="37">
        <v>79.5</v>
      </c>
      <c r="S49" s="37">
        <v>79.5</v>
      </c>
      <c r="T49" s="207"/>
    </row>
    <row r="50" spans="1:20" s="5" customFormat="1" ht="13.2">
      <c r="A50" s="5">
        <f t="shared" si="0"/>
        <v>50</v>
      </c>
      <c r="B50" s="51" t="s">
        <v>227</v>
      </c>
      <c r="C50" s="51"/>
      <c r="D50" s="51" t="s">
        <v>228</v>
      </c>
      <c r="E50" s="51" t="s">
        <v>220</v>
      </c>
      <c r="F50" s="51" t="s">
        <v>1730</v>
      </c>
      <c r="G50" s="51" t="s">
        <v>31</v>
      </c>
      <c r="H50" s="52">
        <v>2009</v>
      </c>
      <c r="I50" s="38">
        <v>254.15</v>
      </c>
      <c r="J50" s="38">
        <v>213.5</v>
      </c>
      <c r="K50" s="38">
        <v>213.5</v>
      </c>
      <c r="L50" s="38">
        <v>213.5</v>
      </c>
      <c r="M50" s="38">
        <v>213.5</v>
      </c>
      <c r="N50" s="37">
        <v>213.5</v>
      </c>
      <c r="O50" s="37">
        <v>213.5</v>
      </c>
      <c r="P50" s="37">
        <v>213.5</v>
      </c>
      <c r="Q50" s="37">
        <v>213.5</v>
      </c>
      <c r="R50" s="37">
        <v>213.5</v>
      </c>
      <c r="S50" s="37">
        <v>213.5</v>
      </c>
      <c r="T50" s="207"/>
    </row>
    <row r="51" spans="1:20" s="5" customFormat="1" ht="13.2">
      <c r="A51" s="5">
        <f t="shared" si="0"/>
        <v>51</v>
      </c>
      <c r="B51" s="51" t="s">
        <v>229</v>
      </c>
      <c r="C51" s="51"/>
      <c r="D51" s="51" t="s">
        <v>230</v>
      </c>
      <c r="E51" s="51" t="s">
        <v>231</v>
      </c>
      <c r="F51" s="51" t="s">
        <v>1730</v>
      </c>
      <c r="G51" s="51" t="s">
        <v>186</v>
      </c>
      <c r="H51" s="52">
        <v>2003</v>
      </c>
      <c r="I51" s="38">
        <v>198.9</v>
      </c>
      <c r="J51" s="38">
        <v>149.69999999999999</v>
      </c>
      <c r="K51" s="38">
        <v>149.69999999999999</v>
      </c>
      <c r="L51" s="38">
        <v>149.69999999999999</v>
      </c>
      <c r="M51" s="38">
        <v>149.69999999999999</v>
      </c>
      <c r="N51" s="37">
        <v>149.69999999999999</v>
      </c>
      <c r="O51" s="37">
        <v>149.69999999999999</v>
      </c>
      <c r="P51" s="37">
        <v>149.69999999999999</v>
      </c>
      <c r="Q51" s="37">
        <v>149.69999999999999</v>
      </c>
      <c r="R51" s="37">
        <v>149.69999999999999</v>
      </c>
      <c r="S51" s="37">
        <v>149.69999999999999</v>
      </c>
      <c r="T51" s="207"/>
    </row>
    <row r="52" spans="1:20" s="5" customFormat="1" ht="13.2">
      <c r="A52" s="5">
        <f t="shared" si="0"/>
        <v>52</v>
      </c>
      <c r="B52" s="51" t="s">
        <v>232</v>
      </c>
      <c r="C52" s="51"/>
      <c r="D52" s="51" t="s">
        <v>233</v>
      </c>
      <c r="E52" s="51" t="s">
        <v>231</v>
      </c>
      <c r="F52" s="51" t="s">
        <v>1730</v>
      </c>
      <c r="G52" s="51" t="s">
        <v>186</v>
      </c>
      <c r="H52" s="52">
        <v>2003</v>
      </c>
      <c r="I52" s="38">
        <v>198.9</v>
      </c>
      <c r="J52" s="38">
        <v>149.69999999999999</v>
      </c>
      <c r="K52" s="38">
        <v>149.69999999999999</v>
      </c>
      <c r="L52" s="38">
        <v>149.69999999999999</v>
      </c>
      <c r="M52" s="38">
        <v>149.69999999999999</v>
      </c>
      <c r="N52" s="37">
        <v>149.69999999999999</v>
      </c>
      <c r="O52" s="37">
        <v>149.69999999999999</v>
      </c>
      <c r="P52" s="37">
        <v>149.69999999999999</v>
      </c>
      <c r="Q52" s="37">
        <v>149.69999999999999</v>
      </c>
      <c r="R52" s="37">
        <v>149.69999999999999</v>
      </c>
      <c r="S52" s="37">
        <v>149.69999999999999</v>
      </c>
      <c r="T52" s="207"/>
    </row>
    <row r="53" spans="1:20" s="5" customFormat="1" ht="13.2">
      <c r="A53" s="5">
        <f t="shared" si="0"/>
        <v>53</v>
      </c>
      <c r="B53" s="51" t="s">
        <v>235</v>
      </c>
      <c r="C53" s="51"/>
      <c r="D53" s="51" t="s">
        <v>236</v>
      </c>
      <c r="E53" s="51" t="s">
        <v>231</v>
      </c>
      <c r="F53" s="51" t="s">
        <v>1730</v>
      </c>
      <c r="G53" s="51" t="s">
        <v>186</v>
      </c>
      <c r="H53" s="52">
        <v>2003</v>
      </c>
      <c r="I53" s="38">
        <v>275.57</v>
      </c>
      <c r="J53" s="38">
        <v>257.89999999999998</v>
      </c>
      <c r="K53" s="38">
        <v>257.89999999999998</v>
      </c>
      <c r="L53" s="38">
        <v>257.89999999999998</v>
      </c>
      <c r="M53" s="38">
        <v>257.89999999999998</v>
      </c>
      <c r="N53" s="37">
        <v>257.89999999999998</v>
      </c>
      <c r="O53" s="37">
        <v>257.89999999999998</v>
      </c>
      <c r="P53" s="37">
        <v>257.89999999999998</v>
      </c>
      <c r="Q53" s="37">
        <v>257.89999999999998</v>
      </c>
      <c r="R53" s="37">
        <v>257.89999999999998</v>
      </c>
      <c r="S53" s="37">
        <v>257.89999999999998</v>
      </c>
      <c r="T53" s="207"/>
    </row>
    <row r="54" spans="1:20" s="5" customFormat="1" ht="13.2">
      <c r="A54" s="5">
        <f t="shared" si="0"/>
        <v>54</v>
      </c>
      <c r="B54" s="51" t="s">
        <v>3811</v>
      </c>
      <c r="C54" s="51"/>
      <c r="D54" s="51" t="s">
        <v>3812</v>
      </c>
      <c r="E54" s="51" t="s">
        <v>1536</v>
      </c>
      <c r="F54" s="51" t="s">
        <v>1731</v>
      </c>
      <c r="G54" s="51" t="s">
        <v>69</v>
      </c>
      <c r="H54" s="52">
        <v>2023</v>
      </c>
      <c r="I54" s="38">
        <v>60.5</v>
      </c>
      <c r="J54" s="38">
        <v>44.6</v>
      </c>
      <c r="K54" s="38">
        <v>44.6</v>
      </c>
      <c r="L54" s="38">
        <v>44.6</v>
      </c>
      <c r="M54" s="38">
        <v>44.6</v>
      </c>
      <c r="N54" s="37">
        <v>44.6</v>
      </c>
      <c r="O54" s="37">
        <v>44.6</v>
      </c>
      <c r="P54" s="37">
        <v>44.6</v>
      </c>
      <c r="Q54" s="37">
        <v>44.6</v>
      </c>
      <c r="R54" s="37">
        <v>44.6</v>
      </c>
      <c r="S54" s="37">
        <v>44.6</v>
      </c>
      <c r="T54" s="207"/>
    </row>
    <row r="55" spans="1:20" s="5" customFormat="1" ht="13.2">
      <c r="A55" s="5">
        <f t="shared" si="0"/>
        <v>55</v>
      </c>
      <c r="B55" s="51" t="s">
        <v>3813</v>
      </c>
      <c r="C55" s="51"/>
      <c r="D55" s="51" t="s">
        <v>3814</v>
      </c>
      <c r="E55" s="51" t="s">
        <v>1536</v>
      </c>
      <c r="F55" s="51" t="s">
        <v>1731</v>
      </c>
      <c r="G55" s="51" t="s">
        <v>69</v>
      </c>
      <c r="H55" s="52">
        <v>2023</v>
      </c>
      <c r="I55" s="38">
        <v>60.5</v>
      </c>
      <c r="J55" s="38">
        <v>44.6</v>
      </c>
      <c r="K55" s="38">
        <v>44.6</v>
      </c>
      <c r="L55" s="38">
        <v>44.6</v>
      </c>
      <c r="M55" s="38">
        <v>44.6</v>
      </c>
      <c r="N55" s="37">
        <v>44.6</v>
      </c>
      <c r="O55" s="37">
        <v>44.6</v>
      </c>
      <c r="P55" s="37">
        <v>44.6</v>
      </c>
      <c r="Q55" s="37">
        <v>44.6</v>
      </c>
      <c r="R55" s="37">
        <v>44.6</v>
      </c>
      <c r="S55" s="37">
        <v>44.6</v>
      </c>
      <c r="T55" s="207"/>
    </row>
    <row r="56" spans="1:20" s="5" customFormat="1" ht="13.2">
      <c r="A56" s="5">
        <f t="shared" si="0"/>
        <v>56</v>
      </c>
      <c r="B56" s="51" t="s">
        <v>2525</v>
      </c>
      <c r="C56" s="51"/>
      <c r="D56" s="51" t="s">
        <v>2526</v>
      </c>
      <c r="E56" s="51" t="s">
        <v>1536</v>
      </c>
      <c r="F56" s="51" t="s">
        <v>1731</v>
      </c>
      <c r="G56" s="51" t="s">
        <v>69</v>
      </c>
      <c r="H56" s="52">
        <v>2023</v>
      </c>
      <c r="I56" s="38">
        <v>60.5</v>
      </c>
      <c r="J56" s="38">
        <v>44.6</v>
      </c>
      <c r="K56" s="38">
        <v>44.6</v>
      </c>
      <c r="L56" s="38">
        <v>44.6</v>
      </c>
      <c r="M56" s="38">
        <v>44.6</v>
      </c>
      <c r="N56" s="37">
        <v>44.6</v>
      </c>
      <c r="O56" s="37">
        <v>44.6</v>
      </c>
      <c r="P56" s="37">
        <v>44.6</v>
      </c>
      <c r="Q56" s="37">
        <v>44.6</v>
      </c>
      <c r="R56" s="37">
        <v>44.6</v>
      </c>
      <c r="S56" s="37">
        <v>44.6</v>
      </c>
      <c r="T56" s="207"/>
    </row>
    <row r="57" spans="1:20" s="5" customFormat="1" ht="13.2">
      <c r="A57" s="5">
        <f t="shared" si="0"/>
        <v>57</v>
      </c>
      <c r="B57" s="51" t="s">
        <v>2527</v>
      </c>
      <c r="C57" s="51"/>
      <c r="D57" s="51" t="s">
        <v>2528</v>
      </c>
      <c r="E57" s="51" t="s">
        <v>1536</v>
      </c>
      <c r="F57" s="51" t="s">
        <v>1731</v>
      </c>
      <c r="G57" s="51" t="s">
        <v>69</v>
      </c>
      <c r="H57" s="52">
        <v>2023</v>
      </c>
      <c r="I57" s="38">
        <v>60.5</v>
      </c>
      <c r="J57" s="38">
        <v>44.6</v>
      </c>
      <c r="K57" s="38">
        <v>44.6</v>
      </c>
      <c r="L57" s="38">
        <v>44.6</v>
      </c>
      <c r="M57" s="38">
        <v>44.6</v>
      </c>
      <c r="N57" s="37">
        <v>44.6</v>
      </c>
      <c r="O57" s="37">
        <v>44.6</v>
      </c>
      <c r="P57" s="37">
        <v>44.6</v>
      </c>
      <c r="Q57" s="37">
        <v>44.6</v>
      </c>
      <c r="R57" s="37">
        <v>44.6</v>
      </c>
      <c r="S57" s="37">
        <v>44.6</v>
      </c>
      <c r="T57" s="207"/>
    </row>
    <row r="58" spans="1:20" s="5" customFormat="1" ht="13.2">
      <c r="A58" s="5">
        <f t="shared" si="0"/>
        <v>58</v>
      </c>
      <c r="B58" s="51" t="s">
        <v>2529</v>
      </c>
      <c r="C58" s="51"/>
      <c r="D58" s="51" t="s">
        <v>2530</v>
      </c>
      <c r="E58" s="51" t="s">
        <v>1536</v>
      </c>
      <c r="F58" s="51" t="s">
        <v>1731</v>
      </c>
      <c r="G58" s="51" t="s">
        <v>69</v>
      </c>
      <c r="H58" s="52">
        <v>2023</v>
      </c>
      <c r="I58" s="38">
        <v>60.5</v>
      </c>
      <c r="J58" s="38">
        <v>44.6</v>
      </c>
      <c r="K58" s="38">
        <v>44.6</v>
      </c>
      <c r="L58" s="38">
        <v>44.6</v>
      </c>
      <c r="M58" s="38">
        <v>44.6</v>
      </c>
      <c r="N58" s="37">
        <v>44.6</v>
      </c>
      <c r="O58" s="37">
        <v>44.6</v>
      </c>
      <c r="P58" s="37">
        <v>44.6</v>
      </c>
      <c r="Q58" s="37">
        <v>44.6</v>
      </c>
      <c r="R58" s="37">
        <v>44.6</v>
      </c>
      <c r="S58" s="37">
        <v>44.6</v>
      </c>
      <c r="T58" s="207"/>
    </row>
    <row r="59" spans="1:20" s="5" customFormat="1" ht="13.2">
      <c r="A59" s="5">
        <f t="shared" si="0"/>
        <v>59</v>
      </c>
      <c r="B59" s="51" t="s">
        <v>2531</v>
      </c>
      <c r="C59" s="51"/>
      <c r="D59" s="51" t="s">
        <v>2532</v>
      </c>
      <c r="E59" s="51" t="s">
        <v>1536</v>
      </c>
      <c r="F59" s="51" t="s">
        <v>1731</v>
      </c>
      <c r="G59" s="51" t="s">
        <v>69</v>
      </c>
      <c r="H59" s="52">
        <v>2023</v>
      </c>
      <c r="I59" s="38">
        <v>60.5</v>
      </c>
      <c r="J59" s="38">
        <v>44.6</v>
      </c>
      <c r="K59" s="38">
        <v>44.6</v>
      </c>
      <c r="L59" s="38">
        <v>44.6</v>
      </c>
      <c r="M59" s="38">
        <v>44.6</v>
      </c>
      <c r="N59" s="37">
        <v>44.6</v>
      </c>
      <c r="O59" s="37">
        <v>44.6</v>
      </c>
      <c r="P59" s="37">
        <v>44.6</v>
      </c>
      <c r="Q59" s="37">
        <v>44.6</v>
      </c>
      <c r="R59" s="37">
        <v>44.6</v>
      </c>
      <c r="S59" s="37">
        <v>44.6</v>
      </c>
      <c r="T59" s="207"/>
    </row>
    <row r="60" spans="1:20" s="5" customFormat="1" ht="13.2">
      <c r="A60" s="5">
        <f t="shared" si="0"/>
        <v>60</v>
      </c>
      <c r="B60" s="51" t="s">
        <v>3815</v>
      </c>
      <c r="C60" s="51"/>
      <c r="D60" s="51" t="s">
        <v>3816</v>
      </c>
      <c r="E60" s="51" t="s">
        <v>1536</v>
      </c>
      <c r="F60" s="51" t="s">
        <v>1731</v>
      </c>
      <c r="G60" s="51" t="s">
        <v>69</v>
      </c>
      <c r="H60" s="52">
        <v>2023</v>
      </c>
      <c r="I60" s="38">
        <v>60.5</v>
      </c>
      <c r="J60" s="38">
        <v>41.3</v>
      </c>
      <c r="K60" s="38">
        <v>41.3</v>
      </c>
      <c r="L60" s="38">
        <v>41.3</v>
      </c>
      <c r="M60" s="38">
        <v>41.3</v>
      </c>
      <c r="N60" s="37">
        <v>41.3</v>
      </c>
      <c r="O60" s="37">
        <v>41.3</v>
      </c>
      <c r="P60" s="37">
        <v>41.3</v>
      </c>
      <c r="Q60" s="37">
        <v>41.3</v>
      </c>
      <c r="R60" s="37">
        <v>41.3</v>
      </c>
      <c r="S60" s="37">
        <v>41.3</v>
      </c>
      <c r="T60" s="207"/>
    </row>
    <row r="61" spans="1:20" s="5" customFormat="1" ht="13.2">
      <c r="A61" s="5">
        <f t="shared" si="0"/>
        <v>61</v>
      </c>
      <c r="B61" s="51" t="s">
        <v>3817</v>
      </c>
      <c r="C61" s="51"/>
      <c r="D61" s="51" t="s">
        <v>3818</v>
      </c>
      <c r="E61" s="51" t="s">
        <v>1536</v>
      </c>
      <c r="F61" s="51" t="s">
        <v>1731</v>
      </c>
      <c r="G61" s="51" t="s">
        <v>69</v>
      </c>
      <c r="H61" s="52">
        <v>2023</v>
      </c>
      <c r="I61" s="38">
        <v>60.5</v>
      </c>
      <c r="J61" s="38">
        <v>44</v>
      </c>
      <c r="K61" s="38">
        <v>44</v>
      </c>
      <c r="L61" s="38">
        <v>44</v>
      </c>
      <c r="M61" s="38">
        <v>44</v>
      </c>
      <c r="N61" s="37">
        <v>44</v>
      </c>
      <c r="O61" s="37">
        <v>44</v>
      </c>
      <c r="P61" s="37">
        <v>44</v>
      </c>
      <c r="Q61" s="37">
        <v>44</v>
      </c>
      <c r="R61" s="37">
        <v>44</v>
      </c>
      <c r="S61" s="37">
        <v>44</v>
      </c>
      <c r="T61" s="207"/>
    </row>
    <row r="62" spans="1:20" s="5" customFormat="1" ht="13.2">
      <c r="A62" s="5">
        <f t="shared" si="0"/>
        <v>62</v>
      </c>
      <c r="B62" s="51" t="s">
        <v>237</v>
      </c>
      <c r="C62" s="51"/>
      <c r="D62" s="51" t="s">
        <v>238</v>
      </c>
      <c r="E62" s="51" t="s">
        <v>239</v>
      </c>
      <c r="F62" s="51" t="s">
        <v>1731</v>
      </c>
      <c r="G62" s="51" t="s">
        <v>33</v>
      </c>
      <c r="H62" s="52">
        <v>1987</v>
      </c>
      <c r="I62" s="38">
        <v>75</v>
      </c>
      <c r="J62" s="38">
        <v>75</v>
      </c>
      <c r="K62" s="38">
        <v>75</v>
      </c>
      <c r="L62" s="38">
        <v>75</v>
      </c>
      <c r="M62" s="38">
        <v>75</v>
      </c>
      <c r="N62" s="37">
        <v>75</v>
      </c>
      <c r="O62" s="37">
        <v>75</v>
      </c>
      <c r="P62" s="37">
        <v>75</v>
      </c>
      <c r="Q62" s="37">
        <v>75</v>
      </c>
      <c r="R62" s="37">
        <v>75</v>
      </c>
      <c r="S62" s="37">
        <v>75</v>
      </c>
      <c r="T62" s="207"/>
    </row>
    <row r="63" spans="1:20" s="5" customFormat="1" ht="13.2">
      <c r="A63" s="5">
        <f t="shared" si="0"/>
        <v>63</v>
      </c>
      <c r="B63" s="51" t="s">
        <v>240</v>
      </c>
      <c r="C63" s="51"/>
      <c r="D63" s="51" t="s">
        <v>241</v>
      </c>
      <c r="E63" s="51" t="s">
        <v>239</v>
      </c>
      <c r="F63" s="51" t="s">
        <v>1731</v>
      </c>
      <c r="G63" s="51" t="s">
        <v>33</v>
      </c>
      <c r="H63" s="52">
        <v>1987</v>
      </c>
      <c r="I63" s="38">
        <v>75</v>
      </c>
      <c r="J63" s="38">
        <v>75</v>
      </c>
      <c r="K63" s="38">
        <v>75</v>
      </c>
      <c r="L63" s="38">
        <v>75</v>
      </c>
      <c r="M63" s="38">
        <v>75</v>
      </c>
      <c r="N63" s="37">
        <v>75</v>
      </c>
      <c r="O63" s="37">
        <v>75</v>
      </c>
      <c r="P63" s="37">
        <v>75</v>
      </c>
      <c r="Q63" s="37">
        <v>75</v>
      </c>
      <c r="R63" s="37">
        <v>75</v>
      </c>
      <c r="S63" s="37">
        <v>75</v>
      </c>
      <c r="T63" s="207"/>
    </row>
    <row r="64" spans="1:20" s="5" customFormat="1" ht="13.2">
      <c r="A64" s="5">
        <f t="shared" si="0"/>
        <v>64</v>
      </c>
      <c r="B64" s="51" t="s">
        <v>249</v>
      </c>
      <c r="C64" s="51"/>
      <c r="D64" s="51" t="s">
        <v>243</v>
      </c>
      <c r="E64" s="51" t="s">
        <v>244</v>
      </c>
      <c r="F64" s="51" t="s">
        <v>1731</v>
      </c>
      <c r="G64" s="51" t="s">
        <v>69</v>
      </c>
      <c r="H64" s="52">
        <v>2017</v>
      </c>
      <c r="I64" s="38">
        <v>60.5</v>
      </c>
      <c r="J64" s="38">
        <v>44</v>
      </c>
      <c r="K64" s="38">
        <v>44</v>
      </c>
      <c r="L64" s="38">
        <v>44</v>
      </c>
      <c r="M64" s="38">
        <v>44</v>
      </c>
      <c r="N64" s="37">
        <v>44</v>
      </c>
      <c r="O64" s="37">
        <v>44</v>
      </c>
      <c r="P64" s="37">
        <v>44</v>
      </c>
      <c r="Q64" s="37">
        <v>44</v>
      </c>
      <c r="R64" s="37">
        <v>44</v>
      </c>
      <c r="S64" s="37">
        <v>44</v>
      </c>
      <c r="T64" s="207"/>
    </row>
    <row r="65" spans="1:20" s="5" customFormat="1" ht="13.2">
      <c r="A65" s="5">
        <f t="shared" si="0"/>
        <v>65</v>
      </c>
      <c r="B65" s="51" t="s">
        <v>252</v>
      </c>
      <c r="C65" s="51"/>
      <c r="D65" s="51" t="s">
        <v>245</v>
      </c>
      <c r="E65" s="51" t="s">
        <v>244</v>
      </c>
      <c r="F65" s="51" t="s">
        <v>1731</v>
      </c>
      <c r="G65" s="51" t="s">
        <v>69</v>
      </c>
      <c r="H65" s="52">
        <v>2017</v>
      </c>
      <c r="I65" s="38">
        <v>60.5</v>
      </c>
      <c r="J65" s="38">
        <v>44</v>
      </c>
      <c r="K65" s="38">
        <v>44</v>
      </c>
      <c r="L65" s="38">
        <v>44</v>
      </c>
      <c r="M65" s="38">
        <v>44</v>
      </c>
      <c r="N65" s="37">
        <v>44</v>
      </c>
      <c r="O65" s="37">
        <v>44</v>
      </c>
      <c r="P65" s="37">
        <v>44</v>
      </c>
      <c r="Q65" s="37">
        <v>44</v>
      </c>
      <c r="R65" s="37">
        <v>44</v>
      </c>
      <c r="S65" s="37">
        <v>44</v>
      </c>
      <c r="T65" s="207"/>
    </row>
    <row r="66" spans="1:20" s="5" customFormat="1" ht="13.2">
      <c r="A66" s="5">
        <f t="shared" si="0"/>
        <v>66</v>
      </c>
      <c r="B66" s="51" t="s">
        <v>255</v>
      </c>
      <c r="C66" s="51"/>
      <c r="D66" s="51" t="s">
        <v>256</v>
      </c>
      <c r="E66" s="51" t="s">
        <v>257</v>
      </c>
      <c r="F66" s="51" t="s">
        <v>1731</v>
      </c>
      <c r="G66" s="51" t="s">
        <v>186</v>
      </c>
      <c r="H66" s="52">
        <v>2017</v>
      </c>
      <c r="I66" s="38">
        <v>60.5</v>
      </c>
      <c r="J66" s="38">
        <v>44</v>
      </c>
      <c r="K66" s="38">
        <v>44</v>
      </c>
      <c r="L66" s="38">
        <v>44</v>
      </c>
      <c r="M66" s="38">
        <v>44</v>
      </c>
      <c r="N66" s="37">
        <v>44</v>
      </c>
      <c r="O66" s="37">
        <v>44</v>
      </c>
      <c r="P66" s="37">
        <v>44</v>
      </c>
      <c r="Q66" s="37">
        <v>44</v>
      </c>
      <c r="R66" s="37">
        <v>44</v>
      </c>
      <c r="S66" s="37">
        <v>44</v>
      </c>
      <c r="T66" s="207"/>
    </row>
    <row r="67" spans="1:20" s="5" customFormat="1" ht="13.2">
      <c r="A67" s="5">
        <f t="shared" si="0"/>
        <v>67</v>
      </c>
      <c r="B67" s="51" t="s">
        <v>261</v>
      </c>
      <c r="C67" s="51"/>
      <c r="D67" s="51" t="s">
        <v>262</v>
      </c>
      <c r="E67" s="51" t="s">
        <v>257</v>
      </c>
      <c r="F67" s="51" t="s">
        <v>1731</v>
      </c>
      <c r="G67" s="51" t="s">
        <v>186</v>
      </c>
      <c r="H67" s="52">
        <v>2017</v>
      </c>
      <c r="I67" s="38">
        <v>60.5</v>
      </c>
      <c r="J67" s="38">
        <v>44</v>
      </c>
      <c r="K67" s="38">
        <v>44</v>
      </c>
      <c r="L67" s="38">
        <v>44</v>
      </c>
      <c r="M67" s="38">
        <v>44</v>
      </c>
      <c r="N67" s="37">
        <v>44</v>
      </c>
      <c r="O67" s="37">
        <v>44</v>
      </c>
      <c r="P67" s="37">
        <v>44</v>
      </c>
      <c r="Q67" s="37">
        <v>44</v>
      </c>
      <c r="R67" s="37">
        <v>44</v>
      </c>
      <c r="S67" s="37">
        <v>44</v>
      </c>
      <c r="T67" s="207"/>
    </row>
    <row r="68" spans="1:20" s="5" customFormat="1" ht="13.2">
      <c r="A68" s="5">
        <f t="shared" si="0"/>
        <v>68</v>
      </c>
      <c r="B68" s="51" t="s">
        <v>246</v>
      </c>
      <c r="C68" s="51"/>
      <c r="D68" s="51" t="s">
        <v>247</v>
      </c>
      <c r="E68" s="51" t="s">
        <v>248</v>
      </c>
      <c r="F68" s="51" t="s">
        <v>1730</v>
      </c>
      <c r="G68" s="51" t="s">
        <v>186</v>
      </c>
      <c r="H68" s="52">
        <v>2009</v>
      </c>
      <c r="I68" s="38">
        <v>205</v>
      </c>
      <c r="J68" s="38">
        <v>163</v>
      </c>
      <c r="K68" s="38">
        <v>163</v>
      </c>
      <c r="L68" s="38">
        <v>163</v>
      </c>
      <c r="M68" s="38">
        <v>163</v>
      </c>
      <c r="N68" s="37">
        <v>163</v>
      </c>
      <c r="O68" s="37">
        <v>163</v>
      </c>
      <c r="P68" s="37">
        <v>163</v>
      </c>
      <c r="Q68" s="37">
        <v>163</v>
      </c>
      <c r="R68" s="37">
        <v>163</v>
      </c>
      <c r="S68" s="37">
        <v>163</v>
      </c>
      <c r="T68" s="207"/>
    </row>
    <row r="69" spans="1:20" s="5" customFormat="1" ht="13.2">
      <c r="A69" s="5">
        <f t="shared" si="0"/>
        <v>69</v>
      </c>
      <c r="B69" s="51" t="s">
        <v>250</v>
      </c>
      <c r="C69" s="51"/>
      <c r="D69" s="51" t="s">
        <v>251</v>
      </c>
      <c r="E69" s="51" t="s">
        <v>248</v>
      </c>
      <c r="F69" s="51" t="s">
        <v>1730</v>
      </c>
      <c r="G69" s="51" t="s">
        <v>186</v>
      </c>
      <c r="H69" s="52">
        <v>2009</v>
      </c>
      <c r="I69" s="38">
        <v>205</v>
      </c>
      <c r="J69" s="38">
        <v>163</v>
      </c>
      <c r="K69" s="38">
        <v>163</v>
      </c>
      <c r="L69" s="38">
        <v>163</v>
      </c>
      <c r="M69" s="38">
        <v>163</v>
      </c>
      <c r="N69" s="37">
        <v>163</v>
      </c>
      <c r="O69" s="37">
        <v>163</v>
      </c>
      <c r="P69" s="37">
        <v>163</v>
      </c>
      <c r="Q69" s="37">
        <v>163</v>
      </c>
      <c r="R69" s="37">
        <v>163</v>
      </c>
      <c r="S69" s="37">
        <v>163</v>
      </c>
      <c r="T69" s="207"/>
    </row>
    <row r="70" spans="1:20" s="5" customFormat="1" ht="13.2">
      <c r="A70" s="5">
        <f t="shared" ref="A70:A133" si="1">A69+1</f>
        <v>70</v>
      </c>
      <c r="B70" s="51" t="s">
        <v>253</v>
      </c>
      <c r="C70" s="51"/>
      <c r="D70" s="51" t="s">
        <v>254</v>
      </c>
      <c r="E70" s="51" t="s">
        <v>248</v>
      </c>
      <c r="F70" s="51" t="s">
        <v>1730</v>
      </c>
      <c r="G70" s="51" t="s">
        <v>186</v>
      </c>
      <c r="H70" s="52">
        <v>2009</v>
      </c>
      <c r="I70" s="38">
        <v>205</v>
      </c>
      <c r="J70" s="38">
        <v>178</v>
      </c>
      <c r="K70" s="38">
        <v>178</v>
      </c>
      <c r="L70" s="38">
        <v>178</v>
      </c>
      <c r="M70" s="38">
        <v>178</v>
      </c>
      <c r="N70" s="37">
        <v>178</v>
      </c>
      <c r="O70" s="37">
        <v>178</v>
      </c>
      <c r="P70" s="37">
        <v>178</v>
      </c>
      <c r="Q70" s="37">
        <v>178</v>
      </c>
      <c r="R70" s="37">
        <v>178</v>
      </c>
      <c r="S70" s="37">
        <v>178</v>
      </c>
      <c r="T70" s="207"/>
    </row>
    <row r="71" spans="1:20" s="5" customFormat="1" ht="13.2">
      <c r="A71" s="5">
        <f t="shared" si="1"/>
        <v>71</v>
      </c>
      <c r="B71" s="51" t="s">
        <v>271</v>
      </c>
      <c r="C71" s="51"/>
      <c r="D71" s="51" t="s">
        <v>272</v>
      </c>
      <c r="E71" s="51" t="s">
        <v>248</v>
      </c>
      <c r="F71" s="51" t="s">
        <v>1732</v>
      </c>
      <c r="G71" s="51" t="s">
        <v>186</v>
      </c>
      <c r="H71" s="52">
        <v>1970</v>
      </c>
      <c r="I71" s="38">
        <v>765</v>
      </c>
      <c r="J71" s="38">
        <v>745</v>
      </c>
      <c r="K71" s="38">
        <v>745</v>
      </c>
      <c r="L71" s="38">
        <v>745</v>
      </c>
      <c r="M71" s="38">
        <v>745</v>
      </c>
      <c r="N71" s="37">
        <v>745</v>
      </c>
      <c r="O71" s="37">
        <v>745</v>
      </c>
      <c r="P71" s="37">
        <v>745</v>
      </c>
      <c r="Q71" s="37">
        <v>745</v>
      </c>
      <c r="R71" s="37">
        <v>745</v>
      </c>
      <c r="S71" s="37">
        <v>745</v>
      </c>
      <c r="T71" s="207"/>
    </row>
    <row r="72" spans="1:20" s="5" customFormat="1" ht="13.2">
      <c r="A72" s="5">
        <f t="shared" si="1"/>
        <v>72</v>
      </c>
      <c r="B72" s="51" t="s">
        <v>275</v>
      </c>
      <c r="C72" s="51"/>
      <c r="D72" s="51" t="s">
        <v>276</v>
      </c>
      <c r="E72" s="51" t="s">
        <v>248</v>
      </c>
      <c r="F72" s="51" t="s">
        <v>1732</v>
      </c>
      <c r="G72" s="51" t="s">
        <v>186</v>
      </c>
      <c r="H72" s="52">
        <v>1972</v>
      </c>
      <c r="I72" s="38">
        <v>765</v>
      </c>
      <c r="J72" s="38">
        <v>749</v>
      </c>
      <c r="K72" s="38">
        <v>749</v>
      </c>
      <c r="L72" s="38">
        <v>749</v>
      </c>
      <c r="M72" s="38">
        <v>749</v>
      </c>
      <c r="N72" s="37">
        <v>749</v>
      </c>
      <c r="O72" s="37">
        <v>749</v>
      </c>
      <c r="P72" s="37">
        <v>749</v>
      </c>
      <c r="Q72" s="37">
        <v>749</v>
      </c>
      <c r="R72" s="37">
        <v>749</v>
      </c>
      <c r="S72" s="37">
        <v>749</v>
      </c>
      <c r="T72" s="207"/>
    </row>
    <row r="73" spans="1:20" s="5" customFormat="1" ht="13.2">
      <c r="A73" s="5">
        <f t="shared" si="1"/>
        <v>73</v>
      </c>
      <c r="B73" s="51" t="s">
        <v>258</v>
      </c>
      <c r="C73" s="51"/>
      <c r="D73" s="51" t="s">
        <v>259</v>
      </c>
      <c r="E73" s="51" t="s">
        <v>260</v>
      </c>
      <c r="F73" s="51" t="s">
        <v>1730</v>
      </c>
      <c r="G73" s="51" t="s">
        <v>32</v>
      </c>
      <c r="H73" s="52">
        <v>2007</v>
      </c>
      <c r="I73" s="38">
        <v>86.5</v>
      </c>
      <c r="J73" s="38">
        <v>81.5</v>
      </c>
      <c r="K73" s="38">
        <v>81.5</v>
      </c>
      <c r="L73" s="38">
        <v>81.5</v>
      </c>
      <c r="M73" s="38">
        <v>81.5</v>
      </c>
      <c r="N73" s="37">
        <v>81.5</v>
      </c>
      <c r="O73" s="37">
        <v>81.5</v>
      </c>
      <c r="P73" s="37">
        <v>81.5</v>
      </c>
      <c r="Q73" s="37">
        <v>81.5</v>
      </c>
      <c r="R73" s="37">
        <v>81.5</v>
      </c>
      <c r="S73" s="37">
        <v>81.5</v>
      </c>
      <c r="T73" s="207"/>
    </row>
    <row r="74" spans="1:20" s="5" customFormat="1" ht="13.2">
      <c r="A74" s="5">
        <f t="shared" si="1"/>
        <v>74</v>
      </c>
      <c r="B74" s="51" t="s">
        <v>263</v>
      </c>
      <c r="C74" s="51"/>
      <c r="D74" s="51" t="s">
        <v>264</v>
      </c>
      <c r="E74" s="51" t="s">
        <v>260</v>
      </c>
      <c r="F74" s="51" t="s">
        <v>1730</v>
      </c>
      <c r="G74" s="51" t="s">
        <v>32</v>
      </c>
      <c r="H74" s="52">
        <v>2007</v>
      </c>
      <c r="I74" s="38">
        <v>86.5</v>
      </c>
      <c r="J74" s="38">
        <v>74.8</v>
      </c>
      <c r="K74" s="38">
        <v>74.8</v>
      </c>
      <c r="L74" s="38">
        <v>74.8</v>
      </c>
      <c r="M74" s="38">
        <v>74.8</v>
      </c>
      <c r="N74" s="37">
        <v>74.8</v>
      </c>
      <c r="O74" s="37">
        <v>74.8</v>
      </c>
      <c r="P74" s="37">
        <v>74.8</v>
      </c>
      <c r="Q74" s="37">
        <v>74.8</v>
      </c>
      <c r="R74" s="37">
        <v>74.8</v>
      </c>
      <c r="S74" s="37">
        <v>74.8</v>
      </c>
      <c r="T74" s="207"/>
    </row>
    <row r="75" spans="1:20" s="5" customFormat="1" ht="13.2">
      <c r="A75" s="5">
        <f t="shared" si="1"/>
        <v>75</v>
      </c>
      <c r="B75" s="51" t="s">
        <v>267</v>
      </c>
      <c r="C75" s="51"/>
      <c r="D75" s="51" t="s">
        <v>268</v>
      </c>
      <c r="E75" s="51" t="s">
        <v>260</v>
      </c>
      <c r="F75" s="51" t="s">
        <v>1730</v>
      </c>
      <c r="G75" s="51" t="s">
        <v>32</v>
      </c>
      <c r="H75" s="52">
        <v>2008</v>
      </c>
      <c r="I75" s="38">
        <v>86.5</v>
      </c>
      <c r="J75" s="38">
        <v>82.1</v>
      </c>
      <c r="K75" s="38">
        <v>82.1</v>
      </c>
      <c r="L75" s="38">
        <v>82.1</v>
      </c>
      <c r="M75" s="38">
        <v>82.1</v>
      </c>
      <c r="N75" s="37">
        <v>82.1</v>
      </c>
      <c r="O75" s="37">
        <v>82.1</v>
      </c>
      <c r="P75" s="37">
        <v>82.1</v>
      </c>
      <c r="Q75" s="37">
        <v>82.1</v>
      </c>
      <c r="R75" s="37">
        <v>82.1</v>
      </c>
      <c r="S75" s="37">
        <v>82.1</v>
      </c>
      <c r="T75" s="207"/>
    </row>
    <row r="76" spans="1:20" s="5" customFormat="1" ht="13.2">
      <c r="A76" s="5">
        <f t="shared" si="1"/>
        <v>76</v>
      </c>
      <c r="B76" s="51" t="s">
        <v>269</v>
      </c>
      <c r="C76" s="51"/>
      <c r="D76" s="51" t="s">
        <v>270</v>
      </c>
      <c r="E76" s="51" t="s">
        <v>260</v>
      </c>
      <c r="F76" s="51" t="s">
        <v>1730</v>
      </c>
      <c r="G76" s="51" t="s">
        <v>32</v>
      </c>
      <c r="H76" s="52">
        <v>2008</v>
      </c>
      <c r="I76" s="38">
        <v>86.5</v>
      </c>
      <c r="J76" s="38">
        <v>75.900000000000006</v>
      </c>
      <c r="K76" s="38">
        <v>75.900000000000006</v>
      </c>
      <c r="L76" s="38">
        <v>75.900000000000006</v>
      </c>
      <c r="M76" s="38">
        <v>75.900000000000006</v>
      </c>
      <c r="N76" s="37">
        <v>75.900000000000006</v>
      </c>
      <c r="O76" s="37">
        <v>75.900000000000006</v>
      </c>
      <c r="P76" s="37">
        <v>75.900000000000006</v>
      </c>
      <c r="Q76" s="37">
        <v>75.900000000000006</v>
      </c>
      <c r="R76" s="37">
        <v>75.900000000000006</v>
      </c>
      <c r="S76" s="37">
        <v>75.900000000000006</v>
      </c>
      <c r="T76" s="207"/>
    </row>
    <row r="77" spans="1:20" s="5" customFormat="1" ht="13.2">
      <c r="A77" s="5">
        <f t="shared" si="1"/>
        <v>77</v>
      </c>
      <c r="B77" s="51" t="s">
        <v>265</v>
      </c>
      <c r="C77" s="51"/>
      <c r="D77" s="51" t="s">
        <v>266</v>
      </c>
      <c r="E77" s="51" t="s">
        <v>260</v>
      </c>
      <c r="F77" s="51" t="s">
        <v>1730</v>
      </c>
      <c r="G77" s="51" t="s">
        <v>32</v>
      </c>
      <c r="H77" s="52">
        <v>2007</v>
      </c>
      <c r="I77" s="38">
        <v>105</v>
      </c>
      <c r="J77" s="38">
        <v>103.2</v>
      </c>
      <c r="K77" s="38">
        <v>103.2</v>
      </c>
      <c r="L77" s="38">
        <v>103.2</v>
      </c>
      <c r="M77" s="38">
        <v>103.2</v>
      </c>
      <c r="N77" s="37">
        <v>103.2</v>
      </c>
      <c r="O77" s="37">
        <v>103.2</v>
      </c>
      <c r="P77" s="37">
        <v>103.2</v>
      </c>
      <c r="Q77" s="37">
        <v>103.2</v>
      </c>
      <c r="R77" s="37">
        <v>103.2</v>
      </c>
      <c r="S77" s="37">
        <v>103.2</v>
      </c>
      <c r="T77" s="207"/>
    </row>
    <row r="78" spans="1:20" s="5" customFormat="1" ht="13.2">
      <c r="A78" s="5">
        <f t="shared" si="1"/>
        <v>78</v>
      </c>
      <c r="B78" s="51" t="s">
        <v>273</v>
      </c>
      <c r="C78" s="51"/>
      <c r="D78" s="51" t="s">
        <v>274</v>
      </c>
      <c r="E78" s="51" t="s">
        <v>260</v>
      </c>
      <c r="F78" s="51" t="s">
        <v>1730</v>
      </c>
      <c r="G78" s="51" t="s">
        <v>32</v>
      </c>
      <c r="H78" s="52">
        <v>2008</v>
      </c>
      <c r="I78" s="38">
        <v>108.8</v>
      </c>
      <c r="J78" s="38">
        <v>107.6</v>
      </c>
      <c r="K78" s="38">
        <v>107.6</v>
      </c>
      <c r="L78" s="38">
        <v>107.6</v>
      </c>
      <c r="M78" s="38">
        <v>107.6</v>
      </c>
      <c r="N78" s="37">
        <v>107.6</v>
      </c>
      <c r="O78" s="37">
        <v>107.6</v>
      </c>
      <c r="P78" s="37">
        <v>107.6</v>
      </c>
      <c r="Q78" s="37">
        <v>107.6</v>
      </c>
      <c r="R78" s="37">
        <v>107.6</v>
      </c>
      <c r="S78" s="37">
        <v>107.6</v>
      </c>
      <c r="T78" s="207"/>
    </row>
    <row r="79" spans="1:20" s="5" customFormat="1" ht="13.2">
      <c r="A79" s="5">
        <f t="shared" si="1"/>
        <v>79</v>
      </c>
      <c r="B79" s="51" t="s">
        <v>288</v>
      </c>
      <c r="C79" s="51"/>
      <c r="D79" s="51" t="s">
        <v>277</v>
      </c>
      <c r="E79" s="51" t="s">
        <v>260</v>
      </c>
      <c r="F79" s="51" t="s">
        <v>1730</v>
      </c>
      <c r="G79" s="51" t="s">
        <v>32</v>
      </c>
      <c r="H79" s="52">
        <v>2017</v>
      </c>
      <c r="I79" s="38">
        <v>360.9</v>
      </c>
      <c r="J79" s="38">
        <v>329.3</v>
      </c>
      <c r="K79" s="38">
        <v>329.3</v>
      </c>
      <c r="L79" s="38">
        <v>329.3</v>
      </c>
      <c r="M79" s="38">
        <v>329.3</v>
      </c>
      <c r="N79" s="37">
        <v>329.3</v>
      </c>
      <c r="O79" s="37">
        <v>329.3</v>
      </c>
      <c r="P79" s="37">
        <v>329.3</v>
      </c>
      <c r="Q79" s="37">
        <v>329.3</v>
      </c>
      <c r="R79" s="37">
        <v>329.3</v>
      </c>
      <c r="S79" s="37">
        <v>329.3</v>
      </c>
      <c r="T79" s="207"/>
    </row>
    <row r="80" spans="1:20" s="5" customFormat="1" ht="13.2">
      <c r="A80" s="5">
        <f t="shared" si="1"/>
        <v>80</v>
      </c>
      <c r="B80" s="51" t="s">
        <v>291</v>
      </c>
      <c r="C80" s="51"/>
      <c r="D80" s="51" t="s">
        <v>278</v>
      </c>
      <c r="E80" s="51" t="s">
        <v>260</v>
      </c>
      <c r="F80" s="51" t="s">
        <v>1730</v>
      </c>
      <c r="G80" s="51" t="s">
        <v>32</v>
      </c>
      <c r="H80" s="52">
        <v>2017</v>
      </c>
      <c r="I80" s="38">
        <v>360.9</v>
      </c>
      <c r="J80" s="38">
        <v>335</v>
      </c>
      <c r="K80" s="38">
        <v>335</v>
      </c>
      <c r="L80" s="38">
        <v>335</v>
      </c>
      <c r="M80" s="38">
        <v>335</v>
      </c>
      <c r="N80" s="37">
        <v>335</v>
      </c>
      <c r="O80" s="37">
        <v>335</v>
      </c>
      <c r="P80" s="37">
        <v>335</v>
      </c>
      <c r="Q80" s="37">
        <v>335</v>
      </c>
      <c r="R80" s="37">
        <v>335</v>
      </c>
      <c r="S80" s="37">
        <v>335</v>
      </c>
      <c r="T80" s="207"/>
    </row>
    <row r="81" spans="1:20" s="5" customFormat="1" ht="13.2">
      <c r="A81" s="5">
        <f t="shared" si="1"/>
        <v>81</v>
      </c>
      <c r="B81" s="51" t="s">
        <v>294</v>
      </c>
      <c r="C81" s="51"/>
      <c r="D81" s="51" t="s">
        <v>279</v>
      </c>
      <c r="E81" s="51" t="s">
        <v>260</v>
      </c>
      <c r="F81" s="51" t="s">
        <v>1730</v>
      </c>
      <c r="G81" s="51" t="s">
        <v>32</v>
      </c>
      <c r="H81" s="52">
        <v>2017</v>
      </c>
      <c r="I81" s="38">
        <v>508.5</v>
      </c>
      <c r="J81" s="38">
        <v>478.4</v>
      </c>
      <c r="K81" s="38">
        <v>478.4</v>
      </c>
      <c r="L81" s="38">
        <v>478.4</v>
      </c>
      <c r="M81" s="38">
        <v>478.4</v>
      </c>
      <c r="N81" s="37">
        <v>478.4</v>
      </c>
      <c r="O81" s="37">
        <v>478.4</v>
      </c>
      <c r="P81" s="37">
        <v>478.4</v>
      </c>
      <c r="Q81" s="37">
        <v>478.4</v>
      </c>
      <c r="R81" s="37">
        <v>478.4</v>
      </c>
      <c r="S81" s="37">
        <v>478.4</v>
      </c>
      <c r="T81" s="207"/>
    </row>
    <row r="82" spans="1:20" s="5" customFormat="1" ht="13.2">
      <c r="A82" s="5">
        <f t="shared" si="1"/>
        <v>82</v>
      </c>
      <c r="B82" s="51" t="s">
        <v>2533</v>
      </c>
      <c r="C82" s="51"/>
      <c r="D82" s="51" t="s">
        <v>2534</v>
      </c>
      <c r="E82" s="51" t="s">
        <v>260</v>
      </c>
      <c r="F82" s="51" t="s">
        <v>1731</v>
      </c>
      <c r="G82" s="51" t="s">
        <v>186</v>
      </c>
      <c r="H82" s="52">
        <v>2023</v>
      </c>
      <c r="I82" s="38">
        <v>41.65</v>
      </c>
      <c r="J82" s="38">
        <v>39</v>
      </c>
      <c r="K82" s="38">
        <v>39</v>
      </c>
      <c r="L82" s="38">
        <v>39</v>
      </c>
      <c r="M82" s="38">
        <v>39</v>
      </c>
      <c r="N82" s="37">
        <v>39</v>
      </c>
      <c r="O82" s="37">
        <v>39</v>
      </c>
      <c r="P82" s="37">
        <v>39</v>
      </c>
      <c r="Q82" s="37">
        <v>39</v>
      </c>
      <c r="R82" s="37">
        <v>39</v>
      </c>
      <c r="S82" s="37">
        <v>39</v>
      </c>
      <c r="T82" s="207"/>
    </row>
    <row r="83" spans="1:20" s="5" customFormat="1" ht="13.2">
      <c r="A83" s="5">
        <f t="shared" si="1"/>
        <v>83</v>
      </c>
      <c r="B83" s="51" t="s">
        <v>2535</v>
      </c>
      <c r="C83" s="51"/>
      <c r="D83" s="51" t="s">
        <v>2536</v>
      </c>
      <c r="E83" s="51" t="s">
        <v>260</v>
      </c>
      <c r="F83" s="51" t="s">
        <v>1731</v>
      </c>
      <c r="G83" s="51" t="s">
        <v>186</v>
      </c>
      <c r="H83" s="52">
        <v>2023</v>
      </c>
      <c r="I83" s="38">
        <v>41.65</v>
      </c>
      <c r="J83" s="38">
        <v>39</v>
      </c>
      <c r="K83" s="38">
        <v>39</v>
      </c>
      <c r="L83" s="38">
        <v>39</v>
      </c>
      <c r="M83" s="38">
        <v>39</v>
      </c>
      <c r="N83" s="37">
        <v>39</v>
      </c>
      <c r="O83" s="37">
        <v>39</v>
      </c>
      <c r="P83" s="37">
        <v>39</v>
      </c>
      <c r="Q83" s="37">
        <v>39</v>
      </c>
      <c r="R83" s="37">
        <v>39</v>
      </c>
      <c r="S83" s="37">
        <v>39</v>
      </c>
      <c r="T83" s="207"/>
    </row>
    <row r="84" spans="1:20" s="5" customFormat="1" ht="13.2">
      <c r="A84" s="5">
        <f t="shared" si="1"/>
        <v>84</v>
      </c>
      <c r="B84" s="51" t="s">
        <v>280</v>
      </c>
      <c r="C84" s="51"/>
      <c r="D84" s="51" t="s">
        <v>281</v>
      </c>
      <c r="E84" s="51" t="s">
        <v>257</v>
      </c>
      <c r="F84" s="51" t="s">
        <v>1730</v>
      </c>
      <c r="G84" s="51" t="s">
        <v>186</v>
      </c>
      <c r="H84" s="52">
        <v>2002</v>
      </c>
      <c r="I84" s="38">
        <v>192.1</v>
      </c>
      <c r="J84" s="38">
        <v>169</v>
      </c>
      <c r="K84" s="38">
        <v>169</v>
      </c>
      <c r="L84" s="38">
        <v>169</v>
      </c>
      <c r="M84" s="38">
        <v>169</v>
      </c>
      <c r="N84" s="37">
        <v>169</v>
      </c>
      <c r="O84" s="37">
        <v>169</v>
      </c>
      <c r="P84" s="37">
        <v>169</v>
      </c>
      <c r="Q84" s="37">
        <v>169</v>
      </c>
      <c r="R84" s="37">
        <v>169</v>
      </c>
      <c r="S84" s="37">
        <v>169</v>
      </c>
      <c r="T84" s="207"/>
    </row>
    <row r="85" spans="1:20" s="5" customFormat="1" ht="13.2">
      <c r="A85" s="5">
        <f t="shared" si="1"/>
        <v>85</v>
      </c>
      <c r="B85" s="51" t="s">
        <v>282</v>
      </c>
      <c r="C85" s="51"/>
      <c r="D85" s="51" t="s">
        <v>283</v>
      </c>
      <c r="E85" s="51" t="s">
        <v>257</v>
      </c>
      <c r="F85" s="51" t="s">
        <v>1730</v>
      </c>
      <c r="G85" s="51" t="s">
        <v>186</v>
      </c>
      <c r="H85" s="52">
        <v>2002</v>
      </c>
      <c r="I85" s="38">
        <v>192.1</v>
      </c>
      <c r="J85" s="38">
        <v>165</v>
      </c>
      <c r="K85" s="38">
        <v>165</v>
      </c>
      <c r="L85" s="38">
        <v>165</v>
      </c>
      <c r="M85" s="38">
        <v>165</v>
      </c>
      <c r="N85" s="37">
        <v>165</v>
      </c>
      <c r="O85" s="37">
        <v>165</v>
      </c>
      <c r="P85" s="37">
        <v>165</v>
      </c>
      <c r="Q85" s="37">
        <v>165</v>
      </c>
      <c r="R85" s="37">
        <v>165</v>
      </c>
      <c r="S85" s="37">
        <v>165</v>
      </c>
      <c r="T85" s="207"/>
    </row>
    <row r="86" spans="1:20" s="5" customFormat="1" ht="13.2">
      <c r="A86" s="5">
        <f t="shared" si="1"/>
        <v>86</v>
      </c>
      <c r="B86" s="51" t="s">
        <v>284</v>
      </c>
      <c r="C86" s="51"/>
      <c r="D86" s="51" t="s">
        <v>285</v>
      </c>
      <c r="E86" s="51" t="s">
        <v>257</v>
      </c>
      <c r="F86" s="51" t="s">
        <v>1730</v>
      </c>
      <c r="G86" s="51" t="s">
        <v>186</v>
      </c>
      <c r="H86" s="52">
        <v>2002</v>
      </c>
      <c r="I86" s="38">
        <v>192.1</v>
      </c>
      <c r="J86" s="38">
        <v>165</v>
      </c>
      <c r="K86" s="38">
        <v>165</v>
      </c>
      <c r="L86" s="38">
        <v>165</v>
      </c>
      <c r="M86" s="38">
        <v>165</v>
      </c>
      <c r="N86" s="37">
        <v>165</v>
      </c>
      <c r="O86" s="37">
        <v>165</v>
      </c>
      <c r="P86" s="37">
        <v>165</v>
      </c>
      <c r="Q86" s="37">
        <v>165</v>
      </c>
      <c r="R86" s="37">
        <v>165</v>
      </c>
      <c r="S86" s="37">
        <v>165</v>
      </c>
      <c r="T86" s="207"/>
    </row>
    <row r="87" spans="1:20" s="5" customFormat="1" ht="13.2">
      <c r="A87" s="5">
        <f t="shared" si="1"/>
        <v>87</v>
      </c>
      <c r="B87" s="51" t="s">
        <v>286</v>
      </c>
      <c r="C87" s="51"/>
      <c r="D87" s="51" t="s">
        <v>287</v>
      </c>
      <c r="E87" s="51" t="s">
        <v>257</v>
      </c>
      <c r="F87" s="51" t="s">
        <v>1730</v>
      </c>
      <c r="G87" s="51" t="s">
        <v>186</v>
      </c>
      <c r="H87" s="52">
        <v>2002</v>
      </c>
      <c r="I87" s="38">
        <v>150</v>
      </c>
      <c r="J87" s="38">
        <v>144</v>
      </c>
      <c r="K87" s="38">
        <v>144</v>
      </c>
      <c r="L87" s="38">
        <v>144</v>
      </c>
      <c r="M87" s="38">
        <v>144</v>
      </c>
      <c r="N87" s="37">
        <v>144</v>
      </c>
      <c r="O87" s="37">
        <v>144</v>
      </c>
      <c r="P87" s="37">
        <v>144</v>
      </c>
      <c r="Q87" s="37">
        <v>144</v>
      </c>
      <c r="R87" s="37">
        <v>144</v>
      </c>
      <c r="S87" s="37">
        <v>144</v>
      </c>
      <c r="T87" s="207"/>
    </row>
    <row r="88" spans="1:20" s="5" customFormat="1" ht="13.2">
      <c r="A88" s="5">
        <f t="shared" si="1"/>
        <v>88</v>
      </c>
      <c r="B88" s="51" t="s">
        <v>304</v>
      </c>
      <c r="C88" s="51"/>
      <c r="D88" s="51" t="s">
        <v>305</v>
      </c>
      <c r="E88" s="51" t="s">
        <v>201</v>
      </c>
      <c r="F88" s="51" t="s">
        <v>1731</v>
      </c>
      <c r="G88" s="51" t="s">
        <v>31</v>
      </c>
      <c r="H88" s="52">
        <v>2004</v>
      </c>
      <c r="I88" s="38">
        <v>48</v>
      </c>
      <c r="J88" s="38">
        <v>45</v>
      </c>
      <c r="K88" s="38">
        <v>45</v>
      </c>
      <c r="L88" s="38">
        <v>45</v>
      </c>
      <c r="M88" s="38">
        <v>45</v>
      </c>
      <c r="N88" s="37">
        <v>45</v>
      </c>
      <c r="O88" s="37">
        <v>45</v>
      </c>
      <c r="P88" s="37">
        <v>45</v>
      </c>
      <c r="Q88" s="37">
        <v>45</v>
      </c>
      <c r="R88" s="37">
        <v>45</v>
      </c>
      <c r="S88" s="37">
        <v>45</v>
      </c>
      <c r="T88" s="207"/>
    </row>
    <row r="89" spans="1:20" s="5" customFormat="1" ht="13.2">
      <c r="A89" s="5">
        <f t="shared" si="1"/>
        <v>89</v>
      </c>
      <c r="B89" s="51" t="s">
        <v>308</v>
      </c>
      <c r="C89" s="51"/>
      <c r="D89" s="51" t="s">
        <v>309</v>
      </c>
      <c r="E89" s="51" t="s">
        <v>201</v>
      </c>
      <c r="F89" s="51" t="s">
        <v>1731</v>
      </c>
      <c r="G89" s="51" t="s">
        <v>31</v>
      </c>
      <c r="H89" s="52">
        <v>2010</v>
      </c>
      <c r="I89" s="38">
        <v>50</v>
      </c>
      <c r="J89" s="38">
        <v>47</v>
      </c>
      <c r="K89" s="38">
        <v>47</v>
      </c>
      <c r="L89" s="38">
        <v>47</v>
      </c>
      <c r="M89" s="38">
        <v>47</v>
      </c>
      <c r="N89" s="37">
        <v>47</v>
      </c>
      <c r="O89" s="37">
        <v>47</v>
      </c>
      <c r="P89" s="37">
        <v>47</v>
      </c>
      <c r="Q89" s="37">
        <v>47</v>
      </c>
      <c r="R89" s="37">
        <v>47</v>
      </c>
      <c r="S89" s="37">
        <v>47</v>
      </c>
      <c r="T89" s="207"/>
    </row>
    <row r="90" spans="1:20" s="5" customFormat="1" ht="13.2">
      <c r="A90" s="5">
        <f t="shared" si="1"/>
        <v>90</v>
      </c>
      <c r="B90" s="51" t="s">
        <v>312</v>
      </c>
      <c r="C90" s="51"/>
      <c r="D90" s="51" t="s">
        <v>313</v>
      </c>
      <c r="E90" s="51" t="s">
        <v>201</v>
      </c>
      <c r="F90" s="51" t="s">
        <v>1732</v>
      </c>
      <c r="G90" s="51" t="s">
        <v>31</v>
      </c>
      <c r="H90" s="52">
        <v>1978</v>
      </c>
      <c r="I90" s="38">
        <v>120</v>
      </c>
      <c r="J90" s="38">
        <v>107</v>
      </c>
      <c r="K90" s="38">
        <v>107</v>
      </c>
      <c r="L90" s="38">
        <v>107</v>
      </c>
      <c r="M90" s="38">
        <v>107</v>
      </c>
      <c r="N90" s="37">
        <v>107</v>
      </c>
      <c r="O90" s="37">
        <v>107</v>
      </c>
      <c r="P90" s="37">
        <v>107</v>
      </c>
      <c r="Q90" s="37">
        <v>107</v>
      </c>
      <c r="R90" s="37">
        <v>107</v>
      </c>
      <c r="S90" s="37">
        <v>107</v>
      </c>
      <c r="T90" s="207"/>
    </row>
    <row r="91" spans="1:20" s="5" customFormat="1" ht="13.2">
      <c r="A91" s="5">
        <f t="shared" si="1"/>
        <v>91</v>
      </c>
      <c r="B91" s="51" t="s">
        <v>51</v>
      </c>
      <c r="C91" s="51"/>
      <c r="D91" s="51" t="s">
        <v>20</v>
      </c>
      <c r="E91" s="51" t="s">
        <v>315</v>
      </c>
      <c r="F91" s="51" t="s">
        <v>1731</v>
      </c>
      <c r="G91" s="51" t="s">
        <v>32</v>
      </c>
      <c r="H91" s="52">
        <v>1989</v>
      </c>
      <c r="I91" s="38">
        <v>56.7</v>
      </c>
      <c r="J91" s="38">
        <v>48</v>
      </c>
      <c r="K91" s="38">
        <v>48</v>
      </c>
      <c r="L91" s="38">
        <v>48</v>
      </c>
      <c r="M91" s="38">
        <v>48</v>
      </c>
      <c r="N91" s="37">
        <v>48</v>
      </c>
      <c r="O91" s="37">
        <v>48</v>
      </c>
      <c r="P91" s="37">
        <v>48</v>
      </c>
      <c r="Q91" s="37">
        <v>48</v>
      </c>
      <c r="R91" s="37">
        <v>48</v>
      </c>
      <c r="S91" s="37">
        <v>48</v>
      </c>
      <c r="T91" s="207"/>
    </row>
    <row r="92" spans="1:20" s="5" customFormat="1" ht="13.2">
      <c r="A92" s="5">
        <f t="shared" si="1"/>
        <v>92</v>
      </c>
      <c r="B92" s="51" t="s">
        <v>52</v>
      </c>
      <c r="C92" s="51"/>
      <c r="D92" s="51" t="s">
        <v>21</v>
      </c>
      <c r="E92" s="51" t="s">
        <v>315</v>
      </c>
      <c r="F92" s="51" t="s">
        <v>1731</v>
      </c>
      <c r="G92" s="51" t="s">
        <v>32</v>
      </c>
      <c r="H92" s="52">
        <v>1989</v>
      </c>
      <c r="I92" s="38">
        <v>56.7</v>
      </c>
      <c r="J92" s="38">
        <v>48</v>
      </c>
      <c r="K92" s="38">
        <v>48</v>
      </c>
      <c r="L92" s="38">
        <v>48</v>
      </c>
      <c r="M92" s="38">
        <v>48</v>
      </c>
      <c r="N92" s="37">
        <v>48</v>
      </c>
      <c r="O92" s="37">
        <v>48</v>
      </c>
      <c r="P92" s="37">
        <v>48</v>
      </c>
      <c r="Q92" s="37">
        <v>48</v>
      </c>
      <c r="R92" s="37">
        <v>48</v>
      </c>
      <c r="S92" s="37">
        <v>48</v>
      </c>
      <c r="T92" s="207"/>
    </row>
    <row r="93" spans="1:20" s="5" customFormat="1" ht="13.2">
      <c r="A93" s="5">
        <f t="shared" si="1"/>
        <v>93</v>
      </c>
      <c r="B93" s="51" t="s">
        <v>53</v>
      </c>
      <c r="C93" s="51"/>
      <c r="D93" s="51" t="s">
        <v>22</v>
      </c>
      <c r="E93" s="51" t="s">
        <v>315</v>
      </c>
      <c r="F93" s="51" t="s">
        <v>1731</v>
      </c>
      <c r="G93" s="51" t="s">
        <v>32</v>
      </c>
      <c r="H93" s="52">
        <v>1989</v>
      </c>
      <c r="I93" s="38">
        <v>56.7</v>
      </c>
      <c r="J93" s="38">
        <v>48</v>
      </c>
      <c r="K93" s="38">
        <v>48</v>
      </c>
      <c r="L93" s="38">
        <v>48</v>
      </c>
      <c r="M93" s="38">
        <v>48</v>
      </c>
      <c r="N93" s="37">
        <v>48</v>
      </c>
      <c r="O93" s="37">
        <v>48</v>
      </c>
      <c r="P93" s="37">
        <v>48</v>
      </c>
      <c r="Q93" s="37">
        <v>48</v>
      </c>
      <c r="R93" s="37">
        <v>48</v>
      </c>
      <c r="S93" s="37">
        <v>48</v>
      </c>
      <c r="T93" s="207"/>
    </row>
    <row r="94" spans="1:20" s="5" customFormat="1" ht="13.2">
      <c r="A94" s="5">
        <f t="shared" si="1"/>
        <v>94</v>
      </c>
      <c r="B94" s="51" t="s">
        <v>54</v>
      </c>
      <c r="C94" s="51"/>
      <c r="D94" s="51" t="s">
        <v>23</v>
      </c>
      <c r="E94" s="51" t="s">
        <v>315</v>
      </c>
      <c r="F94" s="51" t="s">
        <v>1731</v>
      </c>
      <c r="G94" s="51" t="s">
        <v>32</v>
      </c>
      <c r="H94" s="52">
        <v>1989</v>
      </c>
      <c r="I94" s="38">
        <v>56.7</v>
      </c>
      <c r="J94" s="38">
        <v>48</v>
      </c>
      <c r="K94" s="38">
        <v>48</v>
      </c>
      <c r="L94" s="38">
        <v>48</v>
      </c>
      <c r="M94" s="38">
        <v>48</v>
      </c>
      <c r="N94" s="37">
        <v>48</v>
      </c>
      <c r="O94" s="37">
        <v>48</v>
      </c>
      <c r="P94" s="37">
        <v>48</v>
      </c>
      <c r="Q94" s="37">
        <v>48</v>
      </c>
      <c r="R94" s="37">
        <v>48</v>
      </c>
      <c r="S94" s="37">
        <v>48</v>
      </c>
      <c r="T94" s="207"/>
    </row>
    <row r="95" spans="1:20" s="5" customFormat="1" ht="13.2">
      <c r="A95" s="5">
        <f t="shared" si="1"/>
        <v>95</v>
      </c>
      <c r="B95" s="51" t="s">
        <v>327</v>
      </c>
      <c r="C95" s="51"/>
      <c r="D95" s="51" t="s">
        <v>328</v>
      </c>
      <c r="E95" s="51" t="s">
        <v>329</v>
      </c>
      <c r="F95" s="51" t="s">
        <v>1731</v>
      </c>
      <c r="G95" s="51" t="s">
        <v>31</v>
      </c>
      <c r="H95" s="52">
        <v>1990</v>
      </c>
      <c r="I95" s="38">
        <v>89.48</v>
      </c>
      <c r="J95" s="38">
        <v>69</v>
      </c>
      <c r="K95" s="38">
        <v>69</v>
      </c>
      <c r="L95" s="38">
        <v>69</v>
      </c>
      <c r="M95" s="38">
        <v>69</v>
      </c>
      <c r="N95" s="37">
        <v>69</v>
      </c>
      <c r="O95" s="37">
        <v>69</v>
      </c>
      <c r="P95" s="37">
        <v>69</v>
      </c>
      <c r="Q95" s="37">
        <v>69</v>
      </c>
      <c r="R95" s="37">
        <v>69</v>
      </c>
      <c r="S95" s="37">
        <v>69</v>
      </c>
      <c r="T95" s="207"/>
    </row>
    <row r="96" spans="1:20" s="5" customFormat="1" ht="13.2">
      <c r="A96" s="5">
        <f t="shared" si="1"/>
        <v>96</v>
      </c>
      <c r="B96" s="51" t="s">
        <v>332</v>
      </c>
      <c r="C96" s="51"/>
      <c r="D96" s="51" t="s">
        <v>333</v>
      </c>
      <c r="E96" s="51" t="s">
        <v>329</v>
      </c>
      <c r="F96" s="51" t="s">
        <v>1731</v>
      </c>
      <c r="G96" s="51" t="s">
        <v>31</v>
      </c>
      <c r="H96" s="52">
        <v>1990</v>
      </c>
      <c r="I96" s="38">
        <v>89.48</v>
      </c>
      <c r="J96" s="38">
        <v>69</v>
      </c>
      <c r="K96" s="38">
        <v>69</v>
      </c>
      <c r="L96" s="38">
        <v>69</v>
      </c>
      <c r="M96" s="38">
        <v>69</v>
      </c>
      <c r="N96" s="37">
        <v>69</v>
      </c>
      <c r="O96" s="37">
        <v>69</v>
      </c>
      <c r="P96" s="37">
        <v>69</v>
      </c>
      <c r="Q96" s="37">
        <v>69</v>
      </c>
      <c r="R96" s="37">
        <v>69</v>
      </c>
      <c r="S96" s="37">
        <v>69</v>
      </c>
      <c r="T96" s="207"/>
    </row>
    <row r="97" spans="1:20" s="5" customFormat="1" ht="13.2">
      <c r="A97" s="5">
        <f t="shared" si="1"/>
        <v>97</v>
      </c>
      <c r="B97" s="51" t="s">
        <v>336</v>
      </c>
      <c r="C97" s="51"/>
      <c r="D97" s="51" t="s">
        <v>337</v>
      </c>
      <c r="E97" s="51" t="s">
        <v>329</v>
      </c>
      <c r="F97" s="51" t="s">
        <v>1731</v>
      </c>
      <c r="G97" s="51" t="s">
        <v>31</v>
      </c>
      <c r="H97" s="52">
        <v>1990</v>
      </c>
      <c r="I97" s="38">
        <v>89.48</v>
      </c>
      <c r="J97" s="38">
        <v>68</v>
      </c>
      <c r="K97" s="38">
        <v>68</v>
      </c>
      <c r="L97" s="38">
        <v>68</v>
      </c>
      <c r="M97" s="38">
        <v>68</v>
      </c>
      <c r="N97" s="37">
        <v>68</v>
      </c>
      <c r="O97" s="37">
        <v>68</v>
      </c>
      <c r="P97" s="37">
        <v>68</v>
      </c>
      <c r="Q97" s="37">
        <v>68</v>
      </c>
      <c r="R97" s="37">
        <v>68</v>
      </c>
      <c r="S97" s="37">
        <v>68</v>
      </c>
      <c r="T97" s="207"/>
    </row>
    <row r="98" spans="1:20" s="5" customFormat="1" ht="13.2">
      <c r="A98" s="5">
        <f t="shared" si="1"/>
        <v>98</v>
      </c>
      <c r="B98" s="51" t="s">
        <v>340</v>
      </c>
      <c r="C98" s="51"/>
      <c r="D98" s="51" t="s">
        <v>341</v>
      </c>
      <c r="E98" s="51" t="s">
        <v>329</v>
      </c>
      <c r="F98" s="51" t="s">
        <v>1731</v>
      </c>
      <c r="G98" s="51" t="s">
        <v>31</v>
      </c>
      <c r="H98" s="52">
        <v>1990</v>
      </c>
      <c r="I98" s="38">
        <v>89.48</v>
      </c>
      <c r="J98" s="38">
        <v>69</v>
      </c>
      <c r="K98" s="38">
        <v>69</v>
      </c>
      <c r="L98" s="38">
        <v>69</v>
      </c>
      <c r="M98" s="38">
        <v>69</v>
      </c>
      <c r="N98" s="37">
        <v>69</v>
      </c>
      <c r="O98" s="37">
        <v>69</v>
      </c>
      <c r="P98" s="37">
        <v>69</v>
      </c>
      <c r="Q98" s="37">
        <v>69</v>
      </c>
      <c r="R98" s="37">
        <v>69</v>
      </c>
      <c r="S98" s="37">
        <v>69</v>
      </c>
      <c r="T98" s="207"/>
    </row>
    <row r="99" spans="1:20" s="5" customFormat="1" ht="13.2">
      <c r="A99" s="5">
        <f t="shared" si="1"/>
        <v>99</v>
      </c>
      <c r="B99" s="51" t="s">
        <v>289</v>
      </c>
      <c r="C99" s="51"/>
      <c r="D99" s="51" t="s">
        <v>290</v>
      </c>
      <c r="E99" s="51" t="s">
        <v>257</v>
      </c>
      <c r="F99" s="51" t="s">
        <v>1730</v>
      </c>
      <c r="G99" s="51" t="s">
        <v>186</v>
      </c>
      <c r="H99" s="52">
        <v>2002</v>
      </c>
      <c r="I99" s="38">
        <v>190.4</v>
      </c>
      <c r="J99" s="38">
        <v>172</v>
      </c>
      <c r="K99" s="38">
        <v>172</v>
      </c>
      <c r="L99" s="38">
        <v>172</v>
      </c>
      <c r="M99" s="38">
        <v>172</v>
      </c>
      <c r="N99" s="37">
        <v>172</v>
      </c>
      <c r="O99" s="37">
        <v>172</v>
      </c>
      <c r="P99" s="37">
        <v>172</v>
      </c>
      <c r="Q99" s="37">
        <v>172</v>
      </c>
      <c r="R99" s="37">
        <v>172</v>
      </c>
      <c r="S99" s="37">
        <v>172</v>
      </c>
      <c r="T99" s="207"/>
    </row>
    <row r="100" spans="1:20" s="5" customFormat="1" ht="13.2">
      <c r="A100" s="5">
        <f t="shared" si="1"/>
        <v>100</v>
      </c>
      <c r="B100" s="51" t="s">
        <v>292</v>
      </c>
      <c r="C100" s="51"/>
      <c r="D100" s="51" t="s">
        <v>293</v>
      </c>
      <c r="E100" s="51" t="s">
        <v>257</v>
      </c>
      <c r="F100" s="51" t="s">
        <v>1730</v>
      </c>
      <c r="G100" s="51" t="s">
        <v>186</v>
      </c>
      <c r="H100" s="52">
        <v>2002</v>
      </c>
      <c r="I100" s="38">
        <v>190.4</v>
      </c>
      <c r="J100" s="38">
        <v>182</v>
      </c>
      <c r="K100" s="38">
        <v>182</v>
      </c>
      <c r="L100" s="38">
        <v>182</v>
      </c>
      <c r="M100" s="38">
        <v>182</v>
      </c>
      <c r="N100" s="37">
        <v>182</v>
      </c>
      <c r="O100" s="37">
        <v>182</v>
      </c>
      <c r="P100" s="37">
        <v>182</v>
      </c>
      <c r="Q100" s="37">
        <v>182</v>
      </c>
      <c r="R100" s="37">
        <v>182</v>
      </c>
      <c r="S100" s="37">
        <v>182</v>
      </c>
      <c r="T100" s="207"/>
    </row>
    <row r="101" spans="1:20" s="5" customFormat="1" ht="13.2">
      <c r="A101" s="5">
        <f t="shared" si="1"/>
        <v>101</v>
      </c>
      <c r="B101" s="51" t="s">
        <v>295</v>
      </c>
      <c r="C101" s="51"/>
      <c r="D101" s="51" t="s">
        <v>296</v>
      </c>
      <c r="E101" s="51" t="s">
        <v>257</v>
      </c>
      <c r="F101" s="51" t="s">
        <v>1730</v>
      </c>
      <c r="G101" s="51" t="s">
        <v>186</v>
      </c>
      <c r="H101" s="52">
        <v>2002</v>
      </c>
      <c r="I101" s="38">
        <v>190.4</v>
      </c>
      <c r="J101" s="38">
        <v>172</v>
      </c>
      <c r="K101" s="38">
        <v>172</v>
      </c>
      <c r="L101" s="38">
        <v>172</v>
      </c>
      <c r="M101" s="38">
        <v>172</v>
      </c>
      <c r="N101" s="37">
        <v>172</v>
      </c>
      <c r="O101" s="37">
        <v>172</v>
      </c>
      <c r="P101" s="37">
        <v>172</v>
      </c>
      <c r="Q101" s="37">
        <v>172</v>
      </c>
      <c r="R101" s="37">
        <v>172</v>
      </c>
      <c r="S101" s="37">
        <v>172</v>
      </c>
      <c r="T101" s="207"/>
    </row>
    <row r="102" spans="1:20" s="5" customFormat="1" ht="13.2">
      <c r="A102" s="5">
        <f t="shared" si="1"/>
        <v>102</v>
      </c>
      <c r="B102" s="51" t="s">
        <v>297</v>
      </c>
      <c r="C102" s="51"/>
      <c r="D102" s="51" t="s">
        <v>298</v>
      </c>
      <c r="E102" s="51" t="s">
        <v>257</v>
      </c>
      <c r="F102" s="51" t="s">
        <v>1730</v>
      </c>
      <c r="G102" s="51" t="s">
        <v>186</v>
      </c>
      <c r="H102" s="52">
        <v>2002</v>
      </c>
      <c r="I102" s="38">
        <v>190.4</v>
      </c>
      <c r="J102" s="38">
        <v>182</v>
      </c>
      <c r="K102" s="38">
        <v>182</v>
      </c>
      <c r="L102" s="38">
        <v>182</v>
      </c>
      <c r="M102" s="38">
        <v>182</v>
      </c>
      <c r="N102" s="37">
        <v>182</v>
      </c>
      <c r="O102" s="37">
        <v>182</v>
      </c>
      <c r="P102" s="37">
        <v>182</v>
      </c>
      <c r="Q102" s="37">
        <v>182</v>
      </c>
      <c r="R102" s="37">
        <v>182</v>
      </c>
      <c r="S102" s="37">
        <v>182</v>
      </c>
      <c r="T102" s="207"/>
    </row>
    <row r="103" spans="1:20" s="5" customFormat="1" ht="13.2">
      <c r="A103" s="5">
        <f t="shared" si="1"/>
        <v>103</v>
      </c>
      <c r="B103" s="51" t="s">
        <v>300</v>
      </c>
      <c r="C103" s="51"/>
      <c r="D103" s="51" t="s">
        <v>301</v>
      </c>
      <c r="E103" s="51" t="s">
        <v>257</v>
      </c>
      <c r="F103" s="51" t="s">
        <v>1730</v>
      </c>
      <c r="G103" s="51" t="s">
        <v>186</v>
      </c>
      <c r="H103" s="52">
        <v>2014</v>
      </c>
      <c r="I103" s="38">
        <v>199</v>
      </c>
      <c r="J103" s="38">
        <v>156</v>
      </c>
      <c r="K103" s="38">
        <v>156</v>
      </c>
      <c r="L103" s="38">
        <v>156</v>
      </c>
      <c r="M103" s="38">
        <v>156</v>
      </c>
      <c r="N103" s="37">
        <v>156</v>
      </c>
      <c r="O103" s="37">
        <v>156</v>
      </c>
      <c r="P103" s="37">
        <v>156</v>
      </c>
      <c r="Q103" s="37">
        <v>156</v>
      </c>
      <c r="R103" s="37">
        <v>156</v>
      </c>
      <c r="S103" s="37">
        <v>156</v>
      </c>
      <c r="T103" s="207"/>
    </row>
    <row r="104" spans="1:20" s="5" customFormat="1" ht="13.2">
      <c r="A104" s="5">
        <f t="shared" si="1"/>
        <v>104</v>
      </c>
      <c r="B104" s="51" t="s">
        <v>355</v>
      </c>
      <c r="C104" s="51"/>
      <c r="D104" s="51" t="s">
        <v>299</v>
      </c>
      <c r="E104" s="51" t="s">
        <v>257</v>
      </c>
      <c r="F104" s="51" t="s">
        <v>1730</v>
      </c>
      <c r="G104" s="51" t="s">
        <v>186</v>
      </c>
      <c r="H104" s="52">
        <v>2002</v>
      </c>
      <c r="I104" s="38">
        <v>287</v>
      </c>
      <c r="J104" s="38">
        <v>287</v>
      </c>
      <c r="K104" s="38">
        <v>287</v>
      </c>
      <c r="L104" s="38">
        <v>287</v>
      </c>
      <c r="M104" s="38">
        <v>287</v>
      </c>
      <c r="N104" s="37">
        <v>287</v>
      </c>
      <c r="O104" s="37">
        <v>287</v>
      </c>
      <c r="P104" s="37">
        <v>287</v>
      </c>
      <c r="Q104" s="37">
        <v>287</v>
      </c>
      <c r="R104" s="37">
        <v>287</v>
      </c>
      <c r="S104" s="37">
        <v>287</v>
      </c>
      <c r="T104" s="207"/>
    </row>
    <row r="105" spans="1:20" s="5" customFormat="1" ht="13.2">
      <c r="A105" s="5">
        <f t="shared" si="1"/>
        <v>105</v>
      </c>
      <c r="B105" s="51" t="s">
        <v>358</v>
      </c>
      <c r="C105" s="51"/>
      <c r="D105" s="51" t="s">
        <v>359</v>
      </c>
      <c r="E105" s="51" t="s">
        <v>360</v>
      </c>
      <c r="F105" s="51" t="s">
        <v>1733</v>
      </c>
      <c r="G105" s="51" t="s">
        <v>31</v>
      </c>
      <c r="H105" s="52">
        <v>2018</v>
      </c>
      <c r="I105" s="38">
        <v>56.5</v>
      </c>
      <c r="J105" s="38">
        <v>56.5</v>
      </c>
      <c r="K105" s="38">
        <v>56.5</v>
      </c>
      <c r="L105" s="38">
        <v>56.5</v>
      </c>
      <c r="M105" s="38">
        <v>56.5</v>
      </c>
      <c r="N105" s="37">
        <v>56.5</v>
      </c>
      <c r="O105" s="37">
        <v>56.5</v>
      </c>
      <c r="P105" s="37">
        <v>56.5</v>
      </c>
      <c r="Q105" s="37">
        <v>56.5</v>
      </c>
      <c r="R105" s="37">
        <v>56.5</v>
      </c>
      <c r="S105" s="37">
        <v>56.5</v>
      </c>
      <c r="T105" s="207"/>
    </row>
    <row r="106" spans="1:20" s="5" customFormat="1" ht="13.2">
      <c r="A106" s="5">
        <f t="shared" si="1"/>
        <v>106</v>
      </c>
      <c r="B106" s="51" t="s">
        <v>362</v>
      </c>
      <c r="C106" s="51"/>
      <c r="D106" s="51" t="s">
        <v>363</v>
      </c>
      <c r="E106" s="51" t="s">
        <v>360</v>
      </c>
      <c r="F106" s="51" t="s">
        <v>1733</v>
      </c>
      <c r="G106" s="51" t="s">
        <v>31</v>
      </c>
      <c r="H106" s="52">
        <v>2018</v>
      </c>
      <c r="I106" s="38">
        <v>56.5</v>
      </c>
      <c r="J106" s="38">
        <v>56.5</v>
      </c>
      <c r="K106" s="38">
        <v>56.5</v>
      </c>
      <c r="L106" s="38">
        <v>56.5</v>
      </c>
      <c r="M106" s="38">
        <v>56.5</v>
      </c>
      <c r="N106" s="37">
        <v>56.5</v>
      </c>
      <c r="O106" s="37">
        <v>56.5</v>
      </c>
      <c r="P106" s="37">
        <v>56.5</v>
      </c>
      <c r="Q106" s="37">
        <v>56.5</v>
      </c>
      <c r="R106" s="37">
        <v>56.5</v>
      </c>
      <c r="S106" s="37">
        <v>56.5</v>
      </c>
      <c r="T106" s="207"/>
    </row>
    <row r="107" spans="1:20" s="5" customFormat="1" ht="13.2">
      <c r="A107" s="5">
        <f t="shared" si="1"/>
        <v>107</v>
      </c>
      <c r="B107" s="51" t="s">
        <v>365</v>
      </c>
      <c r="C107" s="51"/>
      <c r="D107" s="51" t="s">
        <v>366</v>
      </c>
      <c r="E107" s="51" t="s">
        <v>360</v>
      </c>
      <c r="F107" s="51" t="s">
        <v>1733</v>
      </c>
      <c r="G107" s="51" t="s">
        <v>31</v>
      </c>
      <c r="H107" s="52">
        <v>2018</v>
      </c>
      <c r="I107" s="38">
        <v>56.5</v>
      </c>
      <c r="J107" s="38">
        <v>56.5</v>
      </c>
      <c r="K107" s="38">
        <v>56.5</v>
      </c>
      <c r="L107" s="38">
        <v>56.5</v>
      </c>
      <c r="M107" s="38">
        <v>56.5</v>
      </c>
      <c r="N107" s="37">
        <v>56.5</v>
      </c>
      <c r="O107" s="37">
        <v>56.5</v>
      </c>
      <c r="P107" s="37">
        <v>56.5</v>
      </c>
      <c r="Q107" s="37">
        <v>56.5</v>
      </c>
      <c r="R107" s="37">
        <v>56.5</v>
      </c>
      <c r="S107" s="37">
        <v>56.5</v>
      </c>
      <c r="T107" s="207"/>
    </row>
    <row r="108" spans="1:20" s="5" customFormat="1" ht="13.2">
      <c r="A108" s="5">
        <f t="shared" si="1"/>
        <v>108</v>
      </c>
      <c r="B108" s="51" t="s">
        <v>370</v>
      </c>
      <c r="C108" s="51"/>
      <c r="D108" s="51" t="s">
        <v>371</v>
      </c>
      <c r="E108" s="51" t="s">
        <v>360</v>
      </c>
      <c r="F108" s="51" t="s">
        <v>1733</v>
      </c>
      <c r="G108" s="51" t="s">
        <v>31</v>
      </c>
      <c r="H108" s="52">
        <v>2018</v>
      </c>
      <c r="I108" s="38">
        <v>56.5</v>
      </c>
      <c r="J108" s="38">
        <v>56.5</v>
      </c>
      <c r="K108" s="38">
        <v>56.5</v>
      </c>
      <c r="L108" s="38">
        <v>56.5</v>
      </c>
      <c r="M108" s="38">
        <v>56.5</v>
      </c>
      <c r="N108" s="37">
        <v>56.5</v>
      </c>
      <c r="O108" s="37">
        <v>56.5</v>
      </c>
      <c r="P108" s="37">
        <v>56.5</v>
      </c>
      <c r="Q108" s="37">
        <v>56.5</v>
      </c>
      <c r="R108" s="37">
        <v>56.5</v>
      </c>
      <c r="S108" s="37">
        <v>56.5</v>
      </c>
      <c r="T108" s="207"/>
    </row>
    <row r="109" spans="1:20" s="5" customFormat="1" ht="13.2">
      <c r="A109" s="5">
        <f t="shared" si="1"/>
        <v>109</v>
      </c>
      <c r="B109" s="51" t="s">
        <v>374</v>
      </c>
      <c r="C109" s="51"/>
      <c r="D109" s="51" t="s">
        <v>375</v>
      </c>
      <c r="E109" s="51" t="s">
        <v>42</v>
      </c>
      <c r="F109" s="51" t="s">
        <v>1731</v>
      </c>
      <c r="G109" s="51" t="s">
        <v>33</v>
      </c>
      <c r="H109" s="52">
        <v>2015</v>
      </c>
      <c r="I109" s="38">
        <v>181</v>
      </c>
      <c r="J109" s="38">
        <v>181</v>
      </c>
      <c r="K109" s="38">
        <v>181</v>
      </c>
      <c r="L109" s="38">
        <v>181</v>
      </c>
      <c r="M109" s="38">
        <v>181</v>
      </c>
      <c r="N109" s="37">
        <v>181</v>
      </c>
      <c r="O109" s="37">
        <v>181</v>
      </c>
      <c r="P109" s="37">
        <v>181</v>
      </c>
      <c r="Q109" s="37">
        <v>181</v>
      </c>
      <c r="R109" s="37">
        <v>181</v>
      </c>
      <c r="S109" s="37">
        <v>181</v>
      </c>
      <c r="T109" s="207"/>
    </row>
    <row r="110" spans="1:20" s="5" customFormat="1" ht="13.2">
      <c r="A110" s="5">
        <f t="shared" si="1"/>
        <v>110</v>
      </c>
      <c r="B110" s="51" t="s">
        <v>378</v>
      </c>
      <c r="C110" s="51"/>
      <c r="D110" s="51" t="s">
        <v>379</v>
      </c>
      <c r="E110" s="51" t="s">
        <v>42</v>
      </c>
      <c r="F110" s="51" t="s">
        <v>1731</v>
      </c>
      <c r="G110" s="51" t="s">
        <v>33</v>
      </c>
      <c r="H110" s="52">
        <v>2015</v>
      </c>
      <c r="I110" s="38">
        <v>181</v>
      </c>
      <c r="J110" s="38">
        <v>181</v>
      </c>
      <c r="K110" s="38">
        <v>181</v>
      </c>
      <c r="L110" s="38">
        <v>181</v>
      </c>
      <c r="M110" s="38">
        <v>181</v>
      </c>
      <c r="N110" s="37">
        <v>181</v>
      </c>
      <c r="O110" s="37">
        <v>181</v>
      </c>
      <c r="P110" s="37">
        <v>181</v>
      </c>
      <c r="Q110" s="37">
        <v>181</v>
      </c>
      <c r="R110" s="37">
        <v>181</v>
      </c>
      <c r="S110" s="37">
        <v>181</v>
      </c>
      <c r="T110" s="207"/>
    </row>
    <row r="111" spans="1:20" s="5" customFormat="1" ht="13.2">
      <c r="A111" s="5">
        <f t="shared" si="1"/>
        <v>111</v>
      </c>
      <c r="B111" s="51" t="s">
        <v>302</v>
      </c>
      <c r="C111" s="51"/>
      <c r="D111" s="51" t="s">
        <v>303</v>
      </c>
      <c r="E111" s="51" t="s">
        <v>47</v>
      </c>
      <c r="F111" s="51" t="s">
        <v>1730</v>
      </c>
      <c r="G111" s="51" t="s">
        <v>31</v>
      </c>
      <c r="H111" s="52">
        <v>2002</v>
      </c>
      <c r="I111" s="38">
        <v>260</v>
      </c>
      <c r="J111" s="38">
        <v>204</v>
      </c>
      <c r="K111" s="38">
        <v>204</v>
      </c>
      <c r="L111" s="38">
        <v>204</v>
      </c>
      <c r="M111" s="38">
        <v>204</v>
      </c>
      <c r="N111" s="37">
        <v>204</v>
      </c>
      <c r="O111" s="37">
        <v>204</v>
      </c>
      <c r="P111" s="37">
        <v>204</v>
      </c>
      <c r="Q111" s="37">
        <v>204</v>
      </c>
      <c r="R111" s="37">
        <v>204</v>
      </c>
      <c r="S111" s="37">
        <v>204</v>
      </c>
      <c r="T111" s="207"/>
    </row>
    <row r="112" spans="1:20" s="5" customFormat="1" ht="13.2">
      <c r="A112" s="5">
        <f t="shared" si="1"/>
        <v>112</v>
      </c>
      <c r="B112" s="51" t="s">
        <v>306</v>
      </c>
      <c r="C112" s="51"/>
      <c r="D112" s="51" t="s">
        <v>307</v>
      </c>
      <c r="E112" s="51" t="s">
        <v>47</v>
      </c>
      <c r="F112" s="51" t="s">
        <v>1730</v>
      </c>
      <c r="G112" s="51" t="s">
        <v>31</v>
      </c>
      <c r="H112" s="52">
        <v>2002</v>
      </c>
      <c r="I112" s="38">
        <v>140</v>
      </c>
      <c r="J112" s="38">
        <v>115</v>
      </c>
      <c r="K112" s="38">
        <v>115</v>
      </c>
      <c r="L112" s="38">
        <v>115</v>
      </c>
      <c r="M112" s="38">
        <v>115</v>
      </c>
      <c r="N112" s="37">
        <v>115</v>
      </c>
      <c r="O112" s="37">
        <v>115</v>
      </c>
      <c r="P112" s="37">
        <v>115</v>
      </c>
      <c r="Q112" s="37">
        <v>115</v>
      </c>
      <c r="R112" s="37">
        <v>115</v>
      </c>
      <c r="S112" s="37">
        <v>115</v>
      </c>
      <c r="T112" s="207"/>
    </row>
    <row r="113" spans="1:20" s="5" customFormat="1" ht="13.2">
      <c r="A113" s="5">
        <f t="shared" si="1"/>
        <v>113</v>
      </c>
      <c r="B113" s="51" t="s">
        <v>392</v>
      </c>
      <c r="C113" s="51"/>
      <c r="D113" s="51" t="s">
        <v>393</v>
      </c>
      <c r="E113" s="51" t="s">
        <v>257</v>
      </c>
      <c r="F113" s="51" t="s">
        <v>1731</v>
      </c>
      <c r="G113" s="51" t="s">
        <v>186</v>
      </c>
      <c r="H113" s="52">
        <v>2009</v>
      </c>
      <c r="I113" s="38">
        <v>38.29</v>
      </c>
      <c r="J113" s="38">
        <v>36</v>
      </c>
      <c r="K113" s="38">
        <v>36</v>
      </c>
      <c r="L113" s="38">
        <v>36</v>
      </c>
      <c r="M113" s="38">
        <v>36</v>
      </c>
      <c r="N113" s="37">
        <v>36</v>
      </c>
      <c r="O113" s="37">
        <v>36</v>
      </c>
      <c r="P113" s="37">
        <v>36</v>
      </c>
      <c r="Q113" s="37">
        <v>36</v>
      </c>
      <c r="R113" s="37">
        <v>36</v>
      </c>
      <c r="S113" s="37">
        <v>36</v>
      </c>
      <c r="T113" s="207"/>
    </row>
    <row r="114" spans="1:20" s="5" customFormat="1" ht="13.2">
      <c r="A114" s="5">
        <f t="shared" si="1"/>
        <v>114</v>
      </c>
      <c r="B114" s="51" t="s">
        <v>396</v>
      </c>
      <c r="C114" s="51"/>
      <c r="D114" s="51" t="s">
        <v>397</v>
      </c>
      <c r="E114" s="51" t="s">
        <v>257</v>
      </c>
      <c r="F114" s="51" t="s">
        <v>1731</v>
      </c>
      <c r="G114" s="51" t="s">
        <v>186</v>
      </c>
      <c r="H114" s="52">
        <v>2009</v>
      </c>
      <c r="I114" s="38">
        <v>38.29</v>
      </c>
      <c r="J114" s="38">
        <v>36</v>
      </c>
      <c r="K114" s="38">
        <v>36</v>
      </c>
      <c r="L114" s="38">
        <v>36</v>
      </c>
      <c r="M114" s="38">
        <v>36</v>
      </c>
      <c r="N114" s="37">
        <v>36</v>
      </c>
      <c r="O114" s="37">
        <v>36</v>
      </c>
      <c r="P114" s="37">
        <v>36</v>
      </c>
      <c r="Q114" s="37">
        <v>36</v>
      </c>
      <c r="R114" s="37">
        <v>36</v>
      </c>
      <c r="S114" s="37">
        <v>36</v>
      </c>
      <c r="T114" s="207"/>
    </row>
    <row r="115" spans="1:20" s="5" customFormat="1" ht="13.2">
      <c r="A115" s="5">
        <f t="shared" si="1"/>
        <v>115</v>
      </c>
      <c r="B115" s="51" t="s">
        <v>400</v>
      </c>
      <c r="C115" s="51"/>
      <c r="D115" s="51" t="s">
        <v>401</v>
      </c>
      <c r="E115" s="51" t="s">
        <v>257</v>
      </c>
      <c r="F115" s="51" t="s">
        <v>1731</v>
      </c>
      <c r="G115" s="51" t="s">
        <v>186</v>
      </c>
      <c r="H115" s="52">
        <v>2009</v>
      </c>
      <c r="I115" s="38">
        <v>38.29</v>
      </c>
      <c r="J115" s="38">
        <v>36</v>
      </c>
      <c r="K115" s="38">
        <v>36</v>
      </c>
      <c r="L115" s="38">
        <v>36</v>
      </c>
      <c r="M115" s="38">
        <v>36</v>
      </c>
      <c r="N115" s="37">
        <v>36</v>
      </c>
      <c r="O115" s="37">
        <v>36</v>
      </c>
      <c r="P115" s="37">
        <v>36</v>
      </c>
      <c r="Q115" s="37">
        <v>36</v>
      </c>
      <c r="R115" s="37">
        <v>36</v>
      </c>
      <c r="S115" s="37">
        <v>36</v>
      </c>
      <c r="T115" s="207"/>
    </row>
    <row r="116" spans="1:20" s="5" customFormat="1" ht="13.2">
      <c r="A116" s="5">
        <f t="shared" si="1"/>
        <v>116</v>
      </c>
      <c r="B116" s="51" t="s">
        <v>404</v>
      </c>
      <c r="C116" s="51"/>
      <c r="D116" s="51" t="s">
        <v>405</v>
      </c>
      <c r="E116" s="51" t="s">
        <v>257</v>
      </c>
      <c r="F116" s="51" t="s">
        <v>1731</v>
      </c>
      <c r="G116" s="51" t="s">
        <v>186</v>
      </c>
      <c r="H116" s="52">
        <v>2009</v>
      </c>
      <c r="I116" s="38">
        <v>38.29</v>
      </c>
      <c r="J116" s="38">
        <v>36</v>
      </c>
      <c r="K116" s="38">
        <v>36</v>
      </c>
      <c r="L116" s="38">
        <v>36</v>
      </c>
      <c r="M116" s="38">
        <v>36</v>
      </c>
      <c r="N116" s="37">
        <v>36</v>
      </c>
      <c r="O116" s="37">
        <v>36</v>
      </c>
      <c r="P116" s="37">
        <v>36</v>
      </c>
      <c r="Q116" s="37">
        <v>36</v>
      </c>
      <c r="R116" s="37">
        <v>36</v>
      </c>
      <c r="S116" s="37">
        <v>36</v>
      </c>
      <c r="T116" s="207"/>
    </row>
    <row r="117" spans="1:20" s="5" customFormat="1" ht="13.2">
      <c r="A117" s="5">
        <f t="shared" si="1"/>
        <v>117</v>
      </c>
      <c r="B117" s="51" t="s">
        <v>408</v>
      </c>
      <c r="C117" s="51"/>
      <c r="D117" s="51" t="s">
        <v>310</v>
      </c>
      <c r="E117" s="51" t="s">
        <v>311</v>
      </c>
      <c r="F117" s="51" t="s">
        <v>1730</v>
      </c>
      <c r="G117" s="51" t="s">
        <v>32</v>
      </c>
      <c r="H117" s="52">
        <v>2014</v>
      </c>
      <c r="I117" s="38">
        <v>185.3</v>
      </c>
      <c r="J117" s="38">
        <v>169</v>
      </c>
      <c r="K117" s="38">
        <v>169</v>
      </c>
      <c r="L117" s="38">
        <v>169</v>
      </c>
      <c r="M117" s="38">
        <v>169</v>
      </c>
      <c r="N117" s="37">
        <v>169</v>
      </c>
      <c r="O117" s="37">
        <v>169</v>
      </c>
      <c r="P117" s="37">
        <v>169</v>
      </c>
      <c r="Q117" s="37">
        <v>169</v>
      </c>
      <c r="R117" s="37">
        <v>169</v>
      </c>
      <c r="S117" s="37">
        <v>169</v>
      </c>
      <c r="T117" s="207"/>
    </row>
    <row r="118" spans="1:20" s="5" customFormat="1" ht="13.2">
      <c r="A118" s="5">
        <f t="shared" si="1"/>
        <v>118</v>
      </c>
      <c r="B118" s="51" t="s">
        <v>411</v>
      </c>
      <c r="C118" s="51"/>
      <c r="D118" s="51" t="s">
        <v>314</v>
      </c>
      <c r="E118" s="51" t="s">
        <v>311</v>
      </c>
      <c r="F118" s="51" t="s">
        <v>1730</v>
      </c>
      <c r="G118" s="51" t="s">
        <v>32</v>
      </c>
      <c r="H118" s="52">
        <v>2014</v>
      </c>
      <c r="I118" s="38">
        <v>185.3</v>
      </c>
      <c r="J118" s="38">
        <v>169</v>
      </c>
      <c r="K118" s="38">
        <v>169</v>
      </c>
      <c r="L118" s="38">
        <v>169</v>
      </c>
      <c r="M118" s="38">
        <v>169</v>
      </c>
      <c r="N118" s="37">
        <v>169</v>
      </c>
      <c r="O118" s="37">
        <v>169</v>
      </c>
      <c r="P118" s="37">
        <v>169</v>
      </c>
      <c r="Q118" s="37">
        <v>169</v>
      </c>
      <c r="R118" s="37">
        <v>169</v>
      </c>
      <c r="S118" s="37">
        <v>169</v>
      </c>
      <c r="T118" s="207"/>
    </row>
    <row r="119" spans="1:20" s="5" customFormat="1" ht="13.2">
      <c r="A119" s="5">
        <f t="shared" si="1"/>
        <v>119</v>
      </c>
      <c r="B119" s="51" t="s">
        <v>413</v>
      </c>
      <c r="C119" s="51"/>
      <c r="D119" s="51" t="s">
        <v>316</v>
      </c>
      <c r="E119" s="51" t="s">
        <v>311</v>
      </c>
      <c r="F119" s="51" t="s">
        <v>1730</v>
      </c>
      <c r="G119" s="51" t="s">
        <v>32</v>
      </c>
      <c r="H119" s="52">
        <v>2014</v>
      </c>
      <c r="I119" s="38">
        <v>204</v>
      </c>
      <c r="J119" s="38">
        <v>182</v>
      </c>
      <c r="K119" s="38">
        <v>182</v>
      </c>
      <c r="L119" s="38">
        <v>182</v>
      </c>
      <c r="M119" s="38">
        <v>182</v>
      </c>
      <c r="N119" s="37">
        <v>182</v>
      </c>
      <c r="O119" s="37">
        <v>182</v>
      </c>
      <c r="P119" s="37">
        <v>182</v>
      </c>
      <c r="Q119" s="37">
        <v>182</v>
      </c>
      <c r="R119" s="37">
        <v>182</v>
      </c>
      <c r="S119" s="37">
        <v>182</v>
      </c>
      <c r="T119" s="207"/>
    </row>
    <row r="120" spans="1:20" s="5" customFormat="1" ht="13.2">
      <c r="A120" s="5">
        <f t="shared" si="1"/>
        <v>120</v>
      </c>
      <c r="B120" s="51" t="s">
        <v>317</v>
      </c>
      <c r="C120" s="51"/>
      <c r="D120" s="51" t="s">
        <v>318</v>
      </c>
      <c r="E120" s="51" t="s">
        <v>44</v>
      </c>
      <c r="F120" s="51" t="s">
        <v>1730</v>
      </c>
      <c r="G120" s="51" t="s">
        <v>31</v>
      </c>
      <c r="H120" s="52">
        <v>2003</v>
      </c>
      <c r="I120" s="38">
        <v>196.7</v>
      </c>
      <c r="J120" s="38">
        <v>165</v>
      </c>
      <c r="K120" s="38">
        <v>165</v>
      </c>
      <c r="L120" s="38">
        <v>165</v>
      </c>
      <c r="M120" s="38">
        <v>165</v>
      </c>
      <c r="N120" s="37">
        <v>165</v>
      </c>
      <c r="O120" s="37">
        <v>165</v>
      </c>
      <c r="P120" s="37">
        <v>165</v>
      </c>
      <c r="Q120" s="37">
        <v>165</v>
      </c>
      <c r="R120" s="37">
        <v>165</v>
      </c>
      <c r="S120" s="37">
        <v>165</v>
      </c>
      <c r="T120" s="207"/>
    </row>
    <row r="121" spans="1:20" s="5" customFormat="1" ht="13.2">
      <c r="A121" s="5">
        <f t="shared" si="1"/>
        <v>121</v>
      </c>
      <c r="B121" s="51" t="s">
        <v>319</v>
      </c>
      <c r="C121" s="51"/>
      <c r="D121" s="51" t="s">
        <v>320</v>
      </c>
      <c r="E121" s="51" t="s">
        <v>44</v>
      </c>
      <c r="F121" s="51" t="s">
        <v>1730</v>
      </c>
      <c r="G121" s="51" t="s">
        <v>31</v>
      </c>
      <c r="H121" s="52">
        <v>2003</v>
      </c>
      <c r="I121" s="38">
        <v>196.7</v>
      </c>
      <c r="J121" s="38">
        <v>157</v>
      </c>
      <c r="K121" s="38">
        <v>157</v>
      </c>
      <c r="L121" s="38">
        <v>157</v>
      </c>
      <c r="M121" s="38">
        <v>157</v>
      </c>
      <c r="N121" s="37">
        <v>157</v>
      </c>
      <c r="O121" s="37">
        <v>157</v>
      </c>
      <c r="P121" s="37">
        <v>157</v>
      </c>
      <c r="Q121" s="37">
        <v>157</v>
      </c>
      <c r="R121" s="37">
        <v>157</v>
      </c>
      <c r="S121" s="37">
        <v>157</v>
      </c>
      <c r="T121" s="207"/>
    </row>
    <row r="122" spans="1:20" s="5" customFormat="1" ht="13.2">
      <c r="A122" s="5">
        <f t="shared" si="1"/>
        <v>122</v>
      </c>
      <c r="B122" s="51" t="s">
        <v>321</v>
      </c>
      <c r="C122" s="51"/>
      <c r="D122" s="51" t="s">
        <v>322</v>
      </c>
      <c r="E122" s="51" t="s">
        <v>44</v>
      </c>
      <c r="F122" s="51" t="s">
        <v>1730</v>
      </c>
      <c r="G122" s="51" t="s">
        <v>31</v>
      </c>
      <c r="H122" s="52">
        <v>2003</v>
      </c>
      <c r="I122" s="38">
        <v>196.7</v>
      </c>
      <c r="J122" s="38">
        <v>157</v>
      </c>
      <c r="K122" s="38">
        <v>157</v>
      </c>
      <c r="L122" s="38">
        <v>157</v>
      </c>
      <c r="M122" s="38">
        <v>157</v>
      </c>
      <c r="N122" s="37">
        <v>157</v>
      </c>
      <c r="O122" s="37">
        <v>157</v>
      </c>
      <c r="P122" s="37">
        <v>157</v>
      </c>
      <c r="Q122" s="37">
        <v>157</v>
      </c>
      <c r="R122" s="37">
        <v>157</v>
      </c>
      <c r="S122" s="37">
        <v>157</v>
      </c>
      <c r="T122" s="207"/>
    </row>
    <row r="123" spans="1:20" s="5" customFormat="1" ht="13.2">
      <c r="A123" s="5">
        <f t="shared" si="1"/>
        <v>123</v>
      </c>
      <c r="B123" s="51" t="s">
        <v>323</v>
      </c>
      <c r="C123" s="51"/>
      <c r="D123" s="51" t="s">
        <v>324</v>
      </c>
      <c r="E123" s="51" t="s">
        <v>44</v>
      </c>
      <c r="F123" s="51" t="s">
        <v>1730</v>
      </c>
      <c r="G123" s="51" t="s">
        <v>31</v>
      </c>
      <c r="H123" s="52">
        <v>2003</v>
      </c>
      <c r="I123" s="38">
        <v>196.7</v>
      </c>
      <c r="J123" s="38">
        <v>165</v>
      </c>
      <c r="K123" s="38">
        <v>165</v>
      </c>
      <c r="L123" s="38">
        <v>165</v>
      </c>
      <c r="M123" s="38">
        <v>165</v>
      </c>
      <c r="N123" s="37">
        <v>165</v>
      </c>
      <c r="O123" s="37">
        <v>165</v>
      </c>
      <c r="P123" s="37">
        <v>165</v>
      </c>
      <c r="Q123" s="37">
        <v>165</v>
      </c>
      <c r="R123" s="37">
        <v>165</v>
      </c>
      <c r="S123" s="37">
        <v>165</v>
      </c>
      <c r="T123" s="207"/>
    </row>
    <row r="124" spans="1:20" s="5" customFormat="1" ht="13.2">
      <c r="A124" s="5">
        <f t="shared" si="1"/>
        <v>124</v>
      </c>
      <c r="B124" s="51" t="s">
        <v>325</v>
      </c>
      <c r="C124" s="51"/>
      <c r="D124" s="51" t="s">
        <v>326</v>
      </c>
      <c r="E124" s="51" t="s">
        <v>44</v>
      </c>
      <c r="F124" s="51" t="s">
        <v>1730</v>
      </c>
      <c r="G124" s="51" t="s">
        <v>31</v>
      </c>
      <c r="H124" s="52">
        <v>2003</v>
      </c>
      <c r="I124" s="38">
        <v>196.7</v>
      </c>
      <c r="J124" s="38">
        <v>157</v>
      </c>
      <c r="K124" s="38">
        <v>157</v>
      </c>
      <c r="L124" s="38">
        <v>157</v>
      </c>
      <c r="M124" s="38">
        <v>157</v>
      </c>
      <c r="N124" s="37">
        <v>157</v>
      </c>
      <c r="O124" s="37">
        <v>157</v>
      </c>
      <c r="P124" s="37">
        <v>157</v>
      </c>
      <c r="Q124" s="37">
        <v>157</v>
      </c>
      <c r="R124" s="37">
        <v>157</v>
      </c>
      <c r="S124" s="37">
        <v>157</v>
      </c>
      <c r="T124" s="207"/>
    </row>
    <row r="125" spans="1:20" s="5" customFormat="1" ht="13.2">
      <c r="A125" s="5">
        <f t="shared" si="1"/>
        <v>125</v>
      </c>
      <c r="B125" s="51" t="s">
        <v>330</v>
      </c>
      <c r="C125" s="51"/>
      <c r="D125" s="51" t="s">
        <v>331</v>
      </c>
      <c r="E125" s="51" t="s">
        <v>44</v>
      </c>
      <c r="F125" s="51" t="s">
        <v>1730</v>
      </c>
      <c r="G125" s="51" t="s">
        <v>31</v>
      </c>
      <c r="H125" s="52">
        <v>2003</v>
      </c>
      <c r="I125" s="38">
        <v>196.7</v>
      </c>
      <c r="J125" s="38">
        <v>157</v>
      </c>
      <c r="K125" s="38">
        <v>157</v>
      </c>
      <c r="L125" s="38">
        <v>157</v>
      </c>
      <c r="M125" s="38">
        <v>157</v>
      </c>
      <c r="N125" s="37">
        <v>157</v>
      </c>
      <c r="O125" s="37">
        <v>157</v>
      </c>
      <c r="P125" s="37">
        <v>157</v>
      </c>
      <c r="Q125" s="37">
        <v>157</v>
      </c>
      <c r="R125" s="37">
        <v>157</v>
      </c>
      <c r="S125" s="37">
        <v>157</v>
      </c>
      <c r="T125" s="207"/>
    </row>
    <row r="126" spans="1:20" s="5" customFormat="1" ht="13.2">
      <c r="A126" s="5">
        <f t="shared" si="1"/>
        <v>126</v>
      </c>
      <c r="B126" s="51" t="s">
        <v>334</v>
      </c>
      <c r="C126" s="51"/>
      <c r="D126" s="51" t="s">
        <v>335</v>
      </c>
      <c r="E126" s="51" t="s">
        <v>44</v>
      </c>
      <c r="F126" s="51" t="s">
        <v>1730</v>
      </c>
      <c r="G126" s="51" t="s">
        <v>31</v>
      </c>
      <c r="H126" s="52">
        <v>2003</v>
      </c>
      <c r="I126" s="38">
        <v>422</v>
      </c>
      <c r="J126" s="38">
        <v>406</v>
      </c>
      <c r="K126" s="38">
        <v>406</v>
      </c>
      <c r="L126" s="38">
        <v>406</v>
      </c>
      <c r="M126" s="38">
        <v>406</v>
      </c>
      <c r="N126" s="37">
        <v>406</v>
      </c>
      <c r="O126" s="37">
        <v>406</v>
      </c>
      <c r="P126" s="37">
        <v>406</v>
      </c>
      <c r="Q126" s="37">
        <v>406</v>
      </c>
      <c r="R126" s="37">
        <v>406</v>
      </c>
      <c r="S126" s="37">
        <v>406</v>
      </c>
      <c r="T126" s="207"/>
    </row>
    <row r="127" spans="1:20" s="5" customFormat="1" ht="13.2">
      <c r="A127" s="5">
        <f t="shared" si="1"/>
        <v>127</v>
      </c>
      <c r="B127" s="51" t="s">
        <v>338</v>
      </c>
      <c r="C127" s="51"/>
      <c r="D127" s="51" t="s">
        <v>339</v>
      </c>
      <c r="E127" s="51" t="s">
        <v>44</v>
      </c>
      <c r="F127" s="51" t="s">
        <v>1730</v>
      </c>
      <c r="G127" s="51" t="s">
        <v>31</v>
      </c>
      <c r="H127" s="52">
        <v>2003</v>
      </c>
      <c r="I127" s="38">
        <v>422</v>
      </c>
      <c r="J127" s="38">
        <v>406</v>
      </c>
      <c r="K127" s="38">
        <v>406</v>
      </c>
      <c r="L127" s="38">
        <v>406</v>
      </c>
      <c r="M127" s="38">
        <v>406</v>
      </c>
      <c r="N127" s="37">
        <v>406</v>
      </c>
      <c r="O127" s="37">
        <v>406</v>
      </c>
      <c r="P127" s="37">
        <v>406</v>
      </c>
      <c r="Q127" s="37">
        <v>406</v>
      </c>
      <c r="R127" s="37">
        <v>406</v>
      </c>
      <c r="S127" s="37">
        <v>406</v>
      </c>
      <c r="T127" s="207"/>
    </row>
    <row r="128" spans="1:20" s="5" customFormat="1" ht="13.2">
      <c r="A128" s="5">
        <f t="shared" si="1"/>
        <v>128</v>
      </c>
      <c r="B128" s="51" t="s">
        <v>342</v>
      </c>
      <c r="C128" s="51"/>
      <c r="D128" s="51" t="s">
        <v>343</v>
      </c>
      <c r="E128" s="51" t="s">
        <v>344</v>
      </c>
      <c r="F128" s="51" t="s">
        <v>1730</v>
      </c>
      <c r="G128" s="51" t="s">
        <v>31</v>
      </c>
      <c r="H128" s="52">
        <v>2002</v>
      </c>
      <c r="I128" s="38">
        <v>179.35</v>
      </c>
      <c r="J128" s="38">
        <v>147</v>
      </c>
      <c r="K128" s="38">
        <v>147</v>
      </c>
      <c r="L128" s="38">
        <v>147</v>
      </c>
      <c r="M128" s="38">
        <v>147</v>
      </c>
      <c r="N128" s="37">
        <v>147</v>
      </c>
      <c r="O128" s="37">
        <v>147</v>
      </c>
      <c r="P128" s="37">
        <v>147</v>
      </c>
      <c r="Q128" s="37">
        <v>147</v>
      </c>
      <c r="R128" s="37">
        <v>147</v>
      </c>
      <c r="S128" s="37">
        <v>147</v>
      </c>
      <c r="T128" s="207"/>
    </row>
    <row r="129" spans="1:20" s="5" customFormat="1" ht="13.2">
      <c r="A129" s="5">
        <f t="shared" si="1"/>
        <v>129</v>
      </c>
      <c r="B129" s="51" t="s">
        <v>345</v>
      </c>
      <c r="C129" s="51"/>
      <c r="D129" s="51" t="s">
        <v>346</v>
      </c>
      <c r="E129" s="51" t="s">
        <v>344</v>
      </c>
      <c r="F129" s="51" t="s">
        <v>1730</v>
      </c>
      <c r="G129" s="51" t="s">
        <v>31</v>
      </c>
      <c r="H129" s="52">
        <v>2002</v>
      </c>
      <c r="I129" s="38">
        <v>179.35</v>
      </c>
      <c r="J129" s="38">
        <v>147</v>
      </c>
      <c r="K129" s="38">
        <v>147</v>
      </c>
      <c r="L129" s="38">
        <v>147</v>
      </c>
      <c r="M129" s="38">
        <v>147</v>
      </c>
      <c r="N129" s="37">
        <v>147</v>
      </c>
      <c r="O129" s="37">
        <v>147</v>
      </c>
      <c r="P129" s="37">
        <v>147</v>
      </c>
      <c r="Q129" s="37">
        <v>147</v>
      </c>
      <c r="R129" s="37">
        <v>147</v>
      </c>
      <c r="S129" s="37">
        <v>147</v>
      </c>
      <c r="T129" s="207"/>
    </row>
    <row r="130" spans="1:20" s="5" customFormat="1" ht="13.2">
      <c r="A130" s="5">
        <f t="shared" si="1"/>
        <v>130</v>
      </c>
      <c r="B130" s="51" t="s">
        <v>349</v>
      </c>
      <c r="C130" s="51"/>
      <c r="D130" s="51" t="s">
        <v>350</v>
      </c>
      <c r="E130" s="51" t="s">
        <v>344</v>
      </c>
      <c r="F130" s="51" t="s">
        <v>1730</v>
      </c>
      <c r="G130" s="51" t="s">
        <v>31</v>
      </c>
      <c r="H130" s="52">
        <v>2002</v>
      </c>
      <c r="I130" s="38">
        <v>179.35</v>
      </c>
      <c r="J130" s="38">
        <v>145</v>
      </c>
      <c r="K130" s="38">
        <v>145</v>
      </c>
      <c r="L130" s="38">
        <v>145</v>
      </c>
      <c r="M130" s="38">
        <v>145</v>
      </c>
      <c r="N130" s="37">
        <v>145</v>
      </c>
      <c r="O130" s="37">
        <v>145</v>
      </c>
      <c r="P130" s="37">
        <v>145</v>
      </c>
      <c r="Q130" s="37">
        <v>145</v>
      </c>
      <c r="R130" s="37">
        <v>145</v>
      </c>
      <c r="S130" s="37">
        <v>145</v>
      </c>
      <c r="T130" s="207"/>
    </row>
    <row r="131" spans="1:20" s="5" customFormat="1" ht="13.2">
      <c r="A131" s="5">
        <f t="shared" si="1"/>
        <v>131</v>
      </c>
      <c r="B131" s="51" t="s">
        <v>351</v>
      </c>
      <c r="C131" s="51"/>
      <c r="D131" s="51" t="s">
        <v>352</v>
      </c>
      <c r="E131" s="51" t="s">
        <v>344</v>
      </c>
      <c r="F131" s="51" t="s">
        <v>1730</v>
      </c>
      <c r="G131" s="51" t="s">
        <v>31</v>
      </c>
      <c r="H131" s="52">
        <v>2002</v>
      </c>
      <c r="I131" s="38">
        <v>179.35</v>
      </c>
      <c r="J131" s="38">
        <v>145</v>
      </c>
      <c r="K131" s="38">
        <v>145</v>
      </c>
      <c r="L131" s="38">
        <v>145</v>
      </c>
      <c r="M131" s="38">
        <v>145</v>
      </c>
      <c r="N131" s="37">
        <v>145</v>
      </c>
      <c r="O131" s="37">
        <v>145</v>
      </c>
      <c r="P131" s="37">
        <v>145</v>
      </c>
      <c r="Q131" s="37">
        <v>145</v>
      </c>
      <c r="R131" s="37">
        <v>145</v>
      </c>
      <c r="S131" s="37">
        <v>145</v>
      </c>
      <c r="T131" s="207"/>
    </row>
    <row r="132" spans="1:20" s="5" customFormat="1" ht="13.2">
      <c r="A132" s="5">
        <f t="shared" si="1"/>
        <v>132</v>
      </c>
      <c r="B132" s="51" t="s">
        <v>347</v>
      </c>
      <c r="C132" s="51"/>
      <c r="D132" s="51" t="s">
        <v>348</v>
      </c>
      <c r="E132" s="51" t="s">
        <v>344</v>
      </c>
      <c r="F132" s="51" t="s">
        <v>1730</v>
      </c>
      <c r="G132" s="51" t="s">
        <v>31</v>
      </c>
      <c r="H132" s="52">
        <v>2002</v>
      </c>
      <c r="I132" s="38">
        <v>190.74</v>
      </c>
      <c r="J132" s="38">
        <v>169</v>
      </c>
      <c r="K132" s="38">
        <v>169</v>
      </c>
      <c r="L132" s="38">
        <v>169</v>
      </c>
      <c r="M132" s="38">
        <v>169</v>
      </c>
      <c r="N132" s="37">
        <v>169</v>
      </c>
      <c r="O132" s="37">
        <v>169</v>
      </c>
      <c r="P132" s="37">
        <v>169</v>
      </c>
      <c r="Q132" s="37">
        <v>169</v>
      </c>
      <c r="R132" s="37">
        <v>169</v>
      </c>
      <c r="S132" s="37">
        <v>169</v>
      </c>
      <c r="T132" s="207"/>
    </row>
    <row r="133" spans="1:20" s="5" customFormat="1" ht="13.2">
      <c r="A133" s="5">
        <f t="shared" si="1"/>
        <v>133</v>
      </c>
      <c r="B133" s="51" t="s">
        <v>353</v>
      </c>
      <c r="C133" s="51"/>
      <c r="D133" s="51" t="s">
        <v>354</v>
      </c>
      <c r="E133" s="51" t="s">
        <v>344</v>
      </c>
      <c r="F133" s="51" t="s">
        <v>1730</v>
      </c>
      <c r="G133" s="51" t="s">
        <v>31</v>
      </c>
      <c r="H133" s="52">
        <v>2002</v>
      </c>
      <c r="I133" s="38">
        <v>190.74</v>
      </c>
      <c r="J133" s="38">
        <v>168</v>
      </c>
      <c r="K133" s="38">
        <v>168</v>
      </c>
      <c r="L133" s="38">
        <v>168</v>
      </c>
      <c r="M133" s="38">
        <v>168</v>
      </c>
      <c r="N133" s="37">
        <v>168</v>
      </c>
      <c r="O133" s="37">
        <v>168</v>
      </c>
      <c r="P133" s="37">
        <v>168</v>
      </c>
      <c r="Q133" s="37">
        <v>168</v>
      </c>
      <c r="R133" s="37">
        <v>168</v>
      </c>
      <c r="S133" s="37">
        <v>168</v>
      </c>
      <c r="T133" s="207"/>
    </row>
    <row r="134" spans="1:20" s="5" customFormat="1" ht="13.2">
      <c r="A134" s="5">
        <f t="shared" ref="A134:A197" si="2">A133+1</f>
        <v>134</v>
      </c>
      <c r="B134" s="51" t="s">
        <v>1845</v>
      </c>
      <c r="C134" s="51"/>
      <c r="D134" s="51" t="s">
        <v>444</v>
      </c>
      <c r="E134" s="51" t="s">
        <v>257</v>
      </c>
      <c r="F134" s="51" t="s">
        <v>1731</v>
      </c>
      <c r="G134" s="51" t="s">
        <v>186</v>
      </c>
      <c r="H134" s="52">
        <v>2018</v>
      </c>
      <c r="I134" s="38">
        <v>129</v>
      </c>
      <c r="J134" s="38">
        <v>119</v>
      </c>
      <c r="K134" s="38">
        <v>119</v>
      </c>
      <c r="L134" s="38">
        <v>119</v>
      </c>
      <c r="M134" s="38">
        <v>119</v>
      </c>
      <c r="N134" s="37">
        <v>119</v>
      </c>
      <c r="O134" s="37">
        <v>119</v>
      </c>
      <c r="P134" s="37">
        <v>119</v>
      </c>
      <c r="Q134" s="37">
        <v>119</v>
      </c>
      <c r="R134" s="37">
        <v>119</v>
      </c>
      <c r="S134" s="37">
        <v>119</v>
      </c>
      <c r="T134" s="207"/>
    </row>
    <row r="135" spans="1:20" s="5" customFormat="1" ht="13.2">
      <c r="A135" s="5">
        <f t="shared" si="2"/>
        <v>135</v>
      </c>
      <c r="B135" s="51" t="s">
        <v>3819</v>
      </c>
      <c r="C135" s="51"/>
      <c r="D135" s="51" t="s">
        <v>3820</v>
      </c>
      <c r="E135" s="51" t="s">
        <v>48</v>
      </c>
      <c r="F135" s="51" t="s">
        <v>1730</v>
      </c>
      <c r="G135" s="51" t="s">
        <v>32</v>
      </c>
      <c r="H135" s="52">
        <v>2023</v>
      </c>
      <c r="I135" s="38">
        <v>177</v>
      </c>
      <c r="J135" s="38">
        <v>177</v>
      </c>
      <c r="K135" s="38">
        <v>177</v>
      </c>
      <c r="L135" s="38">
        <v>177</v>
      </c>
      <c r="M135" s="38">
        <v>177</v>
      </c>
      <c r="N135" s="37">
        <v>177</v>
      </c>
      <c r="O135" s="37">
        <v>177</v>
      </c>
      <c r="P135" s="37">
        <v>177</v>
      </c>
      <c r="Q135" s="37">
        <v>177</v>
      </c>
      <c r="R135" s="37">
        <v>177</v>
      </c>
      <c r="S135" s="37">
        <v>177</v>
      </c>
      <c r="T135" s="207"/>
    </row>
    <row r="136" spans="1:20" s="5" customFormat="1" ht="13.2">
      <c r="A136" s="5">
        <f t="shared" si="2"/>
        <v>136</v>
      </c>
      <c r="B136" s="51" t="s">
        <v>3821</v>
      </c>
      <c r="C136" s="51"/>
      <c r="D136" s="51" t="s">
        <v>3822</v>
      </c>
      <c r="E136" s="51" t="s">
        <v>48</v>
      </c>
      <c r="F136" s="51" t="s">
        <v>1730</v>
      </c>
      <c r="G136" s="51" t="s">
        <v>32</v>
      </c>
      <c r="H136" s="52">
        <v>2023</v>
      </c>
      <c r="I136" s="38">
        <v>177</v>
      </c>
      <c r="J136" s="38">
        <v>177</v>
      </c>
      <c r="K136" s="38">
        <v>177</v>
      </c>
      <c r="L136" s="38">
        <v>177</v>
      </c>
      <c r="M136" s="38">
        <v>177</v>
      </c>
      <c r="N136" s="37">
        <v>177</v>
      </c>
      <c r="O136" s="37">
        <v>177</v>
      </c>
      <c r="P136" s="37">
        <v>177</v>
      </c>
      <c r="Q136" s="37">
        <v>177</v>
      </c>
      <c r="R136" s="37">
        <v>177</v>
      </c>
      <c r="S136" s="37">
        <v>177</v>
      </c>
      <c r="T136" s="207"/>
    </row>
    <row r="137" spans="1:20" s="5" customFormat="1" ht="13.2">
      <c r="A137" s="5">
        <f t="shared" si="2"/>
        <v>137</v>
      </c>
      <c r="B137" s="51" t="s">
        <v>3823</v>
      </c>
      <c r="C137" s="51"/>
      <c r="D137" s="51" t="s">
        <v>3824</v>
      </c>
      <c r="E137" s="51" t="s">
        <v>48</v>
      </c>
      <c r="F137" s="51" t="s">
        <v>1730</v>
      </c>
      <c r="G137" s="51" t="s">
        <v>32</v>
      </c>
      <c r="H137" s="52">
        <v>2023</v>
      </c>
      <c r="I137" s="38">
        <v>184.5</v>
      </c>
      <c r="J137" s="38">
        <v>184.5</v>
      </c>
      <c r="K137" s="38">
        <v>184.5</v>
      </c>
      <c r="L137" s="38">
        <v>184.5</v>
      </c>
      <c r="M137" s="38">
        <v>184.5</v>
      </c>
      <c r="N137" s="37">
        <v>184.5</v>
      </c>
      <c r="O137" s="37">
        <v>184.5</v>
      </c>
      <c r="P137" s="37">
        <v>184.5</v>
      </c>
      <c r="Q137" s="37">
        <v>184.5</v>
      </c>
      <c r="R137" s="37">
        <v>184.5</v>
      </c>
      <c r="S137" s="37">
        <v>184.5</v>
      </c>
      <c r="T137" s="207"/>
    </row>
    <row r="138" spans="1:20" s="5" customFormat="1" ht="13.2">
      <c r="A138" s="5">
        <f t="shared" si="2"/>
        <v>138</v>
      </c>
      <c r="B138" s="51" t="s">
        <v>447</v>
      </c>
      <c r="C138" s="51"/>
      <c r="D138" s="51" t="s">
        <v>448</v>
      </c>
      <c r="E138" s="51" t="s">
        <v>449</v>
      </c>
      <c r="F138" s="51" t="s">
        <v>1732</v>
      </c>
      <c r="G138" s="51" t="s">
        <v>33</v>
      </c>
      <c r="H138" s="52">
        <v>1960</v>
      </c>
      <c r="I138" s="38">
        <v>239</v>
      </c>
      <c r="J138" s="38">
        <v>239</v>
      </c>
      <c r="K138" s="38">
        <v>239</v>
      </c>
      <c r="L138" s="38">
        <v>239</v>
      </c>
      <c r="M138" s="38">
        <v>239</v>
      </c>
      <c r="N138" s="37">
        <v>239</v>
      </c>
      <c r="O138" s="37">
        <v>239</v>
      </c>
      <c r="P138" s="37">
        <v>239</v>
      </c>
      <c r="Q138" s="37">
        <v>239</v>
      </c>
      <c r="R138" s="37">
        <v>239</v>
      </c>
      <c r="S138" s="37">
        <v>239</v>
      </c>
      <c r="T138" s="207"/>
    </row>
    <row r="139" spans="1:20" s="5" customFormat="1" ht="13.2">
      <c r="A139" s="5">
        <f t="shared" si="2"/>
        <v>139</v>
      </c>
      <c r="B139" s="51" t="s">
        <v>451</v>
      </c>
      <c r="C139" s="51"/>
      <c r="D139" s="51" t="s">
        <v>452</v>
      </c>
      <c r="E139" s="51" t="s">
        <v>449</v>
      </c>
      <c r="F139" s="51" t="s">
        <v>1732</v>
      </c>
      <c r="G139" s="51" t="s">
        <v>33</v>
      </c>
      <c r="H139" s="52">
        <v>1969</v>
      </c>
      <c r="I139" s="38">
        <v>390</v>
      </c>
      <c r="J139" s="38">
        <v>390</v>
      </c>
      <c r="K139" s="38">
        <v>390</v>
      </c>
      <c r="L139" s="38">
        <v>390</v>
      </c>
      <c r="M139" s="38">
        <v>390</v>
      </c>
      <c r="N139" s="37">
        <v>390</v>
      </c>
      <c r="O139" s="37">
        <v>390</v>
      </c>
      <c r="P139" s="37">
        <v>390</v>
      </c>
      <c r="Q139" s="37">
        <v>390</v>
      </c>
      <c r="R139" s="37">
        <v>390</v>
      </c>
      <c r="S139" s="37">
        <v>390</v>
      </c>
      <c r="T139" s="207"/>
    </row>
    <row r="140" spans="1:20" s="5" customFormat="1" ht="13.2">
      <c r="A140" s="5">
        <f t="shared" si="2"/>
        <v>140</v>
      </c>
      <c r="B140" s="51" t="s">
        <v>455</v>
      </c>
      <c r="C140" s="51"/>
      <c r="D140" s="51" t="s">
        <v>456</v>
      </c>
      <c r="E140" s="51" t="s">
        <v>257</v>
      </c>
      <c r="F140" s="51" t="s">
        <v>1731</v>
      </c>
      <c r="G140" s="51" t="s">
        <v>186</v>
      </c>
      <c r="H140" s="52">
        <v>1976</v>
      </c>
      <c r="I140" s="38">
        <v>72</v>
      </c>
      <c r="J140" s="38">
        <v>57</v>
      </c>
      <c r="K140" s="38">
        <v>57</v>
      </c>
      <c r="L140" s="38">
        <v>57</v>
      </c>
      <c r="M140" s="38">
        <v>57</v>
      </c>
      <c r="N140" s="37">
        <v>57</v>
      </c>
      <c r="O140" s="37">
        <v>57</v>
      </c>
      <c r="P140" s="37">
        <v>57</v>
      </c>
      <c r="Q140" s="37">
        <v>57</v>
      </c>
      <c r="R140" s="37">
        <v>57</v>
      </c>
      <c r="S140" s="37">
        <v>57</v>
      </c>
      <c r="T140" s="207"/>
    </row>
    <row r="141" spans="1:20" s="5" customFormat="1" ht="13.2">
      <c r="A141" s="5">
        <f t="shared" si="2"/>
        <v>141</v>
      </c>
      <c r="B141" s="51" t="s">
        <v>459</v>
      </c>
      <c r="C141" s="51"/>
      <c r="D141" s="51" t="s">
        <v>460</v>
      </c>
      <c r="E141" s="51" t="s">
        <v>257</v>
      </c>
      <c r="F141" s="51" t="s">
        <v>1731</v>
      </c>
      <c r="G141" s="51" t="s">
        <v>186</v>
      </c>
      <c r="H141" s="52">
        <v>1976</v>
      </c>
      <c r="I141" s="38">
        <v>72</v>
      </c>
      <c r="J141" s="38">
        <v>53</v>
      </c>
      <c r="K141" s="38">
        <v>53</v>
      </c>
      <c r="L141" s="38">
        <v>53</v>
      </c>
      <c r="M141" s="38">
        <v>53</v>
      </c>
      <c r="N141" s="37">
        <v>53</v>
      </c>
      <c r="O141" s="37">
        <v>53</v>
      </c>
      <c r="P141" s="37">
        <v>53</v>
      </c>
      <c r="Q141" s="37">
        <v>53</v>
      </c>
      <c r="R141" s="37">
        <v>53</v>
      </c>
      <c r="S141" s="37">
        <v>53</v>
      </c>
      <c r="T141" s="207"/>
    </row>
    <row r="142" spans="1:20" s="5" customFormat="1" ht="13.2">
      <c r="A142" s="5">
        <f t="shared" si="2"/>
        <v>142</v>
      </c>
      <c r="B142" s="51" t="s">
        <v>462</v>
      </c>
      <c r="C142" s="51"/>
      <c r="D142" s="51" t="s">
        <v>463</v>
      </c>
      <c r="E142" s="51" t="s">
        <v>257</v>
      </c>
      <c r="F142" s="51" t="s">
        <v>1731</v>
      </c>
      <c r="G142" s="51" t="s">
        <v>186</v>
      </c>
      <c r="H142" s="52">
        <v>1976</v>
      </c>
      <c r="I142" s="38">
        <v>72</v>
      </c>
      <c r="J142" s="38">
        <v>53</v>
      </c>
      <c r="K142" s="38">
        <v>53</v>
      </c>
      <c r="L142" s="38">
        <v>53</v>
      </c>
      <c r="M142" s="38">
        <v>53</v>
      </c>
      <c r="N142" s="37">
        <v>53</v>
      </c>
      <c r="O142" s="37">
        <v>53</v>
      </c>
      <c r="P142" s="37">
        <v>53</v>
      </c>
      <c r="Q142" s="37">
        <v>53</v>
      </c>
      <c r="R142" s="37">
        <v>53</v>
      </c>
      <c r="S142" s="37">
        <v>53</v>
      </c>
      <c r="T142" s="207"/>
    </row>
    <row r="143" spans="1:20" s="5" customFormat="1" ht="13.2">
      <c r="A143" s="5">
        <f t="shared" si="2"/>
        <v>143</v>
      </c>
      <c r="B143" s="51" t="s">
        <v>465</v>
      </c>
      <c r="C143" s="51"/>
      <c r="D143" s="51" t="s">
        <v>466</v>
      </c>
      <c r="E143" s="51" t="s">
        <v>257</v>
      </c>
      <c r="F143" s="51" t="s">
        <v>1731</v>
      </c>
      <c r="G143" s="51" t="s">
        <v>186</v>
      </c>
      <c r="H143" s="52">
        <v>1976</v>
      </c>
      <c r="I143" s="38">
        <v>72</v>
      </c>
      <c r="J143" s="38">
        <v>47</v>
      </c>
      <c r="K143" s="38">
        <v>47</v>
      </c>
      <c r="L143" s="38">
        <v>47</v>
      </c>
      <c r="M143" s="38">
        <v>47</v>
      </c>
      <c r="N143" s="37">
        <v>47</v>
      </c>
      <c r="O143" s="37">
        <v>47</v>
      </c>
      <c r="P143" s="37">
        <v>47</v>
      </c>
      <c r="Q143" s="37">
        <v>47</v>
      </c>
      <c r="R143" s="37">
        <v>47</v>
      </c>
      <c r="S143" s="37">
        <v>47</v>
      </c>
      <c r="T143" s="207"/>
    </row>
    <row r="144" spans="1:20" s="5" customFormat="1" ht="13.2">
      <c r="A144" s="5">
        <f t="shared" si="2"/>
        <v>144</v>
      </c>
      <c r="B144" s="51" t="s">
        <v>468</v>
      </c>
      <c r="C144" s="51"/>
      <c r="D144" s="51" t="s">
        <v>469</v>
      </c>
      <c r="E144" s="51" t="s">
        <v>257</v>
      </c>
      <c r="F144" s="51" t="s">
        <v>1731</v>
      </c>
      <c r="G144" s="51" t="s">
        <v>186</v>
      </c>
      <c r="H144" s="52">
        <v>1976</v>
      </c>
      <c r="I144" s="38">
        <v>72</v>
      </c>
      <c r="J144" s="38">
        <v>61</v>
      </c>
      <c r="K144" s="38">
        <v>61</v>
      </c>
      <c r="L144" s="38">
        <v>61</v>
      </c>
      <c r="M144" s="38">
        <v>61</v>
      </c>
      <c r="N144" s="37">
        <v>61</v>
      </c>
      <c r="O144" s="37">
        <v>61</v>
      </c>
      <c r="P144" s="37">
        <v>61</v>
      </c>
      <c r="Q144" s="37">
        <v>61</v>
      </c>
      <c r="R144" s="37">
        <v>61</v>
      </c>
      <c r="S144" s="37">
        <v>61</v>
      </c>
      <c r="T144" s="207"/>
    </row>
    <row r="145" spans="1:24" s="207" customFormat="1" ht="13.2">
      <c r="A145" s="5">
        <f t="shared" si="2"/>
        <v>145</v>
      </c>
      <c r="B145" s="51" t="s">
        <v>471</v>
      </c>
      <c r="C145" s="51"/>
      <c r="D145" s="51" t="s">
        <v>472</v>
      </c>
      <c r="E145" s="51" t="s">
        <v>257</v>
      </c>
      <c r="F145" s="51" t="s">
        <v>1731</v>
      </c>
      <c r="G145" s="51" t="s">
        <v>186</v>
      </c>
      <c r="H145" s="52">
        <v>1976</v>
      </c>
      <c r="I145" s="38">
        <v>72</v>
      </c>
      <c r="J145" s="38">
        <v>56</v>
      </c>
      <c r="K145" s="38">
        <v>56</v>
      </c>
      <c r="L145" s="38">
        <v>56</v>
      </c>
      <c r="M145" s="38">
        <v>56</v>
      </c>
      <c r="N145" s="37">
        <v>56</v>
      </c>
      <c r="O145" s="37">
        <v>56</v>
      </c>
      <c r="P145" s="37">
        <v>56</v>
      </c>
      <c r="Q145" s="37">
        <v>56</v>
      </c>
      <c r="R145" s="37">
        <v>56</v>
      </c>
      <c r="S145" s="37">
        <v>56</v>
      </c>
      <c r="X145" s="5"/>
    </row>
    <row r="146" spans="1:24" s="207" customFormat="1" ht="13.2">
      <c r="A146" s="5">
        <f t="shared" si="2"/>
        <v>146</v>
      </c>
      <c r="B146" s="51" t="s">
        <v>474</v>
      </c>
      <c r="C146" s="51"/>
      <c r="D146" s="51" t="s">
        <v>475</v>
      </c>
      <c r="E146" s="51" t="s">
        <v>476</v>
      </c>
      <c r="F146" s="51" t="s">
        <v>1733</v>
      </c>
      <c r="G146" s="51" t="s">
        <v>31</v>
      </c>
      <c r="H146" s="52">
        <v>2010</v>
      </c>
      <c r="I146" s="38">
        <v>8.44</v>
      </c>
      <c r="J146" s="38">
        <v>8.1999999999999993</v>
      </c>
      <c r="K146" s="38">
        <v>8.1999999999999993</v>
      </c>
      <c r="L146" s="38">
        <v>8.1999999999999993</v>
      </c>
      <c r="M146" s="38">
        <v>8.1999999999999993</v>
      </c>
      <c r="N146" s="37">
        <v>8.1999999999999993</v>
      </c>
      <c r="O146" s="37">
        <v>8.1999999999999993</v>
      </c>
      <c r="P146" s="37">
        <v>8.1999999999999993</v>
      </c>
      <c r="Q146" s="37">
        <v>8.1999999999999993</v>
      </c>
      <c r="R146" s="37">
        <v>8.1999999999999993</v>
      </c>
      <c r="S146" s="37">
        <v>8.1999999999999993</v>
      </c>
      <c r="X146" s="5"/>
    </row>
    <row r="147" spans="1:24" s="207" customFormat="1" ht="13.2">
      <c r="A147" s="5">
        <f t="shared" si="2"/>
        <v>147</v>
      </c>
      <c r="B147" s="51" t="s">
        <v>478</v>
      </c>
      <c r="C147" s="51"/>
      <c r="D147" s="51" t="s">
        <v>479</v>
      </c>
      <c r="E147" s="51" t="s">
        <v>476</v>
      </c>
      <c r="F147" s="51" t="s">
        <v>1733</v>
      </c>
      <c r="G147" s="51" t="s">
        <v>31</v>
      </c>
      <c r="H147" s="52">
        <v>2010</v>
      </c>
      <c r="I147" s="38">
        <v>8.44</v>
      </c>
      <c r="J147" s="38">
        <v>8.1999999999999993</v>
      </c>
      <c r="K147" s="38">
        <v>8.1999999999999993</v>
      </c>
      <c r="L147" s="38">
        <v>8.1999999999999993</v>
      </c>
      <c r="M147" s="38">
        <v>8.1999999999999993</v>
      </c>
      <c r="N147" s="37">
        <v>8.1999999999999993</v>
      </c>
      <c r="O147" s="37">
        <v>8.1999999999999993</v>
      </c>
      <c r="P147" s="37">
        <v>8.1999999999999993</v>
      </c>
      <c r="Q147" s="37">
        <v>8.1999999999999993</v>
      </c>
      <c r="R147" s="37">
        <v>8.1999999999999993</v>
      </c>
      <c r="S147" s="37">
        <v>8.1999999999999993</v>
      </c>
      <c r="X147" s="5"/>
    </row>
    <row r="148" spans="1:24" s="207" customFormat="1" ht="13.2">
      <c r="A148" s="5">
        <f t="shared" si="2"/>
        <v>148</v>
      </c>
      <c r="B148" s="51" t="s">
        <v>481</v>
      </c>
      <c r="C148" s="51"/>
      <c r="D148" s="51" t="s">
        <v>482</v>
      </c>
      <c r="E148" s="51" t="s">
        <v>476</v>
      </c>
      <c r="F148" s="51" t="s">
        <v>1733</v>
      </c>
      <c r="G148" s="51" t="s">
        <v>31</v>
      </c>
      <c r="H148" s="52">
        <v>2010</v>
      </c>
      <c r="I148" s="38">
        <v>8.44</v>
      </c>
      <c r="J148" s="38">
        <v>8.1999999999999993</v>
      </c>
      <c r="K148" s="38">
        <v>8.1999999999999993</v>
      </c>
      <c r="L148" s="38">
        <v>8.1999999999999993</v>
      </c>
      <c r="M148" s="38">
        <v>8.1999999999999993</v>
      </c>
      <c r="N148" s="37">
        <v>8.1999999999999993</v>
      </c>
      <c r="O148" s="37">
        <v>8.1999999999999993</v>
      </c>
      <c r="P148" s="37">
        <v>8.1999999999999993</v>
      </c>
      <c r="Q148" s="37">
        <v>8.1999999999999993</v>
      </c>
      <c r="R148" s="37">
        <v>8.1999999999999993</v>
      </c>
      <c r="S148" s="37">
        <v>8.1999999999999993</v>
      </c>
      <c r="X148" s="5"/>
    </row>
    <row r="149" spans="1:24" s="207" customFormat="1" ht="13.2">
      <c r="A149" s="5">
        <f t="shared" si="2"/>
        <v>149</v>
      </c>
      <c r="B149" s="51" t="s">
        <v>2499</v>
      </c>
      <c r="C149" s="51"/>
      <c r="D149" s="51" t="s">
        <v>356</v>
      </c>
      <c r="E149" s="51" t="s">
        <v>357</v>
      </c>
      <c r="F149" s="51" t="s">
        <v>1730</v>
      </c>
      <c r="G149" s="51" t="s">
        <v>69</v>
      </c>
      <c r="H149" s="52">
        <v>2000</v>
      </c>
      <c r="I149" s="38">
        <v>185</v>
      </c>
      <c r="J149" s="38">
        <v>145</v>
      </c>
      <c r="K149" s="38">
        <v>145</v>
      </c>
      <c r="L149" s="38">
        <v>145</v>
      </c>
      <c r="M149" s="38">
        <v>145</v>
      </c>
      <c r="N149" s="37">
        <v>145</v>
      </c>
      <c r="O149" s="37">
        <v>145</v>
      </c>
      <c r="P149" s="37">
        <v>145</v>
      </c>
      <c r="Q149" s="37">
        <v>145</v>
      </c>
      <c r="R149" s="37">
        <v>145</v>
      </c>
      <c r="S149" s="37">
        <v>145</v>
      </c>
      <c r="X149" s="5"/>
    </row>
    <row r="150" spans="1:24" s="207" customFormat="1" ht="13.2">
      <c r="A150" s="5">
        <f t="shared" si="2"/>
        <v>150</v>
      </c>
      <c r="B150" s="51" t="s">
        <v>2500</v>
      </c>
      <c r="C150" s="51"/>
      <c r="D150" s="51" t="s">
        <v>361</v>
      </c>
      <c r="E150" s="51" t="s">
        <v>357</v>
      </c>
      <c r="F150" s="51" t="s">
        <v>1730</v>
      </c>
      <c r="G150" s="51" t="s">
        <v>69</v>
      </c>
      <c r="H150" s="52">
        <v>2000</v>
      </c>
      <c r="I150" s="38">
        <v>185</v>
      </c>
      <c r="J150" s="38">
        <v>145</v>
      </c>
      <c r="K150" s="38">
        <v>145</v>
      </c>
      <c r="L150" s="38">
        <v>145</v>
      </c>
      <c r="M150" s="38">
        <v>145</v>
      </c>
      <c r="N150" s="37">
        <v>145</v>
      </c>
      <c r="O150" s="37">
        <v>145</v>
      </c>
      <c r="P150" s="37">
        <v>145</v>
      </c>
      <c r="Q150" s="37">
        <v>145</v>
      </c>
      <c r="R150" s="37">
        <v>145</v>
      </c>
      <c r="S150" s="37">
        <v>145</v>
      </c>
      <c r="X150" s="5"/>
    </row>
    <row r="151" spans="1:24" s="207" customFormat="1" ht="13.2">
      <c r="A151" s="5">
        <f t="shared" si="2"/>
        <v>151</v>
      </c>
      <c r="B151" s="51" t="s">
        <v>2501</v>
      </c>
      <c r="C151" s="51"/>
      <c r="D151" s="51" t="s">
        <v>364</v>
      </c>
      <c r="E151" s="51" t="s">
        <v>357</v>
      </c>
      <c r="F151" s="51" t="s">
        <v>1730</v>
      </c>
      <c r="G151" s="51" t="s">
        <v>69</v>
      </c>
      <c r="H151" s="52">
        <v>2000</v>
      </c>
      <c r="I151" s="38">
        <v>100</v>
      </c>
      <c r="J151" s="38">
        <v>75</v>
      </c>
      <c r="K151" s="38">
        <v>75</v>
      </c>
      <c r="L151" s="38">
        <v>75</v>
      </c>
      <c r="M151" s="38">
        <v>75</v>
      </c>
      <c r="N151" s="37">
        <v>75</v>
      </c>
      <c r="O151" s="37">
        <v>75</v>
      </c>
      <c r="P151" s="37">
        <v>75</v>
      </c>
      <c r="Q151" s="37">
        <v>75</v>
      </c>
      <c r="R151" s="37">
        <v>75</v>
      </c>
      <c r="S151" s="37">
        <v>75</v>
      </c>
      <c r="X151" s="5"/>
    </row>
    <row r="152" spans="1:24" s="207" customFormat="1" ht="13.2">
      <c r="A152" s="5">
        <f t="shared" si="2"/>
        <v>152</v>
      </c>
      <c r="B152" s="51" t="s">
        <v>367</v>
      </c>
      <c r="C152" s="51"/>
      <c r="D152" s="51" t="s">
        <v>368</v>
      </c>
      <c r="E152" s="51" t="s">
        <v>369</v>
      </c>
      <c r="F152" s="51" t="s">
        <v>1730</v>
      </c>
      <c r="G152" s="51" t="s">
        <v>32</v>
      </c>
      <c r="H152" s="52">
        <v>2000</v>
      </c>
      <c r="I152" s="38">
        <v>181</v>
      </c>
      <c r="J152" s="38">
        <v>143</v>
      </c>
      <c r="K152" s="38">
        <v>143</v>
      </c>
      <c r="L152" s="38">
        <v>143</v>
      </c>
      <c r="M152" s="38">
        <v>143</v>
      </c>
      <c r="N152" s="37">
        <v>143</v>
      </c>
      <c r="O152" s="37">
        <v>143</v>
      </c>
      <c r="P152" s="37">
        <v>143</v>
      </c>
      <c r="Q152" s="37">
        <v>143</v>
      </c>
      <c r="R152" s="37">
        <v>143</v>
      </c>
      <c r="S152" s="37">
        <v>143</v>
      </c>
      <c r="X152" s="5"/>
    </row>
    <row r="153" spans="1:24" s="207" customFormat="1" ht="13.2">
      <c r="A153" s="5">
        <f t="shared" si="2"/>
        <v>153</v>
      </c>
      <c r="B153" s="51" t="s">
        <v>372</v>
      </c>
      <c r="C153" s="51"/>
      <c r="D153" s="51" t="s">
        <v>373</v>
      </c>
      <c r="E153" s="51" t="s">
        <v>369</v>
      </c>
      <c r="F153" s="51" t="s">
        <v>1730</v>
      </c>
      <c r="G153" s="51" t="s">
        <v>32</v>
      </c>
      <c r="H153" s="52">
        <v>2000</v>
      </c>
      <c r="I153" s="38">
        <v>181</v>
      </c>
      <c r="J153" s="38">
        <v>143</v>
      </c>
      <c r="K153" s="38">
        <v>143</v>
      </c>
      <c r="L153" s="38">
        <v>143</v>
      </c>
      <c r="M153" s="38">
        <v>143</v>
      </c>
      <c r="N153" s="37">
        <v>143</v>
      </c>
      <c r="O153" s="37">
        <v>143</v>
      </c>
      <c r="P153" s="37">
        <v>143</v>
      </c>
      <c r="Q153" s="37">
        <v>143</v>
      </c>
      <c r="R153" s="37">
        <v>143</v>
      </c>
      <c r="S153" s="37">
        <v>143</v>
      </c>
      <c r="X153" s="5"/>
    </row>
    <row r="154" spans="1:24" s="207" customFormat="1" ht="13.2">
      <c r="A154" s="5">
        <f t="shared" si="2"/>
        <v>154</v>
      </c>
      <c r="B154" s="51" t="s">
        <v>376</v>
      </c>
      <c r="C154" s="51"/>
      <c r="D154" s="51" t="s">
        <v>377</v>
      </c>
      <c r="E154" s="51" t="s">
        <v>369</v>
      </c>
      <c r="F154" s="51" t="s">
        <v>1730</v>
      </c>
      <c r="G154" s="51" t="s">
        <v>32</v>
      </c>
      <c r="H154" s="52">
        <v>2000</v>
      </c>
      <c r="I154" s="38">
        <v>181</v>
      </c>
      <c r="J154" s="38">
        <v>141</v>
      </c>
      <c r="K154" s="38">
        <v>141</v>
      </c>
      <c r="L154" s="38">
        <v>141</v>
      </c>
      <c r="M154" s="38">
        <v>141</v>
      </c>
      <c r="N154" s="37">
        <v>141</v>
      </c>
      <c r="O154" s="37">
        <v>141</v>
      </c>
      <c r="P154" s="37">
        <v>141</v>
      </c>
      <c r="Q154" s="37">
        <v>141</v>
      </c>
      <c r="R154" s="37">
        <v>141</v>
      </c>
      <c r="S154" s="37">
        <v>141</v>
      </c>
      <c r="X154" s="5"/>
    </row>
    <row r="155" spans="1:24" s="207" customFormat="1" ht="13.2">
      <c r="A155" s="5">
        <f t="shared" si="2"/>
        <v>155</v>
      </c>
      <c r="B155" s="51" t="s">
        <v>380</v>
      </c>
      <c r="C155" s="51"/>
      <c r="D155" s="51" t="s">
        <v>381</v>
      </c>
      <c r="E155" s="51" t="s">
        <v>369</v>
      </c>
      <c r="F155" s="51" t="s">
        <v>1730</v>
      </c>
      <c r="G155" s="51" t="s">
        <v>32</v>
      </c>
      <c r="H155" s="52">
        <v>2000</v>
      </c>
      <c r="I155" s="38">
        <v>181</v>
      </c>
      <c r="J155" s="38">
        <v>141</v>
      </c>
      <c r="K155" s="38">
        <v>141</v>
      </c>
      <c r="L155" s="38">
        <v>141</v>
      </c>
      <c r="M155" s="38">
        <v>141</v>
      </c>
      <c r="N155" s="37">
        <v>141</v>
      </c>
      <c r="O155" s="37">
        <v>141</v>
      </c>
      <c r="P155" s="37">
        <v>141</v>
      </c>
      <c r="Q155" s="37">
        <v>141</v>
      </c>
      <c r="R155" s="37">
        <v>141</v>
      </c>
      <c r="S155" s="37">
        <v>141</v>
      </c>
      <c r="X155" s="5"/>
    </row>
    <row r="156" spans="1:24" s="207" customFormat="1" ht="13.2">
      <c r="A156" s="5">
        <f t="shared" si="2"/>
        <v>156</v>
      </c>
      <c r="B156" s="51" t="s">
        <v>385</v>
      </c>
      <c r="C156" s="51"/>
      <c r="D156" s="51" t="s">
        <v>386</v>
      </c>
      <c r="E156" s="51" t="s">
        <v>369</v>
      </c>
      <c r="F156" s="51" t="s">
        <v>1730</v>
      </c>
      <c r="G156" s="51" t="s">
        <v>32</v>
      </c>
      <c r="H156" s="52">
        <v>2000</v>
      </c>
      <c r="I156" s="38">
        <v>204</v>
      </c>
      <c r="J156" s="38">
        <v>198</v>
      </c>
      <c r="K156" s="38">
        <v>198</v>
      </c>
      <c r="L156" s="38">
        <v>198</v>
      </c>
      <c r="M156" s="38">
        <v>198</v>
      </c>
      <c r="N156" s="37">
        <v>198</v>
      </c>
      <c r="O156" s="37">
        <v>198</v>
      </c>
      <c r="P156" s="37">
        <v>198</v>
      </c>
      <c r="Q156" s="37">
        <v>198</v>
      </c>
      <c r="R156" s="37">
        <v>198</v>
      </c>
      <c r="S156" s="37">
        <v>198</v>
      </c>
      <c r="X156" s="5"/>
    </row>
    <row r="157" spans="1:24" s="207" customFormat="1" ht="13.2">
      <c r="A157" s="5">
        <f t="shared" si="2"/>
        <v>157</v>
      </c>
      <c r="B157" s="51" t="s">
        <v>387</v>
      </c>
      <c r="C157" s="51"/>
      <c r="D157" s="51" t="s">
        <v>388</v>
      </c>
      <c r="E157" s="51" t="s">
        <v>369</v>
      </c>
      <c r="F157" s="51" t="s">
        <v>1730</v>
      </c>
      <c r="G157" s="51" t="s">
        <v>32</v>
      </c>
      <c r="H157" s="52">
        <v>2000</v>
      </c>
      <c r="I157" s="38">
        <v>204</v>
      </c>
      <c r="J157" s="38">
        <v>198</v>
      </c>
      <c r="K157" s="38">
        <v>198</v>
      </c>
      <c r="L157" s="38">
        <v>198</v>
      </c>
      <c r="M157" s="38">
        <v>198</v>
      </c>
      <c r="N157" s="37">
        <v>198</v>
      </c>
      <c r="O157" s="37">
        <v>198</v>
      </c>
      <c r="P157" s="37">
        <v>198</v>
      </c>
      <c r="Q157" s="37">
        <v>198</v>
      </c>
      <c r="R157" s="37">
        <v>198</v>
      </c>
      <c r="S157" s="37">
        <v>198</v>
      </c>
      <c r="X157" s="5"/>
    </row>
    <row r="158" spans="1:24" s="207" customFormat="1" ht="13.2">
      <c r="A158" s="5">
        <f t="shared" si="2"/>
        <v>158</v>
      </c>
      <c r="B158" s="51" t="s">
        <v>497</v>
      </c>
      <c r="C158" s="51"/>
      <c r="D158" s="51" t="s">
        <v>498</v>
      </c>
      <c r="E158" s="51" t="s">
        <v>499</v>
      </c>
      <c r="F158" s="51" t="s">
        <v>1732</v>
      </c>
      <c r="G158" s="51" t="s">
        <v>31</v>
      </c>
      <c r="H158" s="52">
        <v>1963</v>
      </c>
      <c r="I158" s="38">
        <v>395</v>
      </c>
      <c r="J158" s="38">
        <v>375</v>
      </c>
      <c r="K158" s="38">
        <v>375</v>
      </c>
      <c r="L158" s="38">
        <v>375</v>
      </c>
      <c r="M158" s="38">
        <v>375</v>
      </c>
      <c r="N158" s="37">
        <v>375</v>
      </c>
      <c r="O158" s="37">
        <v>375</v>
      </c>
      <c r="P158" s="37">
        <v>375</v>
      </c>
      <c r="Q158" s="37">
        <v>375</v>
      </c>
      <c r="R158" s="37">
        <v>375</v>
      </c>
      <c r="S158" s="37">
        <v>375</v>
      </c>
      <c r="X158" s="5"/>
    </row>
    <row r="159" spans="1:24" s="207" customFormat="1" ht="13.2">
      <c r="A159" s="5">
        <f t="shared" si="2"/>
        <v>159</v>
      </c>
      <c r="B159" s="51" t="s">
        <v>502</v>
      </c>
      <c r="C159" s="51"/>
      <c r="D159" s="51" t="s">
        <v>503</v>
      </c>
      <c r="E159" s="51" t="s">
        <v>499</v>
      </c>
      <c r="F159" s="51" t="s">
        <v>1732</v>
      </c>
      <c r="G159" s="51" t="s">
        <v>31</v>
      </c>
      <c r="H159" s="52">
        <v>1976</v>
      </c>
      <c r="I159" s="38">
        <v>435</v>
      </c>
      <c r="J159" s="38">
        <v>435</v>
      </c>
      <c r="K159" s="38">
        <v>435</v>
      </c>
      <c r="L159" s="38">
        <v>435</v>
      </c>
      <c r="M159" s="38">
        <v>435</v>
      </c>
      <c r="N159" s="37">
        <v>435</v>
      </c>
      <c r="O159" s="37">
        <v>435</v>
      </c>
      <c r="P159" s="37">
        <v>435</v>
      </c>
      <c r="Q159" s="37">
        <v>435</v>
      </c>
      <c r="R159" s="37">
        <v>435</v>
      </c>
      <c r="S159" s="37">
        <v>435</v>
      </c>
      <c r="X159" s="5"/>
    </row>
    <row r="160" spans="1:24" s="207" customFormat="1" ht="13.2">
      <c r="A160" s="5">
        <f t="shared" si="2"/>
        <v>160</v>
      </c>
      <c r="B160" s="51" t="s">
        <v>506</v>
      </c>
      <c r="C160" s="51"/>
      <c r="D160" s="51" t="s">
        <v>507</v>
      </c>
      <c r="E160" s="51" t="s">
        <v>499</v>
      </c>
      <c r="F160" s="51" t="s">
        <v>1732</v>
      </c>
      <c r="G160" s="51" t="s">
        <v>31</v>
      </c>
      <c r="H160" s="52">
        <v>1977</v>
      </c>
      <c r="I160" s="38">
        <v>435</v>
      </c>
      <c r="J160" s="38">
        <v>435</v>
      </c>
      <c r="K160" s="38">
        <v>435</v>
      </c>
      <c r="L160" s="38">
        <v>435</v>
      </c>
      <c r="M160" s="38">
        <v>435</v>
      </c>
      <c r="N160" s="37">
        <v>435</v>
      </c>
      <c r="O160" s="37">
        <v>435</v>
      </c>
      <c r="P160" s="37">
        <v>435</v>
      </c>
      <c r="Q160" s="37">
        <v>435</v>
      </c>
      <c r="R160" s="37">
        <v>435</v>
      </c>
      <c r="S160" s="37">
        <v>435</v>
      </c>
      <c r="X160" s="5"/>
    </row>
    <row r="161" spans="1:20" s="5" customFormat="1" ht="13.2">
      <c r="A161" s="5">
        <f t="shared" si="2"/>
        <v>161</v>
      </c>
      <c r="B161" s="51" t="s">
        <v>389</v>
      </c>
      <c r="C161" s="51"/>
      <c r="D161" s="51" t="s">
        <v>390</v>
      </c>
      <c r="E161" s="51" t="s">
        <v>391</v>
      </c>
      <c r="F161" s="51" t="s">
        <v>1730</v>
      </c>
      <c r="G161" s="51" t="s">
        <v>32</v>
      </c>
      <c r="H161" s="52">
        <v>2002</v>
      </c>
      <c r="I161" s="38">
        <v>242</v>
      </c>
      <c r="J161" s="38">
        <v>210</v>
      </c>
      <c r="K161" s="38">
        <v>210</v>
      </c>
      <c r="L161" s="38">
        <v>210</v>
      </c>
      <c r="M161" s="38">
        <v>210</v>
      </c>
      <c r="N161" s="37">
        <v>210</v>
      </c>
      <c r="O161" s="37">
        <v>210</v>
      </c>
      <c r="P161" s="37">
        <v>210</v>
      </c>
      <c r="Q161" s="37">
        <v>210</v>
      </c>
      <c r="R161" s="37">
        <v>210</v>
      </c>
      <c r="S161" s="37">
        <v>210</v>
      </c>
      <c r="T161" s="207"/>
    </row>
    <row r="162" spans="1:20" s="5" customFormat="1" ht="13.2">
      <c r="A162" s="5">
        <f t="shared" si="2"/>
        <v>162</v>
      </c>
      <c r="B162" s="51" t="s">
        <v>394</v>
      </c>
      <c r="C162" s="51" t="s">
        <v>4493</v>
      </c>
      <c r="D162" s="51" t="s">
        <v>395</v>
      </c>
      <c r="E162" s="51" t="s">
        <v>391</v>
      </c>
      <c r="F162" s="51" t="s">
        <v>1730</v>
      </c>
      <c r="G162" s="51" t="s">
        <v>32</v>
      </c>
      <c r="H162" s="52">
        <v>2002</v>
      </c>
      <c r="I162" s="38">
        <v>242</v>
      </c>
      <c r="J162" s="38">
        <v>211</v>
      </c>
      <c r="K162" s="38">
        <v>211</v>
      </c>
      <c r="L162" s="38">
        <v>211</v>
      </c>
      <c r="M162" s="38">
        <v>211</v>
      </c>
      <c r="N162" s="37">
        <v>211</v>
      </c>
      <c r="O162" s="37">
        <v>211</v>
      </c>
      <c r="P162" s="37">
        <v>211</v>
      </c>
      <c r="Q162" s="37">
        <v>211</v>
      </c>
      <c r="R162" s="37">
        <v>211</v>
      </c>
      <c r="S162" s="37">
        <v>211</v>
      </c>
      <c r="T162" s="207"/>
    </row>
    <row r="163" spans="1:20" s="5" customFormat="1" ht="13.2">
      <c r="A163" s="5">
        <f t="shared" si="2"/>
        <v>163</v>
      </c>
      <c r="B163" s="51" t="s">
        <v>398</v>
      </c>
      <c r="C163" s="51" t="s">
        <v>4494</v>
      </c>
      <c r="D163" s="51" t="s">
        <v>399</v>
      </c>
      <c r="E163" s="51" t="s">
        <v>391</v>
      </c>
      <c r="F163" s="51" t="s">
        <v>1730</v>
      </c>
      <c r="G163" s="51" t="s">
        <v>32</v>
      </c>
      <c r="H163" s="52">
        <v>2002</v>
      </c>
      <c r="I163" s="38">
        <v>252</v>
      </c>
      <c r="J163" s="38">
        <v>210</v>
      </c>
      <c r="K163" s="38">
        <v>210</v>
      </c>
      <c r="L163" s="38">
        <v>210</v>
      </c>
      <c r="M163" s="38">
        <v>210</v>
      </c>
      <c r="N163" s="37">
        <v>210</v>
      </c>
      <c r="O163" s="37">
        <v>210</v>
      </c>
      <c r="P163" s="37">
        <v>210</v>
      </c>
      <c r="Q163" s="37">
        <v>210</v>
      </c>
      <c r="R163" s="37">
        <v>210</v>
      </c>
      <c r="S163" s="37">
        <v>210</v>
      </c>
      <c r="T163" s="207"/>
    </row>
    <row r="164" spans="1:20" s="5" customFormat="1" ht="13.2">
      <c r="A164" s="5">
        <f t="shared" si="2"/>
        <v>164</v>
      </c>
      <c r="B164" s="51" t="s">
        <v>402</v>
      </c>
      <c r="C164" s="51"/>
      <c r="D164" s="51" t="s">
        <v>403</v>
      </c>
      <c r="E164" s="51" t="s">
        <v>391</v>
      </c>
      <c r="F164" s="51" t="s">
        <v>1730</v>
      </c>
      <c r="G164" s="51" t="s">
        <v>32</v>
      </c>
      <c r="H164" s="52">
        <v>2002</v>
      </c>
      <c r="I164" s="38">
        <v>252</v>
      </c>
      <c r="J164" s="38">
        <v>213</v>
      </c>
      <c r="K164" s="38">
        <v>213</v>
      </c>
      <c r="L164" s="38">
        <v>213</v>
      </c>
      <c r="M164" s="38">
        <v>213</v>
      </c>
      <c r="N164" s="37">
        <v>213</v>
      </c>
      <c r="O164" s="37">
        <v>213</v>
      </c>
      <c r="P164" s="37">
        <v>213</v>
      </c>
      <c r="Q164" s="37">
        <v>213</v>
      </c>
      <c r="R164" s="37">
        <v>213</v>
      </c>
      <c r="S164" s="37">
        <v>213</v>
      </c>
      <c r="T164" s="207"/>
    </row>
    <row r="165" spans="1:20" s="5" customFormat="1" ht="13.2">
      <c r="A165" s="5">
        <f t="shared" si="2"/>
        <v>165</v>
      </c>
      <c r="B165" s="51" t="s">
        <v>406</v>
      </c>
      <c r="C165" s="51"/>
      <c r="D165" s="51" t="s">
        <v>407</v>
      </c>
      <c r="E165" s="51" t="s">
        <v>48</v>
      </c>
      <c r="F165" s="51" t="s">
        <v>1730</v>
      </c>
      <c r="G165" s="51" t="s">
        <v>32</v>
      </c>
      <c r="H165" s="52">
        <v>2000</v>
      </c>
      <c r="I165" s="38">
        <v>176.63</v>
      </c>
      <c r="J165" s="38">
        <v>149</v>
      </c>
      <c r="K165" s="38">
        <v>149</v>
      </c>
      <c r="L165" s="38">
        <v>149</v>
      </c>
      <c r="M165" s="38">
        <v>149</v>
      </c>
      <c r="N165" s="37">
        <v>149</v>
      </c>
      <c r="O165" s="37">
        <v>149</v>
      </c>
      <c r="P165" s="37">
        <v>149</v>
      </c>
      <c r="Q165" s="37">
        <v>149</v>
      </c>
      <c r="R165" s="37">
        <v>149</v>
      </c>
      <c r="S165" s="37">
        <v>149</v>
      </c>
      <c r="T165" s="207"/>
    </row>
    <row r="166" spans="1:20" s="5" customFormat="1" ht="13.2">
      <c r="A166" s="5">
        <f t="shared" si="2"/>
        <v>166</v>
      </c>
      <c r="B166" s="51" t="s">
        <v>409</v>
      </c>
      <c r="C166" s="51"/>
      <c r="D166" s="51" t="s">
        <v>410</v>
      </c>
      <c r="E166" s="51" t="s">
        <v>48</v>
      </c>
      <c r="F166" s="51" t="s">
        <v>1730</v>
      </c>
      <c r="G166" s="51" t="s">
        <v>32</v>
      </c>
      <c r="H166" s="52">
        <v>2000</v>
      </c>
      <c r="I166" s="38">
        <v>176.63</v>
      </c>
      <c r="J166" s="38">
        <v>149</v>
      </c>
      <c r="K166" s="38">
        <v>149</v>
      </c>
      <c r="L166" s="38">
        <v>149</v>
      </c>
      <c r="M166" s="38">
        <v>149</v>
      </c>
      <c r="N166" s="37">
        <v>149</v>
      </c>
      <c r="O166" s="37">
        <v>149</v>
      </c>
      <c r="P166" s="37">
        <v>149</v>
      </c>
      <c r="Q166" s="37">
        <v>149</v>
      </c>
      <c r="R166" s="37">
        <v>149</v>
      </c>
      <c r="S166" s="37">
        <v>149</v>
      </c>
      <c r="T166" s="207"/>
    </row>
    <row r="167" spans="1:20" s="5" customFormat="1" ht="13.2">
      <c r="A167" s="5">
        <f t="shared" si="2"/>
        <v>167</v>
      </c>
      <c r="B167" s="51" t="s">
        <v>517</v>
      </c>
      <c r="C167" s="51"/>
      <c r="D167" s="51" t="s">
        <v>412</v>
      </c>
      <c r="E167" s="51" t="s">
        <v>48</v>
      </c>
      <c r="F167" s="51" t="s">
        <v>1730</v>
      </c>
      <c r="G167" s="51" t="s">
        <v>32</v>
      </c>
      <c r="H167" s="52">
        <v>2000</v>
      </c>
      <c r="I167" s="38">
        <v>198.05</v>
      </c>
      <c r="J167" s="38">
        <v>168</v>
      </c>
      <c r="K167" s="38">
        <v>168</v>
      </c>
      <c r="L167" s="38">
        <v>168</v>
      </c>
      <c r="M167" s="38">
        <v>168</v>
      </c>
      <c r="N167" s="37">
        <v>168</v>
      </c>
      <c r="O167" s="37">
        <v>168</v>
      </c>
      <c r="P167" s="37">
        <v>168</v>
      </c>
      <c r="Q167" s="37">
        <v>168</v>
      </c>
      <c r="R167" s="37">
        <v>168</v>
      </c>
      <c r="S167" s="37">
        <v>168</v>
      </c>
      <c r="T167" s="207"/>
    </row>
    <row r="168" spans="1:20" s="5" customFormat="1" ht="13.2">
      <c r="A168" s="5">
        <f t="shared" si="2"/>
        <v>168</v>
      </c>
      <c r="B168" s="51" t="s">
        <v>414</v>
      </c>
      <c r="C168" s="51"/>
      <c r="D168" s="51" t="s">
        <v>415</v>
      </c>
      <c r="E168" s="51" t="s">
        <v>416</v>
      </c>
      <c r="F168" s="51" t="s">
        <v>1730</v>
      </c>
      <c r="G168" s="51" t="s">
        <v>31</v>
      </c>
      <c r="H168" s="52">
        <v>2006</v>
      </c>
      <c r="I168" s="38">
        <v>198.9</v>
      </c>
      <c r="J168" s="38">
        <v>150</v>
      </c>
      <c r="K168" s="38">
        <v>150</v>
      </c>
      <c r="L168" s="38">
        <v>150</v>
      </c>
      <c r="M168" s="38">
        <v>150</v>
      </c>
      <c r="N168" s="37">
        <v>150</v>
      </c>
      <c r="O168" s="37">
        <v>150</v>
      </c>
      <c r="P168" s="37">
        <v>150</v>
      </c>
      <c r="Q168" s="37">
        <v>150</v>
      </c>
      <c r="R168" s="37">
        <v>150</v>
      </c>
      <c r="S168" s="37">
        <v>150</v>
      </c>
      <c r="T168" s="207"/>
    </row>
    <row r="169" spans="1:20" s="5" customFormat="1" ht="13.2">
      <c r="A169" s="5">
        <f t="shared" si="2"/>
        <v>169</v>
      </c>
      <c r="B169" s="51" t="s">
        <v>417</v>
      </c>
      <c r="C169" s="51"/>
      <c r="D169" s="51" t="s">
        <v>418</v>
      </c>
      <c r="E169" s="51" t="s">
        <v>416</v>
      </c>
      <c r="F169" s="51" t="s">
        <v>1730</v>
      </c>
      <c r="G169" s="51" t="s">
        <v>31</v>
      </c>
      <c r="H169" s="52">
        <v>2006</v>
      </c>
      <c r="I169" s="38">
        <v>198.9</v>
      </c>
      <c r="J169" s="38">
        <v>150</v>
      </c>
      <c r="K169" s="38">
        <v>150</v>
      </c>
      <c r="L169" s="38">
        <v>150</v>
      </c>
      <c r="M169" s="38">
        <v>150</v>
      </c>
      <c r="N169" s="37">
        <v>150</v>
      </c>
      <c r="O169" s="37">
        <v>150</v>
      </c>
      <c r="P169" s="37">
        <v>150</v>
      </c>
      <c r="Q169" s="37">
        <v>150</v>
      </c>
      <c r="R169" s="37">
        <v>150</v>
      </c>
      <c r="S169" s="37">
        <v>150</v>
      </c>
      <c r="T169" s="207"/>
    </row>
    <row r="170" spans="1:20" s="5" customFormat="1" ht="13.2">
      <c r="A170" s="5">
        <f t="shared" si="2"/>
        <v>170</v>
      </c>
      <c r="B170" s="51" t="s">
        <v>421</v>
      </c>
      <c r="C170" s="51"/>
      <c r="D170" s="51" t="s">
        <v>422</v>
      </c>
      <c r="E170" s="51" t="s">
        <v>416</v>
      </c>
      <c r="F170" s="51" t="s">
        <v>1730</v>
      </c>
      <c r="G170" s="51" t="s">
        <v>31</v>
      </c>
      <c r="H170" s="52">
        <v>2011</v>
      </c>
      <c r="I170" s="38">
        <v>198.9</v>
      </c>
      <c r="J170" s="38">
        <v>158</v>
      </c>
      <c r="K170" s="38">
        <v>158</v>
      </c>
      <c r="L170" s="38">
        <v>158</v>
      </c>
      <c r="M170" s="38">
        <v>158</v>
      </c>
      <c r="N170" s="37">
        <v>158</v>
      </c>
      <c r="O170" s="37">
        <v>158</v>
      </c>
      <c r="P170" s="37">
        <v>158</v>
      </c>
      <c r="Q170" s="37">
        <v>158</v>
      </c>
      <c r="R170" s="37">
        <v>158</v>
      </c>
      <c r="S170" s="37">
        <v>158</v>
      </c>
      <c r="T170" s="207"/>
    </row>
    <row r="171" spans="1:20" s="5" customFormat="1" ht="13.2">
      <c r="A171" s="5">
        <f t="shared" si="2"/>
        <v>171</v>
      </c>
      <c r="B171" s="51" t="s">
        <v>423</v>
      </c>
      <c r="C171" s="51"/>
      <c r="D171" s="51" t="s">
        <v>424</v>
      </c>
      <c r="E171" s="51" t="s">
        <v>416</v>
      </c>
      <c r="F171" s="51" t="s">
        <v>1730</v>
      </c>
      <c r="G171" s="51" t="s">
        <v>31</v>
      </c>
      <c r="H171" s="52">
        <v>2011</v>
      </c>
      <c r="I171" s="38">
        <v>198.9</v>
      </c>
      <c r="J171" s="38">
        <v>158</v>
      </c>
      <c r="K171" s="38">
        <v>158</v>
      </c>
      <c r="L171" s="38">
        <v>158</v>
      </c>
      <c r="M171" s="38">
        <v>158</v>
      </c>
      <c r="N171" s="37">
        <v>158</v>
      </c>
      <c r="O171" s="37">
        <v>158</v>
      </c>
      <c r="P171" s="37">
        <v>158</v>
      </c>
      <c r="Q171" s="37">
        <v>158</v>
      </c>
      <c r="R171" s="37">
        <v>158</v>
      </c>
      <c r="S171" s="37">
        <v>158</v>
      </c>
      <c r="T171" s="207"/>
    </row>
    <row r="172" spans="1:20" s="5" customFormat="1" ht="13.2">
      <c r="A172" s="5">
        <f t="shared" si="2"/>
        <v>172</v>
      </c>
      <c r="B172" s="51" t="s">
        <v>419</v>
      </c>
      <c r="C172" s="51"/>
      <c r="D172" s="51" t="s">
        <v>420</v>
      </c>
      <c r="E172" s="51" t="s">
        <v>416</v>
      </c>
      <c r="F172" s="51" t="s">
        <v>1730</v>
      </c>
      <c r="G172" s="51" t="s">
        <v>31</v>
      </c>
      <c r="H172" s="52">
        <v>2006</v>
      </c>
      <c r="I172" s="38">
        <v>320.60000000000002</v>
      </c>
      <c r="J172" s="38">
        <v>289</v>
      </c>
      <c r="K172" s="38">
        <v>289</v>
      </c>
      <c r="L172" s="38">
        <v>289</v>
      </c>
      <c r="M172" s="38">
        <v>289</v>
      </c>
      <c r="N172" s="37">
        <v>289</v>
      </c>
      <c r="O172" s="37">
        <v>289</v>
      </c>
      <c r="P172" s="37">
        <v>289</v>
      </c>
      <c r="Q172" s="37">
        <v>289</v>
      </c>
      <c r="R172" s="37">
        <v>289</v>
      </c>
      <c r="S172" s="37">
        <v>289</v>
      </c>
      <c r="T172" s="207"/>
    </row>
    <row r="173" spans="1:20" s="5" customFormat="1" ht="13.2">
      <c r="A173" s="5">
        <f t="shared" si="2"/>
        <v>173</v>
      </c>
      <c r="B173" s="51" t="s">
        <v>425</v>
      </c>
      <c r="C173" s="51"/>
      <c r="D173" s="51" t="s">
        <v>426</v>
      </c>
      <c r="E173" s="51" t="s">
        <v>416</v>
      </c>
      <c r="F173" s="51" t="s">
        <v>1730</v>
      </c>
      <c r="G173" s="51" t="s">
        <v>31</v>
      </c>
      <c r="H173" s="52">
        <v>2011</v>
      </c>
      <c r="I173" s="38">
        <v>320.60000000000002</v>
      </c>
      <c r="J173" s="38">
        <v>295</v>
      </c>
      <c r="K173" s="38">
        <v>295</v>
      </c>
      <c r="L173" s="38">
        <v>295</v>
      </c>
      <c r="M173" s="38">
        <v>295</v>
      </c>
      <c r="N173" s="37">
        <v>295</v>
      </c>
      <c r="O173" s="37">
        <v>295</v>
      </c>
      <c r="P173" s="37">
        <v>295</v>
      </c>
      <c r="Q173" s="37">
        <v>295</v>
      </c>
      <c r="R173" s="37">
        <v>295</v>
      </c>
      <c r="S173" s="37">
        <v>295</v>
      </c>
      <c r="T173" s="207"/>
    </row>
    <row r="174" spans="1:20" s="5" customFormat="1" ht="13.2">
      <c r="A174" s="5">
        <f t="shared" si="2"/>
        <v>174</v>
      </c>
      <c r="B174" s="51" t="s">
        <v>529</v>
      </c>
      <c r="C174" s="51"/>
      <c r="D174" s="51" t="s">
        <v>427</v>
      </c>
      <c r="E174" s="51" t="s">
        <v>428</v>
      </c>
      <c r="F174" s="51" t="s">
        <v>1730</v>
      </c>
      <c r="G174" s="51" t="s">
        <v>31</v>
      </c>
      <c r="H174" s="52">
        <v>1997</v>
      </c>
      <c r="I174" s="38">
        <v>185</v>
      </c>
      <c r="J174" s="38">
        <v>163</v>
      </c>
      <c r="K174" s="38">
        <v>163</v>
      </c>
      <c r="L174" s="38">
        <v>163</v>
      </c>
      <c r="M174" s="38">
        <v>163</v>
      </c>
      <c r="N174" s="37">
        <v>163</v>
      </c>
      <c r="O174" s="37">
        <v>163</v>
      </c>
      <c r="P174" s="37">
        <v>163</v>
      </c>
      <c r="Q174" s="37">
        <v>163</v>
      </c>
      <c r="R174" s="37">
        <v>163</v>
      </c>
      <c r="S174" s="37">
        <v>163</v>
      </c>
      <c r="T174" s="207"/>
    </row>
    <row r="175" spans="1:20" s="5" customFormat="1" ht="13.2">
      <c r="A175" s="5">
        <f t="shared" si="2"/>
        <v>175</v>
      </c>
      <c r="B175" s="51" t="s">
        <v>532</v>
      </c>
      <c r="C175" s="51"/>
      <c r="D175" s="51" t="s">
        <v>429</v>
      </c>
      <c r="E175" s="51" t="s">
        <v>428</v>
      </c>
      <c r="F175" s="51" t="s">
        <v>1730</v>
      </c>
      <c r="G175" s="51" t="s">
        <v>31</v>
      </c>
      <c r="H175" s="52">
        <v>1997</v>
      </c>
      <c r="I175" s="38">
        <v>107</v>
      </c>
      <c r="J175" s="38">
        <v>106</v>
      </c>
      <c r="K175" s="38">
        <v>106</v>
      </c>
      <c r="L175" s="38">
        <v>106</v>
      </c>
      <c r="M175" s="38">
        <v>106</v>
      </c>
      <c r="N175" s="37">
        <v>106</v>
      </c>
      <c r="O175" s="37">
        <v>106</v>
      </c>
      <c r="P175" s="37">
        <v>106</v>
      </c>
      <c r="Q175" s="37">
        <v>106</v>
      </c>
      <c r="R175" s="37">
        <v>106</v>
      </c>
      <c r="S175" s="37">
        <v>106</v>
      </c>
      <c r="T175" s="207"/>
    </row>
    <row r="176" spans="1:20" s="5" customFormat="1" ht="13.2">
      <c r="A176" s="5">
        <f t="shared" si="2"/>
        <v>176</v>
      </c>
      <c r="B176" s="51" t="s">
        <v>535</v>
      </c>
      <c r="C176" s="51"/>
      <c r="D176" s="51" t="s">
        <v>536</v>
      </c>
      <c r="E176" s="51" t="s">
        <v>537</v>
      </c>
      <c r="F176" s="51" t="s">
        <v>1732</v>
      </c>
      <c r="G176" s="51" t="s">
        <v>31</v>
      </c>
      <c r="H176" s="52">
        <v>1970</v>
      </c>
      <c r="I176" s="38">
        <v>397</v>
      </c>
      <c r="J176" s="38">
        <v>392</v>
      </c>
      <c r="K176" s="38">
        <v>392</v>
      </c>
      <c r="L176" s="38">
        <v>392</v>
      </c>
      <c r="M176" s="38">
        <v>392</v>
      </c>
      <c r="N176" s="37">
        <v>392</v>
      </c>
      <c r="O176" s="37">
        <v>392</v>
      </c>
      <c r="P176" s="37">
        <v>392</v>
      </c>
      <c r="Q176" s="37">
        <v>392</v>
      </c>
      <c r="R176" s="37">
        <v>392</v>
      </c>
      <c r="S176" s="37">
        <v>392</v>
      </c>
      <c r="T176" s="207"/>
    </row>
    <row r="177" spans="1:20" s="5" customFormat="1" ht="13.2">
      <c r="A177" s="5">
        <f t="shared" si="2"/>
        <v>177</v>
      </c>
      <c r="B177" s="51" t="s">
        <v>540</v>
      </c>
      <c r="C177" s="51"/>
      <c r="D177" s="51" t="s">
        <v>541</v>
      </c>
      <c r="E177" s="51" t="s">
        <v>537</v>
      </c>
      <c r="F177" s="51" t="s">
        <v>1732</v>
      </c>
      <c r="G177" s="51" t="s">
        <v>31</v>
      </c>
      <c r="H177" s="52">
        <v>1973</v>
      </c>
      <c r="I177" s="38">
        <v>531</v>
      </c>
      <c r="J177" s="38">
        <v>523</v>
      </c>
      <c r="K177" s="38">
        <v>523</v>
      </c>
      <c r="L177" s="38">
        <v>523</v>
      </c>
      <c r="M177" s="38">
        <v>523</v>
      </c>
      <c r="N177" s="37">
        <v>523</v>
      </c>
      <c r="O177" s="37">
        <v>523</v>
      </c>
      <c r="P177" s="37">
        <v>523</v>
      </c>
      <c r="Q177" s="37">
        <v>523</v>
      </c>
      <c r="R177" s="37">
        <v>523</v>
      </c>
      <c r="S177" s="37">
        <v>523</v>
      </c>
      <c r="T177" s="207"/>
    </row>
    <row r="178" spans="1:20" s="5" customFormat="1" ht="13.2">
      <c r="A178" s="5">
        <f t="shared" si="2"/>
        <v>178</v>
      </c>
      <c r="B178" s="51" t="s">
        <v>430</v>
      </c>
      <c r="C178" s="51"/>
      <c r="D178" s="51" t="s">
        <v>431</v>
      </c>
      <c r="E178" s="51" t="s">
        <v>432</v>
      </c>
      <c r="F178" s="51" t="s">
        <v>1730</v>
      </c>
      <c r="G178" s="51" t="s">
        <v>31</v>
      </c>
      <c r="H178" s="52">
        <v>2000</v>
      </c>
      <c r="I178" s="38">
        <v>186</v>
      </c>
      <c r="J178" s="38">
        <v>153</v>
      </c>
      <c r="K178" s="38">
        <v>153</v>
      </c>
      <c r="L178" s="38">
        <v>153</v>
      </c>
      <c r="M178" s="38">
        <v>153</v>
      </c>
      <c r="N178" s="37">
        <v>153</v>
      </c>
      <c r="O178" s="37">
        <v>153</v>
      </c>
      <c r="P178" s="37">
        <v>153</v>
      </c>
      <c r="Q178" s="37">
        <v>153</v>
      </c>
      <c r="R178" s="37">
        <v>153</v>
      </c>
      <c r="S178" s="37">
        <v>153</v>
      </c>
      <c r="T178" s="207"/>
    </row>
    <row r="179" spans="1:20" s="5" customFormat="1" ht="13.2">
      <c r="A179" s="5">
        <f t="shared" si="2"/>
        <v>179</v>
      </c>
      <c r="B179" s="51" t="s">
        <v>433</v>
      </c>
      <c r="C179" s="51"/>
      <c r="D179" s="51" t="s">
        <v>434</v>
      </c>
      <c r="E179" s="51" t="s">
        <v>432</v>
      </c>
      <c r="F179" s="51" t="s">
        <v>1730</v>
      </c>
      <c r="G179" s="51" t="s">
        <v>31</v>
      </c>
      <c r="H179" s="52">
        <v>2000</v>
      </c>
      <c r="I179" s="38">
        <v>186</v>
      </c>
      <c r="J179" s="38">
        <v>145</v>
      </c>
      <c r="K179" s="38">
        <v>145</v>
      </c>
      <c r="L179" s="38">
        <v>145</v>
      </c>
      <c r="M179" s="38">
        <v>145</v>
      </c>
      <c r="N179" s="37">
        <v>145</v>
      </c>
      <c r="O179" s="37">
        <v>145</v>
      </c>
      <c r="P179" s="37">
        <v>145</v>
      </c>
      <c r="Q179" s="37">
        <v>145</v>
      </c>
      <c r="R179" s="37">
        <v>145</v>
      </c>
      <c r="S179" s="37">
        <v>145</v>
      </c>
      <c r="T179" s="207"/>
    </row>
    <row r="180" spans="1:20" s="5" customFormat="1" ht="13.2">
      <c r="A180" s="5">
        <f t="shared" si="2"/>
        <v>180</v>
      </c>
      <c r="B180" s="51" t="s">
        <v>435</v>
      </c>
      <c r="C180" s="51"/>
      <c r="D180" s="51" t="s">
        <v>436</v>
      </c>
      <c r="E180" s="51" t="s">
        <v>432</v>
      </c>
      <c r="F180" s="51" t="s">
        <v>1730</v>
      </c>
      <c r="G180" s="51" t="s">
        <v>31</v>
      </c>
      <c r="H180" s="52">
        <v>2000</v>
      </c>
      <c r="I180" s="38">
        <v>186</v>
      </c>
      <c r="J180" s="38">
        <v>145</v>
      </c>
      <c r="K180" s="38">
        <v>145</v>
      </c>
      <c r="L180" s="38">
        <v>145</v>
      </c>
      <c r="M180" s="38">
        <v>145</v>
      </c>
      <c r="N180" s="37">
        <v>145</v>
      </c>
      <c r="O180" s="37">
        <v>145</v>
      </c>
      <c r="P180" s="37">
        <v>145</v>
      </c>
      <c r="Q180" s="37">
        <v>145</v>
      </c>
      <c r="R180" s="37">
        <v>145</v>
      </c>
      <c r="S180" s="37">
        <v>145</v>
      </c>
      <c r="T180" s="207"/>
    </row>
    <row r="181" spans="1:20" s="5" customFormat="1" ht="13.2">
      <c r="A181" s="5">
        <f t="shared" si="2"/>
        <v>181</v>
      </c>
      <c r="B181" s="51" t="s">
        <v>437</v>
      </c>
      <c r="C181" s="51"/>
      <c r="D181" s="51" t="s">
        <v>438</v>
      </c>
      <c r="E181" s="51" t="s">
        <v>432</v>
      </c>
      <c r="F181" s="51" t="s">
        <v>1730</v>
      </c>
      <c r="G181" s="51" t="s">
        <v>31</v>
      </c>
      <c r="H181" s="52">
        <v>2000</v>
      </c>
      <c r="I181" s="38">
        <v>186</v>
      </c>
      <c r="J181" s="38">
        <v>153</v>
      </c>
      <c r="K181" s="38">
        <v>153</v>
      </c>
      <c r="L181" s="38">
        <v>153</v>
      </c>
      <c r="M181" s="38">
        <v>153</v>
      </c>
      <c r="N181" s="37">
        <v>153</v>
      </c>
      <c r="O181" s="37">
        <v>153</v>
      </c>
      <c r="P181" s="37">
        <v>153</v>
      </c>
      <c r="Q181" s="37">
        <v>153</v>
      </c>
      <c r="R181" s="37">
        <v>153</v>
      </c>
      <c r="S181" s="37">
        <v>153</v>
      </c>
      <c r="T181" s="207"/>
    </row>
    <row r="182" spans="1:20" s="5" customFormat="1" ht="13.2">
      <c r="A182" s="5">
        <f t="shared" si="2"/>
        <v>182</v>
      </c>
      <c r="B182" s="51" t="s">
        <v>550</v>
      </c>
      <c r="C182" s="51" t="s">
        <v>4495</v>
      </c>
      <c r="D182" s="51" t="s">
        <v>439</v>
      </c>
      <c r="E182" s="51" t="s">
        <v>432</v>
      </c>
      <c r="F182" s="51" t="s">
        <v>1730</v>
      </c>
      <c r="G182" s="51" t="s">
        <v>31</v>
      </c>
      <c r="H182" s="52">
        <v>2000</v>
      </c>
      <c r="I182" s="38">
        <v>216</v>
      </c>
      <c r="J182" s="38">
        <v>204</v>
      </c>
      <c r="K182" s="38">
        <v>204</v>
      </c>
      <c r="L182" s="38">
        <v>204</v>
      </c>
      <c r="M182" s="38">
        <v>204</v>
      </c>
      <c r="N182" s="37">
        <v>204</v>
      </c>
      <c r="O182" s="37">
        <v>204</v>
      </c>
      <c r="P182" s="37">
        <v>204</v>
      </c>
      <c r="Q182" s="37">
        <v>204</v>
      </c>
      <c r="R182" s="37">
        <v>204</v>
      </c>
      <c r="S182" s="37">
        <v>204</v>
      </c>
      <c r="T182" s="207"/>
    </row>
    <row r="183" spans="1:20" s="5" customFormat="1" ht="13.2">
      <c r="A183" s="5">
        <f t="shared" si="2"/>
        <v>183</v>
      </c>
      <c r="B183" s="51" t="s">
        <v>440</v>
      </c>
      <c r="C183" s="51" t="s">
        <v>4507</v>
      </c>
      <c r="D183" s="51" t="s">
        <v>441</v>
      </c>
      <c r="E183" s="51" t="s">
        <v>432</v>
      </c>
      <c r="F183" s="51" t="s">
        <v>1730</v>
      </c>
      <c r="G183" s="51" t="s">
        <v>31</v>
      </c>
      <c r="H183" s="52">
        <v>2000</v>
      </c>
      <c r="I183" s="38">
        <v>216</v>
      </c>
      <c r="J183" s="38">
        <v>204</v>
      </c>
      <c r="K183" s="38">
        <v>204</v>
      </c>
      <c r="L183" s="38">
        <v>204</v>
      </c>
      <c r="M183" s="38">
        <v>204</v>
      </c>
      <c r="N183" s="37">
        <v>204</v>
      </c>
      <c r="O183" s="37">
        <v>204</v>
      </c>
      <c r="P183" s="37">
        <v>204</v>
      </c>
      <c r="Q183" s="37">
        <v>204</v>
      </c>
      <c r="R183" s="37">
        <v>204</v>
      </c>
      <c r="S183" s="37">
        <v>204</v>
      </c>
      <c r="T183" s="207"/>
    </row>
    <row r="184" spans="1:20" s="5" customFormat="1" ht="13.2">
      <c r="A184" s="5">
        <f t="shared" si="2"/>
        <v>184</v>
      </c>
      <c r="B184" s="51" t="s">
        <v>553</v>
      </c>
      <c r="C184" s="51"/>
      <c r="D184" s="51" t="s">
        <v>554</v>
      </c>
      <c r="E184" s="51" t="s">
        <v>555</v>
      </c>
      <c r="F184" s="51" t="s">
        <v>1731</v>
      </c>
      <c r="G184" s="51" t="s">
        <v>32</v>
      </c>
      <c r="H184" s="52">
        <v>2008</v>
      </c>
      <c r="I184" s="38">
        <v>98.5</v>
      </c>
      <c r="J184" s="38">
        <v>90.1</v>
      </c>
      <c r="K184" s="38">
        <v>90.1</v>
      </c>
      <c r="L184" s="38">
        <v>90.1</v>
      </c>
      <c r="M184" s="38">
        <v>90.1</v>
      </c>
      <c r="N184" s="37">
        <v>90.1</v>
      </c>
      <c r="O184" s="37">
        <v>90.1</v>
      </c>
      <c r="P184" s="37">
        <v>90.1</v>
      </c>
      <c r="Q184" s="37">
        <v>90.1</v>
      </c>
      <c r="R184" s="37">
        <v>90.1</v>
      </c>
      <c r="S184" s="37">
        <v>90.1</v>
      </c>
      <c r="T184" s="207"/>
    </row>
    <row r="185" spans="1:20" s="5" customFormat="1" ht="13.2">
      <c r="A185" s="5">
        <f t="shared" si="2"/>
        <v>185</v>
      </c>
      <c r="B185" s="51" t="s">
        <v>558</v>
      </c>
      <c r="C185" s="51"/>
      <c r="D185" s="51" t="s">
        <v>559</v>
      </c>
      <c r="E185" s="51" t="s">
        <v>555</v>
      </c>
      <c r="F185" s="51" t="s">
        <v>1731</v>
      </c>
      <c r="G185" s="51" t="s">
        <v>32</v>
      </c>
      <c r="H185" s="52">
        <v>2008</v>
      </c>
      <c r="I185" s="38">
        <v>98.5</v>
      </c>
      <c r="J185" s="38">
        <v>87.3</v>
      </c>
      <c r="K185" s="38">
        <v>87.3</v>
      </c>
      <c r="L185" s="38">
        <v>87.3</v>
      </c>
      <c r="M185" s="38">
        <v>87.3</v>
      </c>
      <c r="N185" s="37">
        <v>87.3</v>
      </c>
      <c r="O185" s="37">
        <v>87.3</v>
      </c>
      <c r="P185" s="37">
        <v>87.3</v>
      </c>
      <c r="Q185" s="37">
        <v>87.3</v>
      </c>
      <c r="R185" s="37">
        <v>87.3</v>
      </c>
      <c r="S185" s="37">
        <v>87.3</v>
      </c>
      <c r="T185" s="207"/>
    </row>
    <row r="186" spans="1:20" s="5" customFormat="1" ht="13.2">
      <c r="A186" s="5">
        <f t="shared" si="2"/>
        <v>186</v>
      </c>
      <c r="B186" s="51" t="s">
        <v>562</v>
      </c>
      <c r="C186" s="51"/>
      <c r="D186" s="51" t="s">
        <v>563</v>
      </c>
      <c r="E186" s="51" t="s">
        <v>36</v>
      </c>
      <c r="F186" s="51" t="s">
        <v>1731</v>
      </c>
      <c r="G186" s="51" t="s">
        <v>32</v>
      </c>
      <c r="H186" s="52">
        <v>2004</v>
      </c>
      <c r="I186" s="38">
        <v>48</v>
      </c>
      <c r="J186" s="38">
        <v>46</v>
      </c>
      <c r="K186" s="38">
        <v>46</v>
      </c>
      <c r="L186" s="38">
        <v>46</v>
      </c>
      <c r="M186" s="38">
        <v>46</v>
      </c>
      <c r="N186" s="37">
        <v>46</v>
      </c>
      <c r="O186" s="37">
        <v>46</v>
      </c>
      <c r="P186" s="37">
        <v>46</v>
      </c>
      <c r="Q186" s="37">
        <v>46</v>
      </c>
      <c r="R186" s="37">
        <v>46</v>
      </c>
      <c r="S186" s="37">
        <v>46</v>
      </c>
      <c r="T186" s="207"/>
    </row>
    <row r="187" spans="1:20" s="5" customFormat="1" ht="13.2">
      <c r="A187" s="5">
        <f t="shared" si="2"/>
        <v>187</v>
      </c>
      <c r="B187" s="51" t="s">
        <v>566</v>
      </c>
      <c r="C187" s="51"/>
      <c r="D187" s="51" t="s">
        <v>567</v>
      </c>
      <c r="E187" s="51" t="s">
        <v>36</v>
      </c>
      <c r="F187" s="51" t="s">
        <v>1731</v>
      </c>
      <c r="G187" s="51" t="s">
        <v>32</v>
      </c>
      <c r="H187" s="52">
        <v>2004</v>
      </c>
      <c r="I187" s="38">
        <v>48</v>
      </c>
      <c r="J187" s="38">
        <v>46</v>
      </c>
      <c r="K187" s="38">
        <v>46</v>
      </c>
      <c r="L187" s="38">
        <v>46</v>
      </c>
      <c r="M187" s="38">
        <v>46</v>
      </c>
      <c r="N187" s="37">
        <v>46</v>
      </c>
      <c r="O187" s="37">
        <v>46</v>
      </c>
      <c r="P187" s="37">
        <v>46</v>
      </c>
      <c r="Q187" s="37">
        <v>46</v>
      </c>
      <c r="R187" s="37">
        <v>46</v>
      </c>
      <c r="S187" s="37">
        <v>46</v>
      </c>
      <c r="T187" s="207"/>
    </row>
    <row r="188" spans="1:20" s="5" customFormat="1" ht="13.2">
      <c r="A188" s="5">
        <f t="shared" si="2"/>
        <v>188</v>
      </c>
      <c r="B188" s="51" t="s">
        <v>571</v>
      </c>
      <c r="C188" s="51"/>
      <c r="D188" s="51" t="s">
        <v>572</v>
      </c>
      <c r="E188" s="51" t="s">
        <v>36</v>
      </c>
      <c r="F188" s="51" t="s">
        <v>1731</v>
      </c>
      <c r="G188" s="51" t="s">
        <v>32</v>
      </c>
      <c r="H188" s="52">
        <v>2004</v>
      </c>
      <c r="I188" s="38">
        <v>48</v>
      </c>
      <c r="J188" s="38">
        <v>46</v>
      </c>
      <c r="K188" s="38">
        <v>46</v>
      </c>
      <c r="L188" s="38">
        <v>46</v>
      </c>
      <c r="M188" s="38">
        <v>46</v>
      </c>
      <c r="N188" s="37">
        <v>46</v>
      </c>
      <c r="O188" s="37">
        <v>46</v>
      </c>
      <c r="P188" s="37">
        <v>46</v>
      </c>
      <c r="Q188" s="37">
        <v>46</v>
      </c>
      <c r="R188" s="37">
        <v>46</v>
      </c>
      <c r="S188" s="37">
        <v>46</v>
      </c>
      <c r="T188" s="207"/>
    </row>
    <row r="189" spans="1:20" s="5" customFormat="1" ht="13.2">
      <c r="A189" s="5">
        <f t="shared" si="2"/>
        <v>189</v>
      </c>
      <c r="B189" s="51" t="s">
        <v>575</v>
      </c>
      <c r="C189" s="51"/>
      <c r="D189" s="51" t="s">
        <v>576</v>
      </c>
      <c r="E189" s="51" t="s">
        <v>36</v>
      </c>
      <c r="F189" s="51" t="s">
        <v>1731</v>
      </c>
      <c r="G189" s="51" t="s">
        <v>32</v>
      </c>
      <c r="H189" s="52">
        <v>2004</v>
      </c>
      <c r="I189" s="38">
        <v>48</v>
      </c>
      <c r="J189" s="38">
        <v>46</v>
      </c>
      <c r="K189" s="38">
        <v>46</v>
      </c>
      <c r="L189" s="38">
        <v>46</v>
      </c>
      <c r="M189" s="38">
        <v>46</v>
      </c>
      <c r="N189" s="37">
        <v>46</v>
      </c>
      <c r="O189" s="37">
        <v>46</v>
      </c>
      <c r="P189" s="37">
        <v>46</v>
      </c>
      <c r="Q189" s="37">
        <v>46</v>
      </c>
      <c r="R189" s="37">
        <v>46</v>
      </c>
      <c r="S189" s="37">
        <v>46</v>
      </c>
      <c r="T189" s="207"/>
    </row>
    <row r="190" spans="1:20" s="5" customFormat="1" ht="13.2">
      <c r="A190" s="5">
        <f t="shared" si="2"/>
        <v>190</v>
      </c>
      <c r="B190" s="51" t="s">
        <v>2502</v>
      </c>
      <c r="C190" s="51"/>
      <c r="D190" s="51" t="s">
        <v>2503</v>
      </c>
      <c r="E190" s="51" t="s">
        <v>257</v>
      </c>
      <c r="F190" s="51" t="s">
        <v>1731</v>
      </c>
      <c r="G190" s="51" t="s">
        <v>186</v>
      </c>
      <c r="H190" s="52">
        <v>2022</v>
      </c>
      <c r="I190" s="38">
        <v>60.5</v>
      </c>
      <c r="J190" s="38">
        <v>41.5</v>
      </c>
      <c r="K190" s="38">
        <v>41.5</v>
      </c>
      <c r="L190" s="38">
        <v>41.5</v>
      </c>
      <c r="M190" s="38">
        <v>41.5</v>
      </c>
      <c r="N190" s="37">
        <v>41.5</v>
      </c>
      <c r="O190" s="37">
        <v>41.5</v>
      </c>
      <c r="P190" s="37">
        <v>41.5</v>
      </c>
      <c r="Q190" s="37">
        <v>41.5</v>
      </c>
      <c r="R190" s="37">
        <v>41.5</v>
      </c>
      <c r="S190" s="37">
        <v>41.5</v>
      </c>
      <c r="T190" s="207"/>
    </row>
    <row r="191" spans="1:20" s="5" customFormat="1" ht="13.2">
      <c r="A191" s="5">
        <f t="shared" si="2"/>
        <v>191</v>
      </c>
      <c r="B191" s="51" t="s">
        <v>2504</v>
      </c>
      <c r="C191" s="51"/>
      <c r="D191" s="51" t="s">
        <v>2505</v>
      </c>
      <c r="E191" s="51" t="s">
        <v>257</v>
      </c>
      <c r="F191" s="51" t="s">
        <v>1731</v>
      </c>
      <c r="G191" s="51" t="s">
        <v>186</v>
      </c>
      <c r="H191" s="52">
        <v>2022</v>
      </c>
      <c r="I191" s="38">
        <v>60.5</v>
      </c>
      <c r="J191" s="38">
        <v>41.5</v>
      </c>
      <c r="K191" s="38">
        <v>41.5</v>
      </c>
      <c r="L191" s="38">
        <v>41.5</v>
      </c>
      <c r="M191" s="38">
        <v>41.5</v>
      </c>
      <c r="N191" s="37">
        <v>41.5</v>
      </c>
      <c r="O191" s="37">
        <v>41.5</v>
      </c>
      <c r="P191" s="37">
        <v>41.5</v>
      </c>
      <c r="Q191" s="37">
        <v>41.5</v>
      </c>
      <c r="R191" s="37">
        <v>41.5</v>
      </c>
      <c r="S191" s="37">
        <v>41.5</v>
      </c>
      <c r="T191" s="207"/>
    </row>
    <row r="192" spans="1:20" s="5" customFormat="1" ht="13.2">
      <c r="A192" s="5">
        <f t="shared" si="2"/>
        <v>192</v>
      </c>
      <c r="B192" s="51" t="s">
        <v>442</v>
      </c>
      <c r="C192" s="51"/>
      <c r="D192" s="51" t="s">
        <v>443</v>
      </c>
      <c r="E192" s="51" t="s">
        <v>212</v>
      </c>
      <c r="F192" s="51" t="s">
        <v>1730</v>
      </c>
      <c r="G192" s="51" t="s">
        <v>32</v>
      </c>
      <c r="H192" s="52">
        <v>2001</v>
      </c>
      <c r="I192" s="38">
        <v>202.5</v>
      </c>
      <c r="J192" s="38">
        <v>170</v>
      </c>
      <c r="K192" s="38">
        <v>170</v>
      </c>
      <c r="L192" s="38">
        <v>170</v>
      </c>
      <c r="M192" s="38">
        <v>170</v>
      </c>
      <c r="N192" s="37">
        <v>170</v>
      </c>
      <c r="O192" s="37">
        <v>170</v>
      </c>
      <c r="P192" s="37">
        <v>170</v>
      </c>
      <c r="Q192" s="37">
        <v>170</v>
      </c>
      <c r="R192" s="37">
        <v>170</v>
      </c>
      <c r="S192" s="37">
        <v>170</v>
      </c>
      <c r="T192" s="207"/>
    </row>
    <row r="193" spans="1:24" s="207" customFormat="1" ht="13.2">
      <c r="A193" s="5">
        <f t="shared" si="2"/>
        <v>193</v>
      </c>
      <c r="B193" s="51" t="s">
        <v>445</v>
      </c>
      <c r="C193" s="51"/>
      <c r="D193" s="51" t="s">
        <v>446</v>
      </c>
      <c r="E193" s="51" t="s">
        <v>212</v>
      </c>
      <c r="F193" s="51" t="s">
        <v>1730</v>
      </c>
      <c r="G193" s="51" t="s">
        <v>32</v>
      </c>
      <c r="H193" s="52">
        <v>2001</v>
      </c>
      <c r="I193" s="38">
        <v>202.5</v>
      </c>
      <c r="J193" s="38">
        <v>170</v>
      </c>
      <c r="K193" s="38">
        <v>170</v>
      </c>
      <c r="L193" s="38">
        <v>170</v>
      </c>
      <c r="M193" s="38">
        <v>170</v>
      </c>
      <c r="N193" s="37">
        <v>170</v>
      </c>
      <c r="O193" s="37">
        <v>170</v>
      </c>
      <c r="P193" s="37">
        <v>170</v>
      </c>
      <c r="Q193" s="37">
        <v>170</v>
      </c>
      <c r="R193" s="37">
        <v>170</v>
      </c>
      <c r="S193" s="37">
        <v>170</v>
      </c>
      <c r="X193" s="5"/>
    </row>
    <row r="194" spans="1:24" s="207" customFormat="1" ht="13.2">
      <c r="A194" s="5">
        <f t="shared" si="2"/>
        <v>194</v>
      </c>
      <c r="B194" s="51" t="s">
        <v>583</v>
      </c>
      <c r="C194" s="51"/>
      <c r="D194" s="51" t="s">
        <v>450</v>
      </c>
      <c r="E194" s="51" t="s">
        <v>212</v>
      </c>
      <c r="F194" s="51" t="s">
        <v>1730</v>
      </c>
      <c r="G194" s="51" t="s">
        <v>32</v>
      </c>
      <c r="H194" s="52">
        <v>2001</v>
      </c>
      <c r="I194" s="38">
        <v>204</v>
      </c>
      <c r="J194" s="38">
        <v>188</v>
      </c>
      <c r="K194" s="38">
        <v>188</v>
      </c>
      <c r="L194" s="38">
        <v>188</v>
      </c>
      <c r="M194" s="38">
        <v>188</v>
      </c>
      <c r="N194" s="37">
        <v>188</v>
      </c>
      <c r="O194" s="37">
        <v>188</v>
      </c>
      <c r="P194" s="37">
        <v>188</v>
      </c>
      <c r="Q194" s="37">
        <v>188</v>
      </c>
      <c r="R194" s="37">
        <v>188</v>
      </c>
      <c r="S194" s="37">
        <v>188</v>
      </c>
      <c r="X194" s="5"/>
    </row>
    <row r="195" spans="1:24" s="207" customFormat="1" ht="13.2">
      <c r="A195" s="5">
        <f t="shared" si="2"/>
        <v>195</v>
      </c>
      <c r="B195" s="51" t="s">
        <v>453</v>
      </c>
      <c r="C195" s="51"/>
      <c r="D195" s="51" t="s">
        <v>454</v>
      </c>
      <c r="E195" s="51" t="s">
        <v>48</v>
      </c>
      <c r="F195" s="51" t="s">
        <v>1730</v>
      </c>
      <c r="G195" s="51" t="s">
        <v>32</v>
      </c>
      <c r="H195" s="52">
        <v>2001</v>
      </c>
      <c r="I195" s="38">
        <v>266.89999999999998</v>
      </c>
      <c r="J195" s="38">
        <v>215</v>
      </c>
      <c r="K195" s="38">
        <v>215</v>
      </c>
      <c r="L195" s="38">
        <v>215</v>
      </c>
      <c r="M195" s="38">
        <v>215</v>
      </c>
      <c r="N195" s="37">
        <v>215</v>
      </c>
      <c r="O195" s="37">
        <v>215</v>
      </c>
      <c r="P195" s="37">
        <v>215</v>
      </c>
      <c r="Q195" s="37">
        <v>215</v>
      </c>
      <c r="R195" s="37">
        <v>215</v>
      </c>
      <c r="S195" s="37">
        <v>215</v>
      </c>
      <c r="X195" s="5"/>
    </row>
    <row r="196" spans="1:24" s="207" customFormat="1" ht="13.2">
      <c r="A196" s="5">
        <f t="shared" si="2"/>
        <v>196</v>
      </c>
      <c r="B196" s="51" t="s">
        <v>457</v>
      </c>
      <c r="C196" s="51"/>
      <c r="D196" s="51" t="s">
        <v>458</v>
      </c>
      <c r="E196" s="51" t="s">
        <v>48</v>
      </c>
      <c r="F196" s="51" t="s">
        <v>1730</v>
      </c>
      <c r="G196" s="51" t="s">
        <v>32</v>
      </c>
      <c r="H196" s="52">
        <v>2001</v>
      </c>
      <c r="I196" s="38">
        <v>266.89999999999998</v>
      </c>
      <c r="J196" s="38">
        <v>215</v>
      </c>
      <c r="K196" s="38">
        <v>215</v>
      </c>
      <c r="L196" s="38">
        <v>215</v>
      </c>
      <c r="M196" s="38">
        <v>215</v>
      </c>
      <c r="N196" s="37">
        <v>215</v>
      </c>
      <c r="O196" s="37">
        <v>215</v>
      </c>
      <c r="P196" s="37">
        <v>215</v>
      </c>
      <c r="Q196" s="37">
        <v>215</v>
      </c>
      <c r="R196" s="37">
        <v>215</v>
      </c>
      <c r="S196" s="37">
        <v>215</v>
      </c>
      <c r="X196" s="5"/>
    </row>
    <row r="197" spans="1:24" s="207" customFormat="1" ht="13.2">
      <c r="A197" s="5">
        <f t="shared" si="2"/>
        <v>197</v>
      </c>
      <c r="B197" s="51" t="s">
        <v>590</v>
      </c>
      <c r="C197" s="51"/>
      <c r="D197" s="51" t="s">
        <v>461</v>
      </c>
      <c r="E197" s="51" t="s">
        <v>48</v>
      </c>
      <c r="F197" s="51" t="s">
        <v>1730</v>
      </c>
      <c r="G197" s="51" t="s">
        <v>32</v>
      </c>
      <c r="H197" s="52">
        <v>2001</v>
      </c>
      <c r="I197" s="38">
        <v>258.39999999999998</v>
      </c>
      <c r="J197" s="38">
        <v>236</v>
      </c>
      <c r="K197" s="38">
        <v>236</v>
      </c>
      <c r="L197" s="38">
        <v>236</v>
      </c>
      <c r="M197" s="38">
        <v>236</v>
      </c>
      <c r="N197" s="37">
        <v>236</v>
      </c>
      <c r="O197" s="37">
        <v>236</v>
      </c>
      <c r="P197" s="37">
        <v>236</v>
      </c>
      <c r="Q197" s="37">
        <v>236</v>
      </c>
      <c r="R197" s="37">
        <v>236</v>
      </c>
      <c r="S197" s="37">
        <v>236</v>
      </c>
      <c r="X197" s="5"/>
    </row>
    <row r="198" spans="1:24" s="207" customFormat="1" ht="13.2">
      <c r="A198" s="5">
        <f t="shared" ref="A198:A261" si="3">A197+1</f>
        <v>198</v>
      </c>
      <c r="B198" s="51" t="s">
        <v>593</v>
      </c>
      <c r="C198" s="51" t="s">
        <v>4496</v>
      </c>
      <c r="D198" s="51" t="s">
        <v>464</v>
      </c>
      <c r="E198" s="51" t="s">
        <v>47</v>
      </c>
      <c r="F198" s="51" t="s">
        <v>1730</v>
      </c>
      <c r="G198" s="51" t="s">
        <v>31</v>
      </c>
      <c r="H198" s="52">
        <v>2001</v>
      </c>
      <c r="I198" s="38">
        <v>247</v>
      </c>
      <c r="J198" s="38">
        <v>229</v>
      </c>
      <c r="K198" s="38">
        <v>229</v>
      </c>
      <c r="L198" s="38">
        <v>229</v>
      </c>
      <c r="M198" s="38">
        <v>229</v>
      </c>
      <c r="N198" s="37">
        <v>229</v>
      </c>
      <c r="O198" s="37">
        <v>229</v>
      </c>
      <c r="P198" s="37">
        <v>229</v>
      </c>
      <c r="Q198" s="37">
        <v>229</v>
      </c>
      <c r="R198" s="37">
        <v>229</v>
      </c>
      <c r="S198" s="37">
        <v>229</v>
      </c>
      <c r="X198" s="5"/>
    </row>
    <row r="199" spans="1:24" s="207" customFormat="1" ht="13.2">
      <c r="A199" s="5">
        <f t="shared" si="3"/>
        <v>199</v>
      </c>
      <c r="B199" s="51" t="s">
        <v>596</v>
      </c>
      <c r="C199" s="51" t="s">
        <v>4497</v>
      </c>
      <c r="D199" s="51" t="s">
        <v>467</v>
      </c>
      <c r="E199" s="51" t="s">
        <v>47</v>
      </c>
      <c r="F199" s="51" t="s">
        <v>1730</v>
      </c>
      <c r="G199" s="51" t="s">
        <v>31</v>
      </c>
      <c r="H199" s="52">
        <v>2001</v>
      </c>
      <c r="I199" s="38">
        <v>247</v>
      </c>
      <c r="J199" s="38">
        <v>227</v>
      </c>
      <c r="K199" s="38">
        <v>227</v>
      </c>
      <c r="L199" s="38">
        <v>227</v>
      </c>
      <c r="M199" s="38">
        <v>227</v>
      </c>
      <c r="N199" s="37">
        <v>227</v>
      </c>
      <c r="O199" s="37">
        <v>227</v>
      </c>
      <c r="P199" s="37">
        <v>227</v>
      </c>
      <c r="Q199" s="37">
        <v>227</v>
      </c>
      <c r="R199" s="37">
        <v>227</v>
      </c>
      <c r="S199" s="37">
        <v>227</v>
      </c>
      <c r="X199" s="5"/>
    </row>
    <row r="200" spans="1:24" s="207" customFormat="1" ht="13.2">
      <c r="A200" s="5">
        <f t="shared" si="3"/>
        <v>200</v>
      </c>
      <c r="B200" s="51" t="s">
        <v>599</v>
      </c>
      <c r="C200" s="51" t="s">
        <v>4498</v>
      </c>
      <c r="D200" s="51" t="s">
        <v>470</v>
      </c>
      <c r="E200" s="51" t="s">
        <v>47</v>
      </c>
      <c r="F200" s="51" t="s">
        <v>1730</v>
      </c>
      <c r="G200" s="51" t="s">
        <v>31</v>
      </c>
      <c r="H200" s="52">
        <v>2001</v>
      </c>
      <c r="I200" s="38">
        <v>247</v>
      </c>
      <c r="J200" s="38">
        <v>227</v>
      </c>
      <c r="K200" s="38">
        <v>227</v>
      </c>
      <c r="L200" s="38">
        <v>227</v>
      </c>
      <c r="M200" s="38">
        <v>227</v>
      </c>
      <c r="N200" s="37">
        <v>227</v>
      </c>
      <c r="O200" s="37">
        <v>227</v>
      </c>
      <c r="P200" s="37">
        <v>227</v>
      </c>
      <c r="Q200" s="37">
        <v>227</v>
      </c>
      <c r="R200" s="37">
        <v>227</v>
      </c>
      <c r="S200" s="37">
        <v>227</v>
      </c>
      <c r="X200" s="5"/>
    </row>
    <row r="201" spans="1:24" s="207" customFormat="1" ht="13.2">
      <c r="A201" s="5">
        <f t="shared" si="3"/>
        <v>201</v>
      </c>
      <c r="B201" s="51" t="s">
        <v>602</v>
      </c>
      <c r="C201" s="51" t="s">
        <v>4499</v>
      </c>
      <c r="D201" s="51" t="s">
        <v>473</v>
      </c>
      <c r="E201" s="51" t="s">
        <v>47</v>
      </c>
      <c r="F201" s="51" t="s">
        <v>1730</v>
      </c>
      <c r="G201" s="51" t="s">
        <v>31</v>
      </c>
      <c r="H201" s="52">
        <v>2001</v>
      </c>
      <c r="I201" s="38">
        <v>247</v>
      </c>
      <c r="J201" s="38">
        <v>227</v>
      </c>
      <c r="K201" s="38">
        <v>227</v>
      </c>
      <c r="L201" s="38">
        <v>227</v>
      </c>
      <c r="M201" s="38">
        <v>227</v>
      </c>
      <c r="N201" s="37">
        <v>227</v>
      </c>
      <c r="O201" s="37">
        <v>227</v>
      </c>
      <c r="P201" s="37">
        <v>227</v>
      </c>
      <c r="Q201" s="37">
        <v>227</v>
      </c>
      <c r="R201" s="37">
        <v>227</v>
      </c>
      <c r="S201" s="37">
        <v>227</v>
      </c>
      <c r="X201" s="5"/>
    </row>
    <row r="202" spans="1:24" s="207" customFormat="1" ht="13.2">
      <c r="A202" s="5">
        <f t="shared" si="3"/>
        <v>202</v>
      </c>
      <c r="B202" s="51" t="s">
        <v>605</v>
      </c>
      <c r="C202" s="51"/>
      <c r="D202" s="51" t="s">
        <v>477</v>
      </c>
      <c r="E202" s="51" t="s">
        <v>47</v>
      </c>
      <c r="F202" s="51" t="s">
        <v>1730</v>
      </c>
      <c r="G202" s="51" t="s">
        <v>31</v>
      </c>
      <c r="H202" s="52">
        <v>2002</v>
      </c>
      <c r="I202" s="38">
        <v>260</v>
      </c>
      <c r="J202" s="38">
        <v>241</v>
      </c>
      <c r="K202" s="38">
        <v>241</v>
      </c>
      <c r="L202" s="38">
        <v>241</v>
      </c>
      <c r="M202" s="38">
        <v>241</v>
      </c>
      <c r="N202" s="37">
        <v>241</v>
      </c>
      <c r="O202" s="37">
        <v>241</v>
      </c>
      <c r="P202" s="37">
        <v>241</v>
      </c>
      <c r="Q202" s="37">
        <v>241</v>
      </c>
      <c r="R202" s="37">
        <v>241</v>
      </c>
      <c r="S202" s="37">
        <v>241</v>
      </c>
      <c r="X202" s="5"/>
    </row>
    <row r="203" spans="1:24" s="207" customFormat="1" ht="13.2">
      <c r="A203" s="5">
        <f t="shared" si="3"/>
        <v>203</v>
      </c>
      <c r="B203" s="51" t="s">
        <v>608</v>
      </c>
      <c r="C203" s="51"/>
      <c r="D203" s="51" t="s">
        <v>480</v>
      </c>
      <c r="E203" s="51" t="s">
        <v>47</v>
      </c>
      <c r="F203" s="51" t="s">
        <v>1730</v>
      </c>
      <c r="G203" s="51" t="s">
        <v>31</v>
      </c>
      <c r="H203" s="52">
        <v>2002</v>
      </c>
      <c r="I203" s="38">
        <v>260</v>
      </c>
      <c r="J203" s="38">
        <v>243</v>
      </c>
      <c r="K203" s="38">
        <v>243</v>
      </c>
      <c r="L203" s="38">
        <v>243</v>
      </c>
      <c r="M203" s="38">
        <v>243</v>
      </c>
      <c r="N203" s="37">
        <v>243</v>
      </c>
      <c r="O203" s="37">
        <v>243</v>
      </c>
      <c r="P203" s="37">
        <v>243</v>
      </c>
      <c r="Q203" s="37">
        <v>243</v>
      </c>
      <c r="R203" s="37">
        <v>243</v>
      </c>
      <c r="S203" s="37">
        <v>243</v>
      </c>
      <c r="X203" s="5"/>
    </row>
    <row r="204" spans="1:24" s="207" customFormat="1" ht="13.2">
      <c r="A204" s="5">
        <f t="shared" si="3"/>
        <v>204</v>
      </c>
      <c r="B204" s="51" t="s">
        <v>611</v>
      </c>
      <c r="C204" s="51"/>
      <c r="D204" s="51" t="s">
        <v>612</v>
      </c>
      <c r="E204" s="51" t="s">
        <v>613</v>
      </c>
      <c r="F204" s="51" t="s">
        <v>1731</v>
      </c>
      <c r="G204" s="51" t="s">
        <v>33</v>
      </c>
      <c r="H204" s="52">
        <v>1988</v>
      </c>
      <c r="I204" s="38">
        <v>89.4</v>
      </c>
      <c r="J204" s="38">
        <v>66</v>
      </c>
      <c r="K204" s="38">
        <v>66</v>
      </c>
      <c r="L204" s="38">
        <v>66</v>
      </c>
      <c r="M204" s="38">
        <v>66</v>
      </c>
      <c r="N204" s="37">
        <v>66</v>
      </c>
      <c r="O204" s="37">
        <v>66</v>
      </c>
      <c r="P204" s="37">
        <v>66</v>
      </c>
      <c r="Q204" s="37">
        <v>66</v>
      </c>
      <c r="R204" s="37">
        <v>66</v>
      </c>
      <c r="S204" s="37">
        <v>66</v>
      </c>
      <c r="X204" s="5"/>
    </row>
    <row r="205" spans="1:24" s="207" customFormat="1" ht="13.2">
      <c r="A205" s="5">
        <f t="shared" si="3"/>
        <v>205</v>
      </c>
      <c r="B205" s="51" t="s">
        <v>616</v>
      </c>
      <c r="C205" s="51"/>
      <c r="D205" s="51" t="s">
        <v>617</v>
      </c>
      <c r="E205" s="51" t="s">
        <v>613</v>
      </c>
      <c r="F205" s="51" t="s">
        <v>1731</v>
      </c>
      <c r="G205" s="51" t="s">
        <v>33</v>
      </c>
      <c r="H205" s="52">
        <v>1988</v>
      </c>
      <c r="I205" s="38">
        <v>89.4</v>
      </c>
      <c r="J205" s="38">
        <v>65</v>
      </c>
      <c r="K205" s="38">
        <v>65</v>
      </c>
      <c r="L205" s="38">
        <v>65</v>
      </c>
      <c r="M205" s="38">
        <v>65</v>
      </c>
      <c r="N205" s="37">
        <v>65</v>
      </c>
      <c r="O205" s="37">
        <v>65</v>
      </c>
      <c r="P205" s="37">
        <v>65</v>
      </c>
      <c r="Q205" s="37">
        <v>65</v>
      </c>
      <c r="R205" s="37">
        <v>65</v>
      </c>
      <c r="S205" s="37">
        <v>65</v>
      </c>
      <c r="X205" s="5"/>
    </row>
    <row r="206" spans="1:24" s="207" customFormat="1" ht="13.2">
      <c r="A206" s="5">
        <f t="shared" si="3"/>
        <v>206</v>
      </c>
      <c r="B206" s="51" t="s">
        <v>620</v>
      </c>
      <c r="C206" s="51"/>
      <c r="D206" s="51" t="s">
        <v>621</v>
      </c>
      <c r="E206" s="51" t="s">
        <v>613</v>
      </c>
      <c r="F206" s="51" t="s">
        <v>1731</v>
      </c>
      <c r="G206" s="51" t="s">
        <v>33</v>
      </c>
      <c r="H206" s="52">
        <v>1988</v>
      </c>
      <c r="I206" s="38">
        <v>89.4</v>
      </c>
      <c r="J206" s="38">
        <v>65</v>
      </c>
      <c r="K206" s="38">
        <v>65</v>
      </c>
      <c r="L206" s="38">
        <v>65</v>
      </c>
      <c r="M206" s="38">
        <v>65</v>
      </c>
      <c r="N206" s="37">
        <v>65</v>
      </c>
      <c r="O206" s="37">
        <v>65</v>
      </c>
      <c r="P206" s="37">
        <v>65</v>
      </c>
      <c r="Q206" s="37">
        <v>65</v>
      </c>
      <c r="R206" s="37">
        <v>65</v>
      </c>
      <c r="S206" s="37">
        <v>65</v>
      </c>
      <c r="X206" s="5"/>
    </row>
    <row r="207" spans="1:24" s="207" customFormat="1" ht="13.2">
      <c r="A207" s="5">
        <f t="shared" si="3"/>
        <v>207</v>
      </c>
      <c r="B207" s="51" t="s">
        <v>624</v>
      </c>
      <c r="C207" s="51"/>
      <c r="D207" s="51" t="s">
        <v>625</v>
      </c>
      <c r="E207" s="51" t="s">
        <v>613</v>
      </c>
      <c r="F207" s="51" t="s">
        <v>1731</v>
      </c>
      <c r="G207" s="51" t="s">
        <v>33</v>
      </c>
      <c r="H207" s="52">
        <v>1988</v>
      </c>
      <c r="I207" s="38">
        <v>89.4</v>
      </c>
      <c r="J207" s="38">
        <v>67</v>
      </c>
      <c r="K207" s="38">
        <v>67</v>
      </c>
      <c r="L207" s="38">
        <v>67</v>
      </c>
      <c r="M207" s="38">
        <v>67</v>
      </c>
      <c r="N207" s="37">
        <v>67</v>
      </c>
      <c r="O207" s="37">
        <v>67</v>
      </c>
      <c r="P207" s="37">
        <v>67</v>
      </c>
      <c r="Q207" s="37">
        <v>67</v>
      </c>
      <c r="R207" s="37">
        <v>67</v>
      </c>
      <c r="S207" s="37">
        <v>67</v>
      </c>
      <c r="X207" s="5"/>
    </row>
    <row r="208" spans="1:24" s="207" customFormat="1" ht="13.2">
      <c r="A208" s="5">
        <f t="shared" si="3"/>
        <v>208</v>
      </c>
      <c r="B208" s="51" t="s">
        <v>629</v>
      </c>
      <c r="C208" s="51"/>
      <c r="D208" s="51" t="s">
        <v>630</v>
      </c>
      <c r="E208" s="51" t="s">
        <v>613</v>
      </c>
      <c r="F208" s="51" t="s">
        <v>1731</v>
      </c>
      <c r="G208" s="51" t="s">
        <v>33</v>
      </c>
      <c r="H208" s="52">
        <v>1988</v>
      </c>
      <c r="I208" s="38">
        <v>89.4</v>
      </c>
      <c r="J208" s="38">
        <v>67</v>
      </c>
      <c r="K208" s="38">
        <v>67</v>
      </c>
      <c r="L208" s="38">
        <v>67</v>
      </c>
      <c r="M208" s="38">
        <v>67</v>
      </c>
      <c r="N208" s="37">
        <v>67</v>
      </c>
      <c r="O208" s="37">
        <v>67</v>
      </c>
      <c r="P208" s="37">
        <v>67</v>
      </c>
      <c r="Q208" s="37">
        <v>67</v>
      </c>
      <c r="R208" s="37">
        <v>67</v>
      </c>
      <c r="S208" s="37">
        <v>67</v>
      </c>
      <c r="X208" s="5"/>
    </row>
    <row r="209" spans="1:20" s="5" customFormat="1" ht="13.2">
      <c r="A209" s="5">
        <f t="shared" si="3"/>
        <v>209</v>
      </c>
      <c r="B209" s="51" t="s">
        <v>633</v>
      </c>
      <c r="C209" s="51"/>
      <c r="D209" s="51" t="s">
        <v>634</v>
      </c>
      <c r="E209" s="51" t="s">
        <v>613</v>
      </c>
      <c r="F209" s="51" t="s">
        <v>1731</v>
      </c>
      <c r="G209" s="51" t="s">
        <v>33</v>
      </c>
      <c r="H209" s="52">
        <v>1988</v>
      </c>
      <c r="I209" s="38">
        <v>89.4</v>
      </c>
      <c r="J209" s="38">
        <v>67</v>
      </c>
      <c r="K209" s="38">
        <v>67</v>
      </c>
      <c r="L209" s="38">
        <v>67</v>
      </c>
      <c r="M209" s="38">
        <v>67</v>
      </c>
      <c r="N209" s="37">
        <v>67</v>
      </c>
      <c r="O209" s="37">
        <v>67</v>
      </c>
      <c r="P209" s="37">
        <v>67</v>
      </c>
      <c r="Q209" s="37">
        <v>67</v>
      </c>
      <c r="R209" s="37">
        <v>67</v>
      </c>
      <c r="S209" s="37">
        <v>67</v>
      </c>
      <c r="T209" s="207"/>
    </row>
    <row r="210" spans="1:20" s="5" customFormat="1" ht="13.2">
      <c r="A210" s="5">
        <f t="shared" si="3"/>
        <v>210</v>
      </c>
      <c r="B210" s="51" t="s">
        <v>637</v>
      </c>
      <c r="C210" s="51"/>
      <c r="D210" s="51" t="s">
        <v>638</v>
      </c>
      <c r="E210" s="51" t="s">
        <v>537</v>
      </c>
      <c r="F210" s="51" t="s">
        <v>1732</v>
      </c>
      <c r="G210" s="51" t="s">
        <v>31</v>
      </c>
      <c r="H210" s="52">
        <v>1956</v>
      </c>
      <c r="I210" s="38">
        <v>122</v>
      </c>
      <c r="J210" s="38">
        <v>122</v>
      </c>
      <c r="K210" s="38">
        <v>122</v>
      </c>
      <c r="L210" s="38">
        <v>122</v>
      </c>
      <c r="M210" s="38">
        <v>122</v>
      </c>
      <c r="N210" s="37">
        <v>122</v>
      </c>
      <c r="O210" s="37">
        <v>122</v>
      </c>
      <c r="P210" s="37">
        <v>122</v>
      </c>
      <c r="Q210" s="37">
        <v>122</v>
      </c>
      <c r="R210" s="37">
        <v>122</v>
      </c>
      <c r="S210" s="37">
        <v>122</v>
      </c>
      <c r="T210" s="207"/>
    </row>
    <row r="211" spans="1:20" s="5" customFormat="1" ht="13.2">
      <c r="A211" s="5">
        <f t="shared" si="3"/>
        <v>211</v>
      </c>
      <c r="B211" s="51" t="s">
        <v>641</v>
      </c>
      <c r="C211" s="51"/>
      <c r="D211" s="51" t="s">
        <v>642</v>
      </c>
      <c r="E211" s="51" t="s">
        <v>537</v>
      </c>
      <c r="F211" s="51" t="s">
        <v>1732</v>
      </c>
      <c r="G211" s="51" t="s">
        <v>31</v>
      </c>
      <c r="H211" s="52">
        <v>1958</v>
      </c>
      <c r="I211" s="38">
        <v>118</v>
      </c>
      <c r="J211" s="38">
        <v>118</v>
      </c>
      <c r="K211" s="38">
        <v>118</v>
      </c>
      <c r="L211" s="38">
        <v>118</v>
      </c>
      <c r="M211" s="38">
        <v>118</v>
      </c>
      <c r="N211" s="37">
        <v>118</v>
      </c>
      <c r="O211" s="37">
        <v>118</v>
      </c>
      <c r="P211" s="37">
        <v>118</v>
      </c>
      <c r="Q211" s="37">
        <v>118</v>
      </c>
      <c r="R211" s="37">
        <v>118</v>
      </c>
      <c r="S211" s="37">
        <v>118</v>
      </c>
      <c r="T211" s="207"/>
    </row>
    <row r="212" spans="1:20" s="5" customFormat="1" ht="13.2">
      <c r="A212" s="5">
        <f t="shared" si="3"/>
        <v>212</v>
      </c>
      <c r="B212" s="51" t="s">
        <v>3825</v>
      </c>
      <c r="C212" s="51"/>
      <c r="D212" s="51" t="s">
        <v>645</v>
      </c>
      <c r="E212" s="51" t="s">
        <v>537</v>
      </c>
      <c r="F212" s="51" t="s">
        <v>1732</v>
      </c>
      <c r="G212" s="51" t="s">
        <v>31</v>
      </c>
      <c r="H212" s="52">
        <v>1967</v>
      </c>
      <c r="I212" s="38">
        <v>568</v>
      </c>
      <c r="J212" s="38">
        <v>568</v>
      </c>
      <c r="K212" s="38">
        <v>568</v>
      </c>
      <c r="L212" s="38">
        <v>568</v>
      </c>
      <c r="M212" s="38">
        <v>568</v>
      </c>
      <c r="N212" s="37">
        <v>568</v>
      </c>
      <c r="O212" s="37">
        <v>568</v>
      </c>
      <c r="P212" s="37">
        <v>568</v>
      </c>
      <c r="Q212" s="37">
        <v>568</v>
      </c>
      <c r="R212" s="37">
        <v>568</v>
      </c>
      <c r="S212" s="37">
        <v>568</v>
      </c>
      <c r="T212" s="207"/>
    </row>
    <row r="213" spans="1:20" s="5" customFormat="1" ht="13.2">
      <c r="A213" s="5">
        <f t="shared" si="3"/>
        <v>213</v>
      </c>
      <c r="B213" s="51" t="s">
        <v>483</v>
      </c>
      <c r="C213" s="51"/>
      <c r="D213" s="51" t="s">
        <v>484</v>
      </c>
      <c r="E213" s="51" t="s">
        <v>203</v>
      </c>
      <c r="F213" s="51" t="s">
        <v>1730</v>
      </c>
      <c r="G213" s="51" t="s">
        <v>69</v>
      </c>
      <c r="H213" s="52">
        <v>2010</v>
      </c>
      <c r="I213" s="38">
        <v>189.55</v>
      </c>
      <c r="J213" s="38">
        <v>157</v>
      </c>
      <c r="K213" s="38">
        <v>157</v>
      </c>
      <c r="L213" s="38">
        <v>157</v>
      </c>
      <c r="M213" s="38">
        <v>157</v>
      </c>
      <c r="N213" s="37">
        <v>157</v>
      </c>
      <c r="O213" s="37">
        <v>157</v>
      </c>
      <c r="P213" s="37">
        <v>157</v>
      </c>
      <c r="Q213" s="37">
        <v>157</v>
      </c>
      <c r="R213" s="37">
        <v>157</v>
      </c>
      <c r="S213" s="37">
        <v>157</v>
      </c>
      <c r="T213" s="207"/>
    </row>
    <row r="214" spans="1:20" s="5" customFormat="1" ht="13.2">
      <c r="A214" s="5">
        <f t="shared" si="3"/>
        <v>214</v>
      </c>
      <c r="B214" s="51" t="s">
        <v>485</v>
      </c>
      <c r="C214" s="51"/>
      <c r="D214" s="51" t="s">
        <v>486</v>
      </c>
      <c r="E214" s="51" t="s">
        <v>203</v>
      </c>
      <c r="F214" s="51" t="s">
        <v>1730</v>
      </c>
      <c r="G214" s="51" t="s">
        <v>69</v>
      </c>
      <c r="H214" s="52">
        <v>2010</v>
      </c>
      <c r="I214" s="38">
        <v>189.55</v>
      </c>
      <c r="J214" s="38">
        <v>157</v>
      </c>
      <c r="K214" s="38">
        <v>157</v>
      </c>
      <c r="L214" s="38">
        <v>157</v>
      </c>
      <c r="M214" s="38">
        <v>157</v>
      </c>
      <c r="N214" s="37">
        <v>157</v>
      </c>
      <c r="O214" s="37">
        <v>157</v>
      </c>
      <c r="P214" s="37">
        <v>157</v>
      </c>
      <c r="Q214" s="37">
        <v>157</v>
      </c>
      <c r="R214" s="37">
        <v>157</v>
      </c>
      <c r="S214" s="37">
        <v>157</v>
      </c>
      <c r="T214" s="207"/>
    </row>
    <row r="215" spans="1:20" s="5" customFormat="1" ht="13.2">
      <c r="A215" s="5">
        <f t="shared" si="3"/>
        <v>215</v>
      </c>
      <c r="B215" s="51" t="s">
        <v>487</v>
      </c>
      <c r="C215" s="51"/>
      <c r="D215" s="51" t="s">
        <v>488</v>
      </c>
      <c r="E215" s="51" t="s">
        <v>203</v>
      </c>
      <c r="F215" s="51" t="s">
        <v>1730</v>
      </c>
      <c r="G215" s="51" t="s">
        <v>69</v>
      </c>
      <c r="H215" s="52">
        <v>1972</v>
      </c>
      <c r="I215" s="38">
        <v>351</v>
      </c>
      <c r="J215" s="38">
        <v>319</v>
      </c>
      <c r="K215" s="38">
        <v>319</v>
      </c>
      <c r="L215" s="38">
        <v>319</v>
      </c>
      <c r="M215" s="38">
        <v>319</v>
      </c>
      <c r="N215" s="37">
        <v>319</v>
      </c>
      <c r="O215" s="37">
        <v>319</v>
      </c>
      <c r="P215" s="37">
        <v>319</v>
      </c>
      <c r="Q215" s="37">
        <v>319</v>
      </c>
      <c r="R215" s="37">
        <v>319</v>
      </c>
      <c r="S215" s="37">
        <v>319</v>
      </c>
      <c r="T215" s="207"/>
    </row>
    <row r="216" spans="1:20" s="5" customFormat="1" ht="13.2">
      <c r="A216" s="5">
        <f t="shared" si="3"/>
        <v>216</v>
      </c>
      <c r="B216" s="51" t="s">
        <v>655</v>
      </c>
      <c r="C216" s="51"/>
      <c r="D216" s="51" t="s">
        <v>656</v>
      </c>
      <c r="E216" s="51" t="s">
        <v>36</v>
      </c>
      <c r="F216" s="51" t="s">
        <v>1732</v>
      </c>
      <c r="G216" s="51" t="s">
        <v>32</v>
      </c>
      <c r="H216" s="52">
        <v>1972</v>
      </c>
      <c r="I216" s="38">
        <v>445</v>
      </c>
      <c r="J216" s="38">
        <v>420</v>
      </c>
      <c r="K216" s="38">
        <v>420</v>
      </c>
      <c r="L216" s="38">
        <v>420</v>
      </c>
      <c r="M216" s="38">
        <v>420</v>
      </c>
      <c r="N216" s="37">
        <v>420</v>
      </c>
      <c r="O216" s="37">
        <v>420</v>
      </c>
      <c r="P216" s="37">
        <v>420</v>
      </c>
      <c r="Q216" s="37">
        <v>420</v>
      </c>
      <c r="R216" s="37">
        <v>420</v>
      </c>
      <c r="S216" s="37">
        <v>420</v>
      </c>
      <c r="T216" s="207"/>
    </row>
    <row r="217" spans="1:20" s="5" customFormat="1" ht="13.2">
      <c r="A217" s="5">
        <f t="shared" si="3"/>
        <v>217</v>
      </c>
      <c r="B217" s="51" t="s">
        <v>658</v>
      </c>
      <c r="C217" s="51"/>
      <c r="D217" s="51" t="s">
        <v>659</v>
      </c>
      <c r="E217" s="51" t="s">
        <v>36</v>
      </c>
      <c r="F217" s="51" t="s">
        <v>1732</v>
      </c>
      <c r="G217" s="51" t="s">
        <v>32</v>
      </c>
      <c r="H217" s="52">
        <v>1974</v>
      </c>
      <c r="I217" s="38">
        <v>435</v>
      </c>
      <c r="J217" s="38">
        <v>410</v>
      </c>
      <c r="K217" s="38">
        <v>410</v>
      </c>
      <c r="L217" s="38">
        <v>410</v>
      </c>
      <c r="M217" s="38">
        <v>410</v>
      </c>
      <c r="N217" s="37">
        <v>410</v>
      </c>
      <c r="O217" s="37">
        <v>410</v>
      </c>
      <c r="P217" s="37">
        <v>410</v>
      </c>
      <c r="Q217" s="37">
        <v>410</v>
      </c>
      <c r="R217" s="37">
        <v>410</v>
      </c>
      <c r="S217" s="37">
        <v>410</v>
      </c>
      <c r="T217" s="207"/>
    </row>
    <row r="218" spans="1:20" s="5" customFormat="1" ht="13.2">
      <c r="A218" s="5">
        <f t="shared" si="3"/>
        <v>218</v>
      </c>
      <c r="B218" s="51" t="s">
        <v>489</v>
      </c>
      <c r="C218" s="51"/>
      <c r="D218" s="51" t="s">
        <v>490</v>
      </c>
      <c r="E218" s="51" t="s">
        <v>42</v>
      </c>
      <c r="F218" s="51" t="s">
        <v>1730</v>
      </c>
      <c r="G218" s="51" t="s">
        <v>33</v>
      </c>
      <c r="H218" s="52">
        <v>2001</v>
      </c>
      <c r="I218" s="38">
        <v>176</v>
      </c>
      <c r="J218" s="38">
        <v>166.7</v>
      </c>
      <c r="K218" s="38">
        <v>166.7</v>
      </c>
      <c r="L218" s="38">
        <v>166.7</v>
      </c>
      <c r="M218" s="38">
        <v>166.7</v>
      </c>
      <c r="N218" s="37">
        <v>166.7</v>
      </c>
      <c r="O218" s="37">
        <v>166.7</v>
      </c>
      <c r="P218" s="37">
        <v>166.7</v>
      </c>
      <c r="Q218" s="37">
        <v>166.7</v>
      </c>
      <c r="R218" s="37">
        <v>166.7</v>
      </c>
      <c r="S218" s="37">
        <v>166.7</v>
      </c>
      <c r="T218" s="207"/>
    </row>
    <row r="219" spans="1:20" s="5" customFormat="1" ht="13.2">
      <c r="A219" s="5">
        <f t="shared" si="3"/>
        <v>219</v>
      </c>
      <c r="B219" s="51" t="s">
        <v>491</v>
      </c>
      <c r="C219" s="51"/>
      <c r="D219" s="51" t="s">
        <v>492</v>
      </c>
      <c r="E219" s="51" t="s">
        <v>42</v>
      </c>
      <c r="F219" s="51" t="s">
        <v>1730</v>
      </c>
      <c r="G219" s="51" t="s">
        <v>33</v>
      </c>
      <c r="H219" s="52">
        <v>2001</v>
      </c>
      <c r="I219" s="38">
        <v>176</v>
      </c>
      <c r="J219" s="38">
        <v>158.19999999999999</v>
      </c>
      <c r="K219" s="38">
        <v>158.19999999999999</v>
      </c>
      <c r="L219" s="38">
        <v>158.19999999999999</v>
      </c>
      <c r="M219" s="38">
        <v>158.19999999999999</v>
      </c>
      <c r="N219" s="37">
        <v>158.19999999999999</v>
      </c>
      <c r="O219" s="37">
        <v>158.19999999999999</v>
      </c>
      <c r="P219" s="37">
        <v>158.19999999999999</v>
      </c>
      <c r="Q219" s="37">
        <v>158.19999999999999</v>
      </c>
      <c r="R219" s="37">
        <v>158.19999999999999</v>
      </c>
      <c r="S219" s="37">
        <v>158.19999999999999</v>
      </c>
      <c r="T219" s="207"/>
    </row>
    <row r="220" spans="1:20" s="5" customFormat="1" ht="13.2">
      <c r="A220" s="5">
        <f t="shared" si="3"/>
        <v>220</v>
      </c>
      <c r="B220" s="51" t="s">
        <v>493</v>
      </c>
      <c r="C220" s="51"/>
      <c r="D220" s="51" t="s">
        <v>494</v>
      </c>
      <c r="E220" s="51" t="s">
        <v>42</v>
      </c>
      <c r="F220" s="51" t="s">
        <v>1730</v>
      </c>
      <c r="G220" s="51" t="s">
        <v>33</v>
      </c>
      <c r="H220" s="52">
        <v>2001</v>
      </c>
      <c r="I220" s="38">
        <v>176</v>
      </c>
      <c r="J220" s="38">
        <v>166.7</v>
      </c>
      <c r="K220" s="38">
        <v>166.7</v>
      </c>
      <c r="L220" s="38">
        <v>166.7</v>
      </c>
      <c r="M220" s="38">
        <v>166.7</v>
      </c>
      <c r="N220" s="37">
        <v>166.7</v>
      </c>
      <c r="O220" s="37">
        <v>166.7</v>
      </c>
      <c r="P220" s="37">
        <v>166.7</v>
      </c>
      <c r="Q220" s="37">
        <v>166.7</v>
      </c>
      <c r="R220" s="37">
        <v>166.7</v>
      </c>
      <c r="S220" s="37">
        <v>166.7</v>
      </c>
      <c r="T220" s="207"/>
    </row>
    <row r="221" spans="1:20" s="5" customFormat="1" ht="13.2">
      <c r="A221" s="5">
        <f t="shared" si="3"/>
        <v>221</v>
      </c>
      <c r="B221" s="51" t="s">
        <v>495</v>
      </c>
      <c r="C221" s="51"/>
      <c r="D221" s="51" t="s">
        <v>496</v>
      </c>
      <c r="E221" s="51" t="s">
        <v>42</v>
      </c>
      <c r="F221" s="51" t="s">
        <v>1730</v>
      </c>
      <c r="G221" s="51" t="s">
        <v>33</v>
      </c>
      <c r="H221" s="52">
        <v>2001</v>
      </c>
      <c r="I221" s="38">
        <v>176</v>
      </c>
      <c r="J221" s="38">
        <v>158.19999999999999</v>
      </c>
      <c r="K221" s="38">
        <v>158.19999999999999</v>
      </c>
      <c r="L221" s="38">
        <v>158.19999999999999</v>
      </c>
      <c r="M221" s="38">
        <v>158.19999999999999</v>
      </c>
      <c r="N221" s="37">
        <v>158.19999999999999</v>
      </c>
      <c r="O221" s="37">
        <v>158.19999999999999</v>
      </c>
      <c r="P221" s="37">
        <v>158.19999999999999</v>
      </c>
      <c r="Q221" s="37">
        <v>158.19999999999999</v>
      </c>
      <c r="R221" s="37">
        <v>158.19999999999999</v>
      </c>
      <c r="S221" s="37">
        <v>158.19999999999999</v>
      </c>
      <c r="T221" s="207"/>
    </row>
    <row r="222" spans="1:20" s="5" customFormat="1" ht="13.2">
      <c r="A222" s="5">
        <f t="shared" si="3"/>
        <v>222</v>
      </c>
      <c r="B222" s="51" t="s">
        <v>500</v>
      </c>
      <c r="C222" s="51"/>
      <c r="D222" s="51" t="s">
        <v>501</v>
      </c>
      <c r="E222" s="51" t="s">
        <v>42</v>
      </c>
      <c r="F222" s="51" t="s">
        <v>1730</v>
      </c>
      <c r="G222" s="51" t="s">
        <v>33</v>
      </c>
      <c r="H222" s="52">
        <v>2001</v>
      </c>
      <c r="I222" s="38">
        <v>224</v>
      </c>
      <c r="J222" s="38">
        <v>206</v>
      </c>
      <c r="K222" s="38">
        <v>206</v>
      </c>
      <c r="L222" s="38">
        <v>206</v>
      </c>
      <c r="M222" s="38">
        <v>206</v>
      </c>
      <c r="N222" s="37">
        <v>206</v>
      </c>
      <c r="O222" s="37">
        <v>206</v>
      </c>
      <c r="P222" s="37">
        <v>206</v>
      </c>
      <c r="Q222" s="37">
        <v>206</v>
      </c>
      <c r="R222" s="37">
        <v>206</v>
      </c>
      <c r="S222" s="37">
        <v>206</v>
      </c>
      <c r="T222" s="207"/>
    </row>
    <row r="223" spans="1:20" s="5" customFormat="1" ht="13.2">
      <c r="A223" s="5">
        <f t="shared" si="3"/>
        <v>223</v>
      </c>
      <c r="B223" s="51" t="s">
        <v>504</v>
      </c>
      <c r="C223" s="51"/>
      <c r="D223" s="51" t="s">
        <v>505</v>
      </c>
      <c r="E223" s="51" t="s">
        <v>42</v>
      </c>
      <c r="F223" s="51" t="s">
        <v>1730</v>
      </c>
      <c r="G223" s="51" t="s">
        <v>33</v>
      </c>
      <c r="H223" s="52">
        <v>2001</v>
      </c>
      <c r="I223" s="38">
        <v>224</v>
      </c>
      <c r="J223" s="38">
        <v>206</v>
      </c>
      <c r="K223" s="38">
        <v>206</v>
      </c>
      <c r="L223" s="38">
        <v>206</v>
      </c>
      <c r="M223" s="38">
        <v>206</v>
      </c>
      <c r="N223" s="37">
        <v>206</v>
      </c>
      <c r="O223" s="37">
        <v>206</v>
      </c>
      <c r="P223" s="37">
        <v>206</v>
      </c>
      <c r="Q223" s="37">
        <v>206</v>
      </c>
      <c r="R223" s="37">
        <v>206</v>
      </c>
      <c r="S223" s="37">
        <v>206</v>
      </c>
      <c r="T223" s="207"/>
    </row>
    <row r="224" spans="1:20" s="5" customFormat="1" ht="13.2">
      <c r="A224" s="5">
        <f t="shared" si="3"/>
        <v>224</v>
      </c>
      <c r="B224" s="51" t="s">
        <v>2113</v>
      </c>
      <c r="C224" s="51"/>
      <c r="D224" s="51" t="s">
        <v>2114</v>
      </c>
      <c r="E224" s="51" t="s">
        <v>570</v>
      </c>
      <c r="F224" s="51" t="s">
        <v>1731</v>
      </c>
      <c r="G224" s="51" t="s">
        <v>32</v>
      </c>
      <c r="H224" s="52">
        <v>2022</v>
      </c>
      <c r="I224" s="38">
        <v>60.5</v>
      </c>
      <c r="J224" s="38">
        <v>44</v>
      </c>
      <c r="K224" s="38">
        <v>44</v>
      </c>
      <c r="L224" s="38">
        <v>44</v>
      </c>
      <c r="M224" s="38">
        <v>44</v>
      </c>
      <c r="N224" s="37">
        <v>44</v>
      </c>
      <c r="O224" s="37">
        <v>44</v>
      </c>
      <c r="P224" s="37">
        <v>44</v>
      </c>
      <c r="Q224" s="37">
        <v>44</v>
      </c>
      <c r="R224" s="37">
        <v>44</v>
      </c>
      <c r="S224" s="37">
        <v>44</v>
      </c>
      <c r="T224" s="207"/>
    </row>
    <row r="225" spans="1:20" s="5" customFormat="1" ht="13.2">
      <c r="A225" s="5">
        <f t="shared" si="3"/>
        <v>225</v>
      </c>
      <c r="B225" s="51" t="s">
        <v>2115</v>
      </c>
      <c r="C225" s="51"/>
      <c r="D225" s="51" t="s">
        <v>2116</v>
      </c>
      <c r="E225" s="51" t="s">
        <v>570</v>
      </c>
      <c r="F225" s="51" t="s">
        <v>1731</v>
      </c>
      <c r="G225" s="51" t="s">
        <v>32</v>
      </c>
      <c r="H225" s="52">
        <v>2022</v>
      </c>
      <c r="I225" s="38">
        <v>60.5</v>
      </c>
      <c r="J225" s="38">
        <v>44</v>
      </c>
      <c r="K225" s="38">
        <v>44</v>
      </c>
      <c r="L225" s="38">
        <v>44</v>
      </c>
      <c r="M225" s="38">
        <v>44</v>
      </c>
      <c r="N225" s="37">
        <v>44</v>
      </c>
      <c r="O225" s="37">
        <v>44</v>
      </c>
      <c r="P225" s="37">
        <v>44</v>
      </c>
      <c r="Q225" s="37">
        <v>44</v>
      </c>
      <c r="R225" s="37">
        <v>44</v>
      </c>
      <c r="S225" s="37">
        <v>44</v>
      </c>
      <c r="T225" s="207"/>
    </row>
    <row r="226" spans="1:20" s="5" customFormat="1" ht="13.2">
      <c r="A226" s="5">
        <f t="shared" si="3"/>
        <v>226</v>
      </c>
      <c r="B226" s="51" t="s">
        <v>673</v>
      </c>
      <c r="C226" s="51"/>
      <c r="D226" s="51" t="s">
        <v>508</v>
      </c>
      <c r="E226" s="51" t="s">
        <v>509</v>
      </c>
      <c r="F226" s="51" t="s">
        <v>1730</v>
      </c>
      <c r="G226" s="51" t="s">
        <v>31</v>
      </c>
      <c r="H226" s="52">
        <v>2014</v>
      </c>
      <c r="I226" s="38">
        <v>232</v>
      </c>
      <c r="J226" s="38">
        <v>199</v>
      </c>
      <c r="K226" s="38">
        <v>199</v>
      </c>
      <c r="L226" s="38">
        <v>199</v>
      </c>
      <c r="M226" s="38">
        <v>199</v>
      </c>
      <c r="N226" s="37">
        <v>199</v>
      </c>
      <c r="O226" s="37">
        <v>199</v>
      </c>
      <c r="P226" s="37">
        <v>199</v>
      </c>
      <c r="Q226" s="37">
        <v>199</v>
      </c>
      <c r="R226" s="37">
        <v>199</v>
      </c>
      <c r="S226" s="37">
        <v>199</v>
      </c>
      <c r="T226" s="207"/>
    </row>
    <row r="227" spans="1:20" s="5" customFormat="1" ht="13.2">
      <c r="A227" s="5">
        <f t="shared" si="3"/>
        <v>227</v>
      </c>
      <c r="B227" s="51" t="s">
        <v>674</v>
      </c>
      <c r="C227" s="51"/>
      <c r="D227" s="51" t="s">
        <v>510</v>
      </c>
      <c r="E227" s="51" t="s">
        <v>509</v>
      </c>
      <c r="F227" s="51" t="s">
        <v>1730</v>
      </c>
      <c r="G227" s="51" t="s">
        <v>31</v>
      </c>
      <c r="H227" s="52">
        <v>2014</v>
      </c>
      <c r="I227" s="38">
        <v>232</v>
      </c>
      <c r="J227" s="38">
        <v>199</v>
      </c>
      <c r="K227" s="38">
        <v>199</v>
      </c>
      <c r="L227" s="38">
        <v>199</v>
      </c>
      <c r="M227" s="38">
        <v>199</v>
      </c>
      <c r="N227" s="37">
        <v>199</v>
      </c>
      <c r="O227" s="37">
        <v>199</v>
      </c>
      <c r="P227" s="37">
        <v>199</v>
      </c>
      <c r="Q227" s="37">
        <v>199</v>
      </c>
      <c r="R227" s="37">
        <v>199</v>
      </c>
      <c r="S227" s="37">
        <v>199</v>
      </c>
      <c r="T227" s="207"/>
    </row>
    <row r="228" spans="1:20" s="5" customFormat="1" ht="13.2">
      <c r="A228" s="5">
        <f t="shared" si="3"/>
        <v>228</v>
      </c>
      <c r="B228" s="51" t="s">
        <v>675</v>
      </c>
      <c r="C228" s="51"/>
      <c r="D228" s="51" t="s">
        <v>511</v>
      </c>
      <c r="E228" s="51" t="s">
        <v>509</v>
      </c>
      <c r="F228" s="51" t="s">
        <v>1730</v>
      </c>
      <c r="G228" s="51" t="s">
        <v>31</v>
      </c>
      <c r="H228" s="52">
        <v>2014</v>
      </c>
      <c r="I228" s="38">
        <v>353.1</v>
      </c>
      <c r="J228" s="38">
        <v>287</v>
      </c>
      <c r="K228" s="38">
        <v>287</v>
      </c>
      <c r="L228" s="38">
        <v>287</v>
      </c>
      <c r="M228" s="38">
        <v>287</v>
      </c>
      <c r="N228" s="37">
        <v>287</v>
      </c>
      <c r="O228" s="37">
        <v>287</v>
      </c>
      <c r="P228" s="37">
        <v>287</v>
      </c>
      <c r="Q228" s="37">
        <v>287</v>
      </c>
      <c r="R228" s="37">
        <v>287</v>
      </c>
      <c r="S228" s="37">
        <v>287</v>
      </c>
      <c r="T228" s="207"/>
    </row>
    <row r="229" spans="1:20" s="5" customFormat="1" ht="13.2">
      <c r="A229" s="5">
        <f t="shared" si="3"/>
        <v>229</v>
      </c>
      <c r="B229" s="51" t="s">
        <v>676</v>
      </c>
      <c r="C229" s="51" t="s">
        <v>4500</v>
      </c>
      <c r="D229" s="51" t="s">
        <v>512</v>
      </c>
      <c r="E229" s="51" t="s">
        <v>513</v>
      </c>
      <c r="F229" s="51" t="s">
        <v>1730</v>
      </c>
      <c r="G229" s="51" t="s">
        <v>31</v>
      </c>
      <c r="H229" s="52">
        <v>2014</v>
      </c>
      <c r="I229" s="38">
        <v>232</v>
      </c>
      <c r="J229" s="38">
        <v>223</v>
      </c>
      <c r="K229" s="38">
        <v>223</v>
      </c>
      <c r="L229" s="38">
        <v>223</v>
      </c>
      <c r="M229" s="38">
        <v>223</v>
      </c>
      <c r="N229" s="37">
        <v>223</v>
      </c>
      <c r="O229" s="37">
        <v>223</v>
      </c>
      <c r="P229" s="37">
        <v>223</v>
      </c>
      <c r="Q229" s="37">
        <v>223</v>
      </c>
      <c r="R229" s="37">
        <v>223</v>
      </c>
      <c r="S229" s="37">
        <v>223</v>
      </c>
      <c r="T229" s="207"/>
    </row>
    <row r="230" spans="1:20" s="5" customFormat="1" ht="13.2">
      <c r="A230" s="5">
        <f t="shared" si="3"/>
        <v>230</v>
      </c>
      <c r="B230" s="51" t="s">
        <v>677</v>
      </c>
      <c r="C230" s="51" t="s">
        <v>4500</v>
      </c>
      <c r="D230" s="51" t="s">
        <v>514</v>
      </c>
      <c r="E230" s="51" t="s">
        <v>513</v>
      </c>
      <c r="F230" s="51" t="s">
        <v>1730</v>
      </c>
      <c r="G230" s="51" t="s">
        <v>31</v>
      </c>
      <c r="H230" s="52">
        <v>2014</v>
      </c>
      <c r="I230" s="38">
        <v>232</v>
      </c>
      <c r="J230" s="38">
        <v>220</v>
      </c>
      <c r="K230" s="38">
        <v>220</v>
      </c>
      <c r="L230" s="38">
        <v>220</v>
      </c>
      <c r="M230" s="38">
        <v>220</v>
      </c>
      <c r="N230" s="37">
        <v>220</v>
      </c>
      <c r="O230" s="37">
        <v>220</v>
      </c>
      <c r="P230" s="37">
        <v>220</v>
      </c>
      <c r="Q230" s="37">
        <v>220</v>
      </c>
      <c r="R230" s="37">
        <v>220</v>
      </c>
      <c r="S230" s="37">
        <v>220</v>
      </c>
      <c r="T230" s="207"/>
    </row>
    <row r="231" spans="1:20" s="5" customFormat="1" ht="13.2">
      <c r="A231" s="5">
        <f t="shared" si="3"/>
        <v>231</v>
      </c>
      <c r="B231" s="51" t="s">
        <v>678</v>
      </c>
      <c r="C231" s="51" t="s">
        <v>4500</v>
      </c>
      <c r="D231" s="51" t="s">
        <v>515</v>
      </c>
      <c r="E231" s="51" t="s">
        <v>513</v>
      </c>
      <c r="F231" s="51" t="s">
        <v>1730</v>
      </c>
      <c r="G231" s="51" t="s">
        <v>31</v>
      </c>
      <c r="H231" s="52">
        <v>2014</v>
      </c>
      <c r="I231" s="38">
        <v>353.1</v>
      </c>
      <c r="J231" s="38">
        <v>326</v>
      </c>
      <c r="K231" s="38">
        <v>326</v>
      </c>
      <c r="L231" s="38">
        <v>326</v>
      </c>
      <c r="M231" s="38">
        <v>326</v>
      </c>
      <c r="N231" s="37">
        <v>326</v>
      </c>
      <c r="O231" s="37">
        <v>326</v>
      </c>
      <c r="P231" s="37">
        <v>326</v>
      </c>
      <c r="Q231" s="37">
        <v>326</v>
      </c>
      <c r="R231" s="37">
        <v>326</v>
      </c>
      <c r="S231" s="37">
        <v>326</v>
      </c>
      <c r="T231" s="207"/>
    </row>
    <row r="232" spans="1:20" s="5" customFormat="1" ht="13.2">
      <c r="A232" s="5">
        <f t="shared" si="3"/>
        <v>232</v>
      </c>
      <c r="B232" s="51" t="s">
        <v>679</v>
      </c>
      <c r="C232" s="51" t="s">
        <v>4501</v>
      </c>
      <c r="D232" s="51" t="s">
        <v>516</v>
      </c>
      <c r="E232" s="51" t="s">
        <v>513</v>
      </c>
      <c r="F232" s="51" t="s">
        <v>1730</v>
      </c>
      <c r="G232" s="51" t="s">
        <v>31</v>
      </c>
      <c r="H232" s="52">
        <v>2015</v>
      </c>
      <c r="I232" s="38">
        <v>232</v>
      </c>
      <c r="J232" s="38">
        <v>191.2</v>
      </c>
      <c r="K232" s="38">
        <v>191.2</v>
      </c>
      <c r="L232" s="38">
        <v>191.2</v>
      </c>
      <c r="M232" s="38">
        <v>191.2</v>
      </c>
      <c r="N232" s="37">
        <v>191.2</v>
      </c>
      <c r="O232" s="37">
        <v>191.2</v>
      </c>
      <c r="P232" s="37">
        <v>191.2</v>
      </c>
      <c r="Q232" s="37">
        <v>191.2</v>
      </c>
      <c r="R232" s="37">
        <v>191.2</v>
      </c>
      <c r="S232" s="37">
        <v>191.2</v>
      </c>
      <c r="T232" s="207"/>
    </row>
    <row r="233" spans="1:20" s="5" customFormat="1" ht="13.2">
      <c r="A233" s="5">
        <f t="shared" si="3"/>
        <v>233</v>
      </c>
      <c r="B233" s="51" t="s">
        <v>680</v>
      </c>
      <c r="C233" s="51" t="s">
        <v>4501</v>
      </c>
      <c r="D233" s="51" t="s">
        <v>518</v>
      </c>
      <c r="E233" s="51" t="s">
        <v>513</v>
      </c>
      <c r="F233" s="51" t="s">
        <v>1730</v>
      </c>
      <c r="G233" s="51" t="s">
        <v>31</v>
      </c>
      <c r="H233" s="52">
        <v>2015</v>
      </c>
      <c r="I233" s="38">
        <v>232</v>
      </c>
      <c r="J233" s="38">
        <v>191.2</v>
      </c>
      <c r="K233" s="38">
        <v>191.2</v>
      </c>
      <c r="L233" s="38">
        <v>191.2</v>
      </c>
      <c r="M233" s="38">
        <v>191.2</v>
      </c>
      <c r="N233" s="37">
        <v>191.2</v>
      </c>
      <c r="O233" s="37">
        <v>191.2</v>
      </c>
      <c r="P233" s="37">
        <v>191.2</v>
      </c>
      <c r="Q233" s="37">
        <v>191.2</v>
      </c>
      <c r="R233" s="37">
        <v>191.2</v>
      </c>
      <c r="S233" s="37">
        <v>191.2</v>
      </c>
      <c r="T233" s="207"/>
    </row>
    <row r="234" spans="1:20" s="5" customFormat="1" ht="13.2">
      <c r="A234" s="5">
        <f t="shared" si="3"/>
        <v>234</v>
      </c>
      <c r="B234" s="51" t="s">
        <v>681</v>
      </c>
      <c r="C234" s="51" t="s">
        <v>4501</v>
      </c>
      <c r="D234" s="51" t="s">
        <v>519</v>
      </c>
      <c r="E234" s="51" t="s">
        <v>513</v>
      </c>
      <c r="F234" s="51" t="s">
        <v>1730</v>
      </c>
      <c r="G234" s="51" t="s">
        <v>31</v>
      </c>
      <c r="H234" s="52">
        <v>2015</v>
      </c>
      <c r="I234" s="38">
        <v>353.1</v>
      </c>
      <c r="J234" s="38">
        <v>334.7</v>
      </c>
      <c r="K234" s="38">
        <v>334.7</v>
      </c>
      <c r="L234" s="38">
        <v>334.7</v>
      </c>
      <c r="M234" s="38">
        <v>334.7</v>
      </c>
      <c r="N234" s="37">
        <v>334.7</v>
      </c>
      <c r="O234" s="37">
        <v>334.7</v>
      </c>
      <c r="P234" s="37">
        <v>334.7</v>
      </c>
      <c r="Q234" s="37">
        <v>334.7</v>
      </c>
      <c r="R234" s="37">
        <v>334.7</v>
      </c>
      <c r="S234" s="37">
        <v>334.7</v>
      </c>
      <c r="T234" s="207"/>
    </row>
    <row r="235" spans="1:20" s="5" customFormat="1" ht="13.2">
      <c r="A235" s="5">
        <f t="shared" si="3"/>
        <v>235</v>
      </c>
      <c r="B235" s="51" t="s">
        <v>520</v>
      </c>
      <c r="C235" s="51"/>
      <c r="D235" s="51" t="s">
        <v>521</v>
      </c>
      <c r="E235" s="51" t="s">
        <v>432</v>
      </c>
      <c r="F235" s="51" t="s">
        <v>1730</v>
      </c>
      <c r="G235" s="51" t="s">
        <v>31</v>
      </c>
      <c r="H235" s="52">
        <v>1989</v>
      </c>
      <c r="I235" s="38">
        <v>90.88</v>
      </c>
      <c r="J235" s="38">
        <v>76</v>
      </c>
      <c r="K235" s="38">
        <v>76</v>
      </c>
      <c r="L235" s="38">
        <v>76</v>
      </c>
      <c r="M235" s="38">
        <v>76</v>
      </c>
      <c r="N235" s="37">
        <v>76</v>
      </c>
      <c r="O235" s="37">
        <v>76</v>
      </c>
      <c r="P235" s="37">
        <v>76</v>
      </c>
      <c r="Q235" s="37">
        <v>76</v>
      </c>
      <c r="R235" s="37">
        <v>76</v>
      </c>
      <c r="S235" s="37">
        <v>76</v>
      </c>
      <c r="T235" s="207"/>
    </row>
    <row r="236" spans="1:20" s="5" customFormat="1" ht="13.2">
      <c r="A236" s="5">
        <f t="shared" si="3"/>
        <v>236</v>
      </c>
      <c r="B236" s="51" t="s">
        <v>522</v>
      </c>
      <c r="C236" s="51"/>
      <c r="D236" s="51" t="s">
        <v>523</v>
      </c>
      <c r="E236" s="51" t="s">
        <v>432</v>
      </c>
      <c r="F236" s="51" t="s">
        <v>1730</v>
      </c>
      <c r="G236" s="51" t="s">
        <v>31</v>
      </c>
      <c r="H236" s="52">
        <v>1989</v>
      </c>
      <c r="I236" s="38">
        <v>90.88</v>
      </c>
      <c r="J236" s="38">
        <v>76</v>
      </c>
      <c r="K236" s="38">
        <v>76</v>
      </c>
      <c r="L236" s="38">
        <v>76</v>
      </c>
      <c r="M236" s="38">
        <v>76</v>
      </c>
      <c r="N236" s="37">
        <v>76</v>
      </c>
      <c r="O236" s="37">
        <v>76</v>
      </c>
      <c r="P236" s="37">
        <v>76</v>
      </c>
      <c r="Q236" s="37">
        <v>76</v>
      </c>
      <c r="R236" s="37">
        <v>76</v>
      </c>
      <c r="S236" s="37">
        <v>76</v>
      </c>
      <c r="T236" s="207"/>
    </row>
    <row r="237" spans="1:20" s="5" customFormat="1" ht="13.2">
      <c r="A237" s="5">
        <f t="shared" si="3"/>
        <v>237</v>
      </c>
      <c r="B237" s="51" t="s">
        <v>682</v>
      </c>
      <c r="C237" s="51"/>
      <c r="D237" s="51" t="s">
        <v>524</v>
      </c>
      <c r="E237" s="51" t="s">
        <v>432</v>
      </c>
      <c r="F237" s="51" t="s">
        <v>1730</v>
      </c>
      <c r="G237" s="51" t="s">
        <v>31</v>
      </c>
      <c r="H237" s="52">
        <v>1990</v>
      </c>
      <c r="I237" s="38">
        <v>90</v>
      </c>
      <c r="J237" s="38">
        <v>79</v>
      </c>
      <c r="K237" s="38">
        <v>79</v>
      </c>
      <c r="L237" s="38">
        <v>79</v>
      </c>
      <c r="M237" s="38">
        <v>79</v>
      </c>
      <c r="N237" s="37">
        <v>79</v>
      </c>
      <c r="O237" s="37">
        <v>79</v>
      </c>
      <c r="P237" s="37">
        <v>79</v>
      </c>
      <c r="Q237" s="37">
        <v>79</v>
      </c>
      <c r="R237" s="37">
        <v>79</v>
      </c>
      <c r="S237" s="37">
        <v>79</v>
      </c>
      <c r="T237" s="207"/>
    </row>
    <row r="238" spans="1:20" s="5" customFormat="1" ht="13.2">
      <c r="A238" s="5">
        <f t="shared" si="3"/>
        <v>238</v>
      </c>
      <c r="B238" s="51" t="s">
        <v>525</v>
      </c>
      <c r="C238" s="51"/>
      <c r="D238" s="51" t="s">
        <v>526</v>
      </c>
      <c r="E238" s="51" t="s">
        <v>257</v>
      </c>
      <c r="F238" s="51" t="s">
        <v>1730</v>
      </c>
      <c r="G238" s="51" t="s">
        <v>186</v>
      </c>
      <c r="H238" s="52">
        <v>2000</v>
      </c>
      <c r="I238" s="38">
        <v>215.05</v>
      </c>
      <c r="J238" s="38">
        <v>164.5</v>
      </c>
      <c r="K238" s="38">
        <v>164.5</v>
      </c>
      <c r="L238" s="38">
        <v>164.5</v>
      </c>
      <c r="M238" s="38">
        <v>164.5</v>
      </c>
      <c r="N238" s="37">
        <v>164.5</v>
      </c>
      <c r="O238" s="37">
        <v>164.5</v>
      </c>
      <c r="P238" s="37">
        <v>164.5</v>
      </c>
      <c r="Q238" s="37">
        <v>164.5</v>
      </c>
      <c r="R238" s="37">
        <v>164.5</v>
      </c>
      <c r="S238" s="37">
        <v>164.5</v>
      </c>
      <c r="T238" s="207"/>
    </row>
    <row r="239" spans="1:20" s="5" customFormat="1" ht="13.2">
      <c r="A239" s="5">
        <f t="shared" si="3"/>
        <v>239</v>
      </c>
      <c r="B239" s="51" t="s">
        <v>527</v>
      </c>
      <c r="C239" s="51"/>
      <c r="D239" s="51" t="s">
        <v>528</v>
      </c>
      <c r="E239" s="51" t="s">
        <v>257</v>
      </c>
      <c r="F239" s="51" t="s">
        <v>1730</v>
      </c>
      <c r="G239" s="51" t="s">
        <v>186</v>
      </c>
      <c r="H239" s="52">
        <v>2000</v>
      </c>
      <c r="I239" s="38">
        <v>215.05</v>
      </c>
      <c r="J239" s="38">
        <v>164.5</v>
      </c>
      <c r="K239" s="38">
        <v>164.5</v>
      </c>
      <c r="L239" s="38">
        <v>164.5</v>
      </c>
      <c r="M239" s="38">
        <v>164.5</v>
      </c>
      <c r="N239" s="37">
        <v>164.5</v>
      </c>
      <c r="O239" s="37">
        <v>164.5</v>
      </c>
      <c r="P239" s="37">
        <v>164.5</v>
      </c>
      <c r="Q239" s="37">
        <v>164.5</v>
      </c>
      <c r="R239" s="37">
        <v>164.5</v>
      </c>
      <c r="S239" s="37">
        <v>164.5</v>
      </c>
      <c r="T239" s="207"/>
    </row>
    <row r="240" spans="1:20" s="5" customFormat="1" ht="13.2">
      <c r="A240" s="5">
        <f t="shared" si="3"/>
        <v>240</v>
      </c>
      <c r="B240" s="51" t="s">
        <v>530</v>
      </c>
      <c r="C240" s="51"/>
      <c r="D240" s="51" t="s">
        <v>531</v>
      </c>
      <c r="E240" s="51" t="s">
        <v>257</v>
      </c>
      <c r="F240" s="51" t="s">
        <v>1730</v>
      </c>
      <c r="G240" s="51" t="s">
        <v>186</v>
      </c>
      <c r="H240" s="52">
        <v>2000</v>
      </c>
      <c r="I240" s="38">
        <v>195.5</v>
      </c>
      <c r="J240" s="38">
        <v>170.4</v>
      </c>
      <c r="K240" s="38">
        <v>170.4</v>
      </c>
      <c r="L240" s="38">
        <v>170.4</v>
      </c>
      <c r="M240" s="38">
        <v>170.4</v>
      </c>
      <c r="N240" s="37">
        <v>170.4</v>
      </c>
      <c r="O240" s="37">
        <v>170.4</v>
      </c>
      <c r="P240" s="37">
        <v>170.4</v>
      </c>
      <c r="Q240" s="37">
        <v>170.4</v>
      </c>
      <c r="R240" s="37">
        <v>170.4</v>
      </c>
      <c r="S240" s="37">
        <v>170.4</v>
      </c>
      <c r="T240" s="207"/>
    </row>
    <row r="241" spans="1:20" s="5" customFormat="1" ht="13.2">
      <c r="A241" s="5">
        <f t="shared" si="3"/>
        <v>241</v>
      </c>
      <c r="B241" s="51" t="s">
        <v>683</v>
      </c>
      <c r="C241" s="51"/>
      <c r="D241" s="51" t="s">
        <v>684</v>
      </c>
      <c r="E241" s="51" t="s">
        <v>685</v>
      </c>
      <c r="F241" s="51" t="s">
        <v>1733</v>
      </c>
      <c r="G241" s="51" t="s">
        <v>32</v>
      </c>
      <c r="H241" s="52">
        <v>2012</v>
      </c>
      <c r="I241" s="38">
        <v>50.64</v>
      </c>
      <c r="J241" s="38">
        <v>50.6</v>
      </c>
      <c r="K241" s="38">
        <v>50.6</v>
      </c>
      <c r="L241" s="38">
        <v>50.6</v>
      </c>
      <c r="M241" s="38">
        <v>50.6</v>
      </c>
      <c r="N241" s="37">
        <v>50.6</v>
      </c>
      <c r="O241" s="37">
        <v>50.6</v>
      </c>
      <c r="P241" s="37">
        <v>50.6</v>
      </c>
      <c r="Q241" s="37">
        <v>50.6</v>
      </c>
      <c r="R241" s="37">
        <v>50.6</v>
      </c>
      <c r="S241" s="37">
        <v>50.6</v>
      </c>
      <c r="T241" s="207"/>
    </row>
    <row r="242" spans="1:20" s="5" customFormat="1" ht="13.2">
      <c r="A242" s="5">
        <f t="shared" si="3"/>
        <v>242</v>
      </c>
      <c r="B242" s="51" t="s">
        <v>686</v>
      </c>
      <c r="C242" s="51"/>
      <c r="D242" s="51" t="s">
        <v>687</v>
      </c>
      <c r="E242" s="51" t="s">
        <v>685</v>
      </c>
      <c r="F242" s="51" t="s">
        <v>1733</v>
      </c>
      <c r="G242" s="51" t="s">
        <v>32</v>
      </c>
      <c r="H242" s="52">
        <v>2012</v>
      </c>
      <c r="I242" s="38">
        <v>50.64</v>
      </c>
      <c r="J242" s="38">
        <v>50.6</v>
      </c>
      <c r="K242" s="38">
        <v>50.6</v>
      </c>
      <c r="L242" s="38">
        <v>50.6</v>
      </c>
      <c r="M242" s="38">
        <v>50.6</v>
      </c>
      <c r="N242" s="37">
        <v>50.6</v>
      </c>
      <c r="O242" s="37">
        <v>50.6</v>
      </c>
      <c r="P242" s="37">
        <v>50.6</v>
      </c>
      <c r="Q242" s="37">
        <v>50.6</v>
      </c>
      <c r="R242" s="37">
        <v>50.6</v>
      </c>
      <c r="S242" s="37">
        <v>50.6</v>
      </c>
      <c r="T242" s="207"/>
    </row>
    <row r="243" spans="1:20" s="5" customFormat="1" ht="13.2">
      <c r="A243" s="5">
        <f t="shared" si="3"/>
        <v>243</v>
      </c>
      <c r="B243" s="51" t="s">
        <v>688</v>
      </c>
      <c r="C243" s="51"/>
      <c r="D243" s="51" t="s">
        <v>689</v>
      </c>
      <c r="E243" s="51" t="s">
        <v>685</v>
      </c>
      <c r="F243" s="51" t="s">
        <v>1733</v>
      </c>
      <c r="G243" s="51" t="s">
        <v>32</v>
      </c>
      <c r="H243" s="52">
        <v>2012</v>
      </c>
      <c r="I243" s="38">
        <v>50.64</v>
      </c>
      <c r="J243" s="38">
        <v>50.6</v>
      </c>
      <c r="K243" s="38">
        <v>50.6</v>
      </c>
      <c r="L243" s="38">
        <v>50.6</v>
      </c>
      <c r="M243" s="38">
        <v>50.6</v>
      </c>
      <c r="N243" s="37">
        <v>50.6</v>
      </c>
      <c r="O243" s="37">
        <v>50.6</v>
      </c>
      <c r="P243" s="37">
        <v>50.6</v>
      </c>
      <c r="Q243" s="37">
        <v>50.6</v>
      </c>
      <c r="R243" s="37">
        <v>50.6</v>
      </c>
      <c r="S243" s="37">
        <v>50.6</v>
      </c>
      <c r="T243" s="207"/>
    </row>
    <row r="244" spans="1:20" s="5" customFormat="1" ht="13.2">
      <c r="A244" s="5">
        <f t="shared" si="3"/>
        <v>244</v>
      </c>
      <c r="B244" s="51" t="s">
        <v>690</v>
      </c>
      <c r="C244" s="51"/>
      <c r="D244" s="51" t="s">
        <v>691</v>
      </c>
      <c r="E244" s="51" t="s">
        <v>685</v>
      </c>
      <c r="F244" s="51" t="s">
        <v>1733</v>
      </c>
      <c r="G244" s="51" t="s">
        <v>32</v>
      </c>
      <c r="H244" s="52">
        <v>2012</v>
      </c>
      <c r="I244" s="38">
        <v>50.64</v>
      </c>
      <c r="J244" s="38">
        <v>50.6</v>
      </c>
      <c r="K244" s="38">
        <v>50.6</v>
      </c>
      <c r="L244" s="38">
        <v>50.6</v>
      </c>
      <c r="M244" s="38">
        <v>50.6</v>
      </c>
      <c r="N244" s="37">
        <v>50.6</v>
      </c>
      <c r="O244" s="37">
        <v>50.6</v>
      </c>
      <c r="P244" s="37">
        <v>50.6</v>
      </c>
      <c r="Q244" s="37">
        <v>50.6</v>
      </c>
      <c r="R244" s="37">
        <v>50.6</v>
      </c>
      <c r="S244" s="37">
        <v>50.6</v>
      </c>
      <c r="T244" s="207"/>
    </row>
    <row r="245" spans="1:20" s="5" customFormat="1" ht="13.2">
      <c r="A245" s="5">
        <f t="shared" si="3"/>
        <v>245</v>
      </c>
      <c r="B245" s="51" t="s">
        <v>692</v>
      </c>
      <c r="C245" s="51"/>
      <c r="D245" s="51" t="s">
        <v>693</v>
      </c>
      <c r="E245" s="51" t="s">
        <v>694</v>
      </c>
      <c r="F245" s="51" t="s">
        <v>1731</v>
      </c>
      <c r="G245" s="51" t="s">
        <v>33</v>
      </c>
      <c r="H245" s="52">
        <v>1988</v>
      </c>
      <c r="I245" s="38">
        <v>89.4</v>
      </c>
      <c r="J245" s="38">
        <v>63</v>
      </c>
      <c r="K245" s="38">
        <v>63</v>
      </c>
      <c r="L245" s="38">
        <v>63</v>
      </c>
      <c r="M245" s="38">
        <v>63</v>
      </c>
      <c r="N245" s="37">
        <v>63</v>
      </c>
      <c r="O245" s="37">
        <v>63</v>
      </c>
      <c r="P245" s="37">
        <v>63</v>
      </c>
      <c r="Q245" s="37">
        <v>63</v>
      </c>
      <c r="R245" s="37">
        <v>63</v>
      </c>
      <c r="S245" s="37">
        <v>63</v>
      </c>
      <c r="T245" s="207"/>
    </row>
    <row r="246" spans="1:20" s="5" customFormat="1" ht="13.2">
      <c r="A246" s="5">
        <f t="shared" si="3"/>
        <v>246</v>
      </c>
      <c r="B246" s="51" t="s">
        <v>695</v>
      </c>
      <c r="C246" s="51"/>
      <c r="D246" s="51" t="s">
        <v>696</v>
      </c>
      <c r="E246" s="51" t="s">
        <v>694</v>
      </c>
      <c r="F246" s="51" t="s">
        <v>1731</v>
      </c>
      <c r="G246" s="51" t="s">
        <v>33</v>
      </c>
      <c r="H246" s="52">
        <v>1988</v>
      </c>
      <c r="I246" s="38">
        <v>89.4</v>
      </c>
      <c r="J246" s="38">
        <v>64</v>
      </c>
      <c r="K246" s="38">
        <v>64</v>
      </c>
      <c r="L246" s="38">
        <v>64</v>
      </c>
      <c r="M246" s="38">
        <v>64</v>
      </c>
      <c r="N246" s="37">
        <v>64</v>
      </c>
      <c r="O246" s="37">
        <v>64</v>
      </c>
      <c r="P246" s="37">
        <v>64</v>
      </c>
      <c r="Q246" s="37">
        <v>64</v>
      </c>
      <c r="R246" s="37">
        <v>64</v>
      </c>
      <c r="S246" s="37">
        <v>64</v>
      </c>
      <c r="T246" s="207"/>
    </row>
    <row r="247" spans="1:20" s="5" customFormat="1" ht="13.2">
      <c r="A247" s="5">
        <f t="shared" si="3"/>
        <v>247</v>
      </c>
      <c r="B247" s="51" t="s">
        <v>697</v>
      </c>
      <c r="C247" s="51"/>
      <c r="D247" s="51" t="s">
        <v>698</v>
      </c>
      <c r="E247" s="51" t="s">
        <v>694</v>
      </c>
      <c r="F247" s="51" t="s">
        <v>1731</v>
      </c>
      <c r="G247" s="51" t="s">
        <v>33</v>
      </c>
      <c r="H247" s="52">
        <v>1988</v>
      </c>
      <c r="I247" s="38">
        <v>89.4</v>
      </c>
      <c r="J247" s="38">
        <v>64</v>
      </c>
      <c r="K247" s="38">
        <v>64</v>
      </c>
      <c r="L247" s="38">
        <v>64</v>
      </c>
      <c r="M247" s="38">
        <v>64</v>
      </c>
      <c r="N247" s="37">
        <v>64</v>
      </c>
      <c r="O247" s="37">
        <v>64</v>
      </c>
      <c r="P247" s="37">
        <v>64</v>
      </c>
      <c r="Q247" s="37">
        <v>64</v>
      </c>
      <c r="R247" s="37">
        <v>64</v>
      </c>
      <c r="S247" s="37">
        <v>64</v>
      </c>
      <c r="T247" s="207"/>
    </row>
    <row r="248" spans="1:20" s="5" customFormat="1" ht="13.2">
      <c r="A248" s="5">
        <f t="shared" si="3"/>
        <v>248</v>
      </c>
      <c r="B248" s="51" t="s">
        <v>699</v>
      </c>
      <c r="C248" s="51"/>
      <c r="D248" s="51" t="s">
        <v>700</v>
      </c>
      <c r="E248" s="51" t="s">
        <v>694</v>
      </c>
      <c r="F248" s="51" t="s">
        <v>1731</v>
      </c>
      <c r="G248" s="51" t="s">
        <v>33</v>
      </c>
      <c r="H248" s="52">
        <v>1990</v>
      </c>
      <c r="I248" s="38">
        <v>89.4</v>
      </c>
      <c r="J248" s="38">
        <v>64</v>
      </c>
      <c r="K248" s="38">
        <v>64</v>
      </c>
      <c r="L248" s="38">
        <v>64</v>
      </c>
      <c r="M248" s="38">
        <v>64</v>
      </c>
      <c r="N248" s="37">
        <v>64</v>
      </c>
      <c r="O248" s="37">
        <v>64</v>
      </c>
      <c r="P248" s="37">
        <v>64</v>
      </c>
      <c r="Q248" s="37">
        <v>64</v>
      </c>
      <c r="R248" s="37">
        <v>64</v>
      </c>
      <c r="S248" s="37">
        <v>64</v>
      </c>
      <c r="T248" s="207"/>
    </row>
    <row r="249" spans="1:20" s="5" customFormat="1" ht="13.2">
      <c r="A249" s="5">
        <f t="shared" si="3"/>
        <v>249</v>
      </c>
      <c r="B249" s="51" t="s">
        <v>701</v>
      </c>
      <c r="C249" s="51"/>
      <c r="D249" s="51" t="s">
        <v>702</v>
      </c>
      <c r="E249" s="51" t="s">
        <v>694</v>
      </c>
      <c r="F249" s="51" t="s">
        <v>1731</v>
      </c>
      <c r="G249" s="51" t="s">
        <v>33</v>
      </c>
      <c r="H249" s="52">
        <v>1990</v>
      </c>
      <c r="I249" s="38">
        <v>89.4</v>
      </c>
      <c r="J249" s="38">
        <v>65</v>
      </c>
      <c r="K249" s="38">
        <v>65</v>
      </c>
      <c r="L249" s="38">
        <v>65</v>
      </c>
      <c r="M249" s="38">
        <v>65</v>
      </c>
      <c r="N249" s="37">
        <v>65</v>
      </c>
      <c r="O249" s="37">
        <v>65</v>
      </c>
      <c r="P249" s="37">
        <v>65</v>
      </c>
      <c r="Q249" s="37">
        <v>65</v>
      </c>
      <c r="R249" s="37">
        <v>65</v>
      </c>
      <c r="S249" s="37">
        <v>65</v>
      </c>
      <c r="T249" s="207"/>
    </row>
    <row r="250" spans="1:20" s="5" customFormat="1" ht="13.2">
      <c r="A250" s="5">
        <f t="shared" si="3"/>
        <v>250</v>
      </c>
      <c r="B250" s="51" t="s">
        <v>1912</v>
      </c>
      <c r="C250" s="51"/>
      <c r="D250" s="51" t="s">
        <v>2268</v>
      </c>
      <c r="E250" s="51" t="s">
        <v>257</v>
      </c>
      <c r="F250" s="51" t="s">
        <v>1731</v>
      </c>
      <c r="G250" s="51" t="s">
        <v>186</v>
      </c>
      <c r="H250" s="52">
        <v>2021</v>
      </c>
      <c r="I250" s="38">
        <v>60.5</v>
      </c>
      <c r="J250" s="38">
        <v>44.5</v>
      </c>
      <c r="K250" s="38">
        <v>44.5</v>
      </c>
      <c r="L250" s="38">
        <v>44.5</v>
      </c>
      <c r="M250" s="38">
        <v>44.5</v>
      </c>
      <c r="N250" s="37">
        <v>44.5</v>
      </c>
      <c r="O250" s="37">
        <v>44.5</v>
      </c>
      <c r="P250" s="37">
        <v>44.5</v>
      </c>
      <c r="Q250" s="37">
        <v>44.5</v>
      </c>
      <c r="R250" s="37">
        <v>44.5</v>
      </c>
      <c r="S250" s="37">
        <v>44.5</v>
      </c>
      <c r="T250" s="207"/>
    </row>
    <row r="251" spans="1:20" s="5" customFormat="1" ht="13.2">
      <c r="A251" s="5">
        <f t="shared" si="3"/>
        <v>251</v>
      </c>
      <c r="B251" s="51" t="s">
        <v>1913</v>
      </c>
      <c r="C251" s="51"/>
      <c r="D251" s="51" t="s">
        <v>2269</v>
      </c>
      <c r="E251" s="51" t="s">
        <v>257</v>
      </c>
      <c r="F251" s="51" t="s">
        <v>1731</v>
      </c>
      <c r="G251" s="51" t="s">
        <v>186</v>
      </c>
      <c r="H251" s="52">
        <v>2021</v>
      </c>
      <c r="I251" s="38">
        <v>60.5</v>
      </c>
      <c r="J251" s="38">
        <v>44.5</v>
      </c>
      <c r="K251" s="38">
        <v>44.5</v>
      </c>
      <c r="L251" s="38">
        <v>44.5</v>
      </c>
      <c r="M251" s="38">
        <v>44.5</v>
      </c>
      <c r="N251" s="37">
        <v>44.5</v>
      </c>
      <c r="O251" s="37">
        <v>44.5</v>
      </c>
      <c r="P251" s="37">
        <v>44.5</v>
      </c>
      <c r="Q251" s="37">
        <v>44.5</v>
      </c>
      <c r="R251" s="37">
        <v>44.5</v>
      </c>
      <c r="S251" s="37">
        <v>44.5</v>
      </c>
      <c r="T251" s="207"/>
    </row>
    <row r="252" spans="1:20" s="5" customFormat="1" ht="13.2">
      <c r="A252" s="5">
        <f t="shared" si="3"/>
        <v>252</v>
      </c>
      <c r="B252" s="51" t="s">
        <v>1914</v>
      </c>
      <c r="C252" s="51"/>
      <c r="D252" s="51" t="s">
        <v>2270</v>
      </c>
      <c r="E252" s="51" t="s">
        <v>257</v>
      </c>
      <c r="F252" s="51" t="s">
        <v>1731</v>
      </c>
      <c r="G252" s="51" t="s">
        <v>186</v>
      </c>
      <c r="H252" s="52">
        <v>2021</v>
      </c>
      <c r="I252" s="38">
        <v>60.5</v>
      </c>
      <c r="J252" s="38">
        <v>44.5</v>
      </c>
      <c r="K252" s="38">
        <v>44.5</v>
      </c>
      <c r="L252" s="38">
        <v>44.5</v>
      </c>
      <c r="M252" s="38">
        <v>44.5</v>
      </c>
      <c r="N252" s="37">
        <v>44.5</v>
      </c>
      <c r="O252" s="37">
        <v>44.5</v>
      </c>
      <c r="P252" s="37">
        <v>44.5</v>
      </c>
      <c r="Q252" s="37">
        <v>44.5</v>
      </c>
      <c r="R252" s="37">
        <v>44.5</v>
      </c>
      <c r="S252" s="37">
        <v>44.5</v>
      </c>
      <c r="T252" s="207"/>
    </row>
    <row r="253" spans="1:20" s="5" customFormat="1" ht="13.2">
      <c r="A253" s="5">
        <f t="shared" si="3"/>
        <v>253</v>
      </c>
      <c r="B253" s="51" t="s">
        <v>1915</v>
      </c>
      <c r="C253" s="51"/>
      <c r="D253" s="51" t="s">
        <v>2271</v>
      </c>
      <c r="E253" s="51" t="s">
        <v>257</v>
      </c>
      <c r="F253" s="51" t="s">
        <v>1731</v>
      </c>
      <c r="G253" s="51" t="s">
        <v>186</v>
      </c>
      <c r="H253" s="52">
        <v>2021</v>
      </c>
      <c r="I253" s="38">
        <v>60.5</v>
      </c>
      <c r="J253" s="38">
        <v>44.5</v>
      </c>
      <c r="K253" s="38">
        <v>44.5</v>
      </c>
      <c r="L253" s="38">
        <v>44.5</v>
      </c>
      <c r="M253" s="38">
        <v>44.5</v>
      </c>
      <c r="N253" s="37">
        <v>44.5</v>
      </c>
      <c r="O253" s="37">
        <v>44.5</v>
      </c>
      <c r="P253" s="37">
        <v>44.5</v>
      </c>
      <c r="Q253" s="37">
        <v>44.5</v>
      </c>
      <c r="R253" s="37">
        <v>44.5</v>
      </c>
      <c r="S253" s="37">
        <v>44.5</v>
      </c>
      <c r="T253" s="207"/>
    </row>
    <row r="254" spans="1:20" s="5" customFormat="1" ht="13.2">
      <c r="A254" s="5">
        <f t="shared" si="3"/>
        <v>254</v>
      </c>
      <c r="B254" s="51" t="s">
        <v>1916</v>
      </c>
      <c r="C254" s="51"/>
      <c r="D254" s="51" t="s">
        <v>2272</v>
      </c>
      <c r="E254" s="51" t="s">
        <v>257</v>
      </c>
      <c r="F254" s="51" t="s">
        <v>1731</v>
      </c>
      <c r="G254" s="51" t="s">
        <v>186</v>
      </c>
      <c r="H254" s="52">
        <v>2021</v>
      </c>
      <c r="I254" s="38">
        <v>60.5</v>
      </c>
      <c r="J254" s="38">
        <v>44.5</v>
      </c>
      <c r="K254" s="38">
        <v>44.5</v>
      </c>
      <c r="L254" s="38">
        <v>44.5</v>
      </c>
      <c r="M254" s="38">
        <v>44.5</v>
      </c>
      <c r="N254" s="37">
        <v>44.5</v>
      </c>
      <c r="O254" s="37">
        <v>44.5</v>
      </c>
      <c r="P254" s="37">
        <v>44.5</v>
      </c>
      <c r="Q254" s="37">
        <v>44.5</v>
      </c>
      <c r="R254" s="37">
        <v>44.5</v>
      </c>
      <c r="S254" s="37">
        <v>44.5</v>
      </c>
      <c r="T254" s="207"/>
    </row>
    <row r="255" spans="1:20" s="5" customFormat="1" ht="13.2">
      <c r="A255" s="5">
        <f t="shared" si="3"/>
        <v>255</v>
      </c>
      <c r="B255" s="51" t="s">
        <v>1917</v>
      </c>
      <c r="C255" s="51"/>
      <c r="D255" s="51" t="s">
        <v>2273</v>
      </c>
      <c r="E255" s="51" t="s">
        <v>257</v>
      </c>
      <c r="F255" s="51" t="s">
        <v>1731</v>
      </c>
      <c r="G255" s="51" t="s">
        <v>186</v>
      </c>
      <c r="H255" s="52">
        <v>2021</v>
      </c>
      <c r="I255" s="38">
        <v>60.5</v>
      </c>
      <c r="J255" s="38">
        <v>44.5</v>
      </c>
      <c r="K255" s="38">
        <v>44.5</v>
      </c>
      <c r="L255" s="38">
        <v>44.5</v>
      </c>
      <c r="M255" s="38">
        <v>44.5</v>
      </c>
      <c r="N255" s="37">
        <v>44.5</v>
      </c>
      <c r="O255" s="37">
        <v>44.5</v>
      </c>
      <c r="P255" s="37">
        <v>44.5</v>
      </c>
      <c r="Q255" s="37">
        <v>44.5</v>
      </c>
      <c r="R255" s="37">
        <v>44.5</v>
      </c>
      <c r="S255" s="37">
        <v>44.5</v>
      </c>
      <c r="T255" s="207"/>
    </row>
    <row r="256" spans="1:20" s="5" customFormat="1" ht="13.2">
      <c r="A256" s="5">
        <f t="shared" si="3"/>
        <v>256</v>
      </c>
      <c r="B256" s="51" t="s">
        <v>1918</v>
      </c>
      <c r="C256" s="51"/>
      <c r="D256" s="51" t="s">
        <v>2274</v>
      </c>
      <c r="E256" s="51" t="s">
        <v>257</v>
      </c>
      <c r="F256" s="51" t="s">
        <v>1731</v>
      </c>
      <c r="G256" s="51" t="s">
        <v>186</v>
      </c>
      <c r="H256" s="52">
        <v>2021</v>
      </c>
      <c r="I256" s="38">
        <v>60.5</v>
      </c>
      <c r="J256" s="38">
        <v>44.5</v>
      </c>
      <c r="K256" s="38">
        <v>44.5</v>
      </c>
      <c r="L256" s="38">
        <v>44.5</v>
      </c>
      <c r="M256" s="38">
        <v>44.5</v>
      </c>
      <c r="N256" s="37">
        <v>44.5</v>
      </c>
      <c r="O256" s="37">
        <v>44.5</v>
      </c>
      <c r="P256" s="37">
        <v>44.5</v>
      </c>
      <c r="Q256" s="37">
        <v>44.5</v>
      </c>
      <c r="R256" s="37">
        <v>44.5</v>
      </c>
      <c r="S256" s="37">
        <v>44.5</v>
      </c>
      <c r="T256" s="207"/>
    </row>
    <row r="257" spans="1:20" s="5" customFormat="1" ht="13.2">
      <c r="A257" s="5">
        <f t="shared" si="3"/>
        <v>257</v>
      </c>
      <c r="B257" s="51" t="s">
        <v>1919</v>
      </c>
      <c r="C257" s="51"/>
      <c r="D257" s="51" t="s">
        <v>2275</v>
      </c>
      <c r="E257" s="51" t="s">
        <v>257</v>
      </c>
      <c r="F257" s="51" t="s">
        <v>1731</v>
      </c>
      <c r="G257" s="51" t="s">
        <v>186</v>
      </c>
      <c r="H257" s="52">
        <v>2021</v>
      </c>
      <c r="I257" s="38">
        <v>60.5</v>
      </c>
      <c r="J257" s="38">
        <v>44.5</v>
      </c>
      <c r="K257" s="38">
        <v>44.5</v>
      </c>
      <c r="L257" s="38">
        <v>44.5</v>
      </c>
      <c r="M257" s="38">
        <v>44.5</v>
      </c>
      <c r="N257" s="37">
        <v>44.5</v>
      </c>
      <c r="O257" s="37">
        <v>44.5</v>
      </c>
      <c r="P257" s="37">
        <v>44.5</v>
      </c>
      <c r="Q257" s="37">
        <v>44.5</v>
      </c>
      <c r="R257" s="37">
        <v>44.5</v>
      </c>
      <c r="S257" s="37">
        <v>44.5</v>
      </c>
      <c r="T257" s="207"/>
    </row>
    <row r="258" spans="1:20" s="5" customFormat="1" ht="13.2">
      <c r="A258" s="5">
        <f t="shared" si="3"/>
        <v>258</v>
      </c>
      <c r="B258" s="51" t="s">
        <v>703</v>
      </c>
      <c r="C258" s="51"/>
      <c r="D258" s="51" t="s">
        <v>704</v>
      </c>
      <c r="E258" s="51" t="s">
        <v>628</v>
      </c>
      <c r="F258" s="51" t="s">
        <v>1731</v>
      </c>
      <c r="G258" s="51" t="s">
        <v>186</v>
      </c>
      <c r="H258" s="52">
        <v>2018</v>
      </c>
      <c r="I258" s="38">
        <v>65</v>
      </c>
      <c r="J258" s="38">
        <v>59</v>
      </c>
      <c r="K258" s="38">
        <v>59</v>
      </c>
      <c r="L258" s="38">
        <v>59</v>
      </c>
      <c r="M258" s="38">
        <v>59</v>
      </c>
      <c r="N258" s="37">
        <v>59</v>
      </c>
      <c r="O258" s="37">
        <v>59</v>
      </c>
      <c r="P258" s="37">
        <v>59</v>
      </c>
      <c r="Q258" s="37">
        <v>59</v>
      </c>
      <c r="R258" s="37">
        <v>59</v>
      </c>
      <c r="S258" s="37">
        <v>59</v>
      </c>
      <c r="T258" s="207"/>
    </row>
    <row r="259" spans="1:20" s="5" customFormat="1" ht="13.2">
      <c r="A259" s="5">
        <f t="shared" si="3"/>
        <v>259</v>
      </c>
      <c r="B259" s="51" t="s">
        <v>705</v>
      </c>
      <c r="C259" s="51"/>
      <c r="D259" s="51" t="s">
        <v>706</v>
      </c>
      <c r="E259" s="51" t="s">
        <v>628</v>
      </c>
      <c r="F259" s="51" t="s">
        <v>1731</v>
      </c>
      <c r="G259" s="51" t="s">
        <v>186</v>
      </c>
      <c r="H259" s="52">
        <v>2018</v>
      </c>
      <c r="I259" s="38">
        <v>65</v>
      </c>
      <c r="J259" s="38">
        <v>61</v>
      </c>
      <c r="K259" s="38">
        <v>61</v>
      </c>
      <c r="L259" s="38">
        <v>61</v>
      </c>
      <c r="M259" s="38">
        <v>61</v>
      </c>
      <c r="N259" s="37">
        <v>61</v>
      </c>
      <c r="O259" s="37">
        <v>61</v>
      </c>
      <c r="P259" s="37">
        <v>61</v>
      </c>
      <c r="Q259" s="37">
        <v>61</v>
      </c>
      <c r="R259" s="37">
        <v>61</v>
      </c>
      <c r="S259" s="37">
        <v>61</v>
      </c>
      <c r="T259" s="207"/>
    </row>
    <row r="260" spans="1:20" s="5" customFormat="1" ht="13.2">
      <c r="A260" s="5">
        <f t="shared" si="3"/>
        <v>260</v>
      </c>
      <c r="B260" s="51" t="s">
        <v>707</v>
      </c>
      <c r="C260" s="51"/>
      <c r="D260" s="51" t="s">
        <v>708</v>
      </c>
      <c r="E260" s="51" t="s">
        <v>628</v>
      </c>
      <c r="F260" s="51" t="s">
        <v>1731</v>
      </c>
      <c r="G260" s="51" t="s">
        <v>186</v>
      </c>
      <c r="H260" s="52">
        <v>2018</v>
      </c>
      <c r="I260" s="38">
        <v>65</v>
      </c>
      <c r="J260" s="38">
        <v>49</v>
      </c>
      <c r="K260" s="38">
        <v>49</v>
      </c>
      <c r="L260" s="38">
        <v>49</v>
      </c>
      <c r="M260" s="38">
        <v>49</v>
      </c>
      <c r="N260" s="37">
        <v>49</v>
      </c>
      <c r="O260" s="37">
        <v>49</v>
      </c>
      <c r="P260" s="37">
        <v>49</v>
      </c>
      <c r="Q260" s="37">
        <v>49</v>
      </c>
      <c r="R260" s="37">
        <v>49</v>
      </c>
      <c r="S260" s="37">
        <v>49</v>
      </c>
      <c r="T260" s="207"/>
    </row>
    <row r="261" spans="1:20" s="5" customFormat="1" ht="13.2">
      <c r="A261" s="5">
        <f t="shared" si="3"/>
        <v>261</v>
      </c>
      <c r="B261" s="51" t="s">
        <v>709</v>
      </c>
      <c r="C261" s="51"/>
      <c r="D261" s="51" t="s">
        <v>710</v>
      </c>
      <c r="E261" s="51" t="s">
        <v>628</v>
      </c>
      <c r="F261" s="51" t="s">
        <v>1731</v>
      </c>
      <c r="G261" s="51" t="s">
        <v>186</v>
      </c>
      <c r="H261" s="52">
        <v>2018</v>
      </c>
      <c r="I261" s="38">
        <v>65</v>
      </c>
      <c r="J261" s="38">
        <v>54</v>
      </c>
      <c r="K261" s="38">
        <v>54</v>
      </c>
      <c r="L261" s="38">
        <v>54</v>
      </c>
      <c r="M261" s="38">
        <v>54</v>
      </c>
      <c r="N261" s="37">
        <v>54</v>
      </c>
      <c r="O261" s="37">
        <v>54</v>
      </c>
      <c r="P261" s="37">
        <v>54</v>
      </c>
      <c r="Q261" s="37">
        <v>54</v>
      </c>
      <c r="R261" s="37">
        <v>54</v>
      </c>
      <c r="S261" s="37">
        <v>54</v>
      </c>
      <c r="T261" s="207"/>
    </row>
    <row r="262" spans="1:20" s="5" customFormat="1" ht="13.2">
      <c r="A262" s="5">
        <f t="shared" ref="A262:A325" si="4">A261+1</f>
        <v>262</v>
      </c>
      <c r="B262" s="51" t="s">
        <v>711</v>
      </c>
      <c r="C262" s="51"/>
      <c r="D262" s="51" t="s">
        <v>712</v>
      </c>
      <c r="E262" s="51" t="s">
        <v>628</v>
      </c>
      <c r="F262" s="51" t="s">
        <v>1731</v>
      </c>
      <c r="G262" s="51" t="s">
        <v>186</v>
      </c>
      <c r="H262" s="52">
        <v>2018</v>
      </c>
      <c r="I262" s="38">
        <v>65</v>
      </c>
      <c r="J262" s="38">
        <v>54</v>
      </c>
      <c r="K262" s="38">
        <v>54</v>
      </c>
      <c r="L262" s="38">
        <v>54</v>
      </c>
      <c r="M262" s="38">
        <v>54</v>
      </c>
      <c r="N262" s="37">
        <v>54</v>
      </c>
      <c r="O262" s="37">
        <v>54</v>
      </c>
      <c r="P262" s="37">
        <v>54</v>
      </c>
      <c r="Q262" s="37">
        <v>54</v>
      </c>
      <c r="R262" s="37">
        <v>54</v>
      </c>
      <c r="S262" s="37">
        <v>54</v>
      </c>
      <c r="T262" s="207"/>
    </row>
    <row r="263" spans="1:20" s="5" customFormat="1" ht="13.2">
      <c r="A263" s="5">
        <f t="shared" si="4"/>
        <v>263</v>
      </c>
      <c r="B263" s="51" t="s">
        <v>713</v>
      </c>
      <c r="C263" s="51"/>
      <c r="D263" s="51" t="s">
        <v>714</v>
      </c>
      <c r="E263" s="51" t="s">
        <v>628</v>
      </c>
      <c r="F263" s="51" t="s">
        <v>1731</v>
      </c>
      <c r="G263" s="51" t="s">
        <v>186</v>
      </c>
      <c r="H263" s="52">
        <v>2018</v>
      </c>
      <c r="I263" s="38">
        <v>65</v>
      </c>
      <c r="J263" s="38">
        <v>52</v>
      </c>
      <c r="K263" s="38">
        <v>52</v>
      </c>
      <c r="L263" s="38">
        <v>52</v>
      </c>
      <c r="M263" s="38">
        <v>52</v>
      </c>
      <c r="N263" s="37">
        <v>52</v>
      </c>
      <c r="O263" s="37">
        <v>52</v>
      </c>
      <c r="P263" s="37">
        <v>52</v>
      </c>
      <c r="Q263" s="37">
        <v>52</v>
      </c>
      <c r="R263" s="37">
        <v>52</v>
      </c>
      <c r="S263" s="37">
        <v>52</v>
      </c>
      <c r="T263" s="207"/>
    </row>
    <row r="264" spans="1:20" s="5" customFormat="1" ht="13.2">
      <c r="A264" s="5">
        <f t="shared" si="4"/>
        <v>264</v>
      </c>
      <c r="B264" s="51" t="s">
        <v>716</v>
      </c>
      <c r="C264" s="51"/>
      <c r="D264" s="51" t="s">
        <v>717</v>
      </c>
      <c r="E264" s="51" t="s">
        <v>476</v>
      </c>
      <c r="F264" s="51" t="s">
        <v>1732</v>
      </c>
      <c r="G264" s="51" t="s">
        <v>31</v>
      </c>
      <c r="H264" s="52">
        <v>1967</v>
      </c>
      <c r="I264" s="38">
        <v>25</v>
      </c>
      <c r="J264" s="38">
        <v>21.5</v>
      </c>
      <c r="K264" s="38">
        <v>21.5</v>
      </c>
      <c r="L264" s="38">
        <v>21.5</v>
      </c>
      <c r="M264" s="38">
        <v>21.5</v>
      </c>
      <c r="N264" s="37">
        <v>21.5</v>
      </c>
      <c r="O264" s="37">
        <v>21.5</v>
      </c>
      <c r="P264" s="37">
        <v>21.5</v>
      </c>
      <c r="Q264" s="37">
        <v>21.5</v>
      </c>
      <c r="R264" s="37">
        <v>21.5</v>
      </c>
      <c r="S264" s="37">
        <v>21.5</v>
      </c>
      <c r="T264" s="207"/>
    </row>
    <row r="265" spans="1:20" s="5" customFormat="1" ht="13.2">
      <c r="A265" s="5">
        <f t="shared" si="4"/>
        <v>265</v>
      </c>
      <c r="B265" s="51" t="s">
        <v>718</v>
      </c>
      <c r="C265" s="51"/>
      <c r="D265" s="51" t="s">
        <v>719</v>
      </c>
      <c r="E265" s="51" t="s">
        <v>476</v>
      </c>
      <c r="F265" s="51" t="s">
        <v>1732</v>
      </c>
      <c r="G265" s="51" t="s">
        <v>31</v>
      </c>
      <c r="H265" s="52">
        <v>1978</v>
      </c>
      <c r="I265" s="38">
        <v>43.2</v>
      </c>
      <c r="J265" s="38">
        <v>36</v>
      </c>
      <c r="K265" s="38">
        <v>36</v>
      </c>
      <c r="L265" s="38">
        <v>36</v>
      </c>
      <c r="M265" s="38">
        <v>36</v>
      </c>
      <c r="N265" s="37">
        <v>36</v>
      </c>
      <c r="O265" s="37">
        <v>36</v>
      </c>
      <c r="P265" s="37">
        <v>36</v>
      </c>
      <c r="Q265" s="37">
        <v>36</v>
      </c>
      <c r="R265" s="37">
        <v>36</v>
      </c>
      <c r="S265" s="37">
        <v>36</v>
      </c>
      <c r="T265" s="207"/>
    </row>
    <row r="266" spans="1:20" s="5" customFormat="1" ht="13.2">
      <c r="A266" s="5">
        <f t="shared" si="4"/>
        <v>266</v>
      </c>
      <c r="B266" s="51" t="s">
        <v>533</v>
      </c>
      <c r="C266" s="51"/>
      <c r="D266" s="51" t="s">
        <v>534</v>
      </c>
      <c r="E266" s="51" t="s">
        <v>42</v>
      </c>
      <c r="F266" s="51" t="s">
        <v>1730</v>
      </c>
      <c r="G266" s="51" t="s">
        <v>33</v>
      </c>
      <c r="H266" s="52">
        <v>2007</v>
      </c>
      <c r="I266" s="38">
        <v>90.6</v>
      </c>
      <c r="J266" s="38">
        <v>74</v>
      </c>
      <c r="K266" s="38">
        <v>74</v>
      </c>
      <c r="L266" s="38">
        <v>74</v>
      </c>
      <c r="M266" s="38">
        <v>74</v>
      </c>
      <c r="N266" s="37">
        <v>74</v>
      </c>
      <c r="O266" s="37">
        <v>74</v>
      </c>
      <c r="P266" s="37">
        <v>74</v>
      </c>
      <c r="Q266" s="37">
        <v>74</v>
      </c>
      <c r="R266" s="37">
        <v>74</v>
      </c>
      <c r="S266" s="37">
        <v>74</v>
      </c>
      <c r="T266" s="207"/>
    </row>
    <row r="267" spans="1:20" s="5" customFormat="1" ht="13.2">
      <c r="A267" s="5">
        <f t="shared" si="4"/>
        <v>267</v>
      </c>
      <c r="B267" s="51" t="s">
        <v>538</v>
      </c>
      <c r="C267" s="51"/>
      <c r="D267" s="51" t="s">
        <v>539</v>
      </c>
      <c r="E267" s="51" t="s">
        <v>42</v>
      </c>
      <c r="F267" s="51" t="s">
        <v>1730</v>
      </c>
      <c r="G267" s="51" t="s">
        <v>33</v>
      </c>
      <c r="H267" s="52">
        <v>2007</v>
      </c>
      <c r="I267" s="38">
        <v>90.6</v>
      </c>
      <c r="J267" s="38">
        <v>74</v>
      </c>
      <c r="K267" s="38">
        <v>74</v>
      </c>
      <c r="L267" s="38">
        <v>74</v>
      </c>
      <c r="M267" s="38">
        <v>74</v>
      </c>
      <c r="N267" s="37">
        <v>74</v>
      </c>
      <c r="O267" s="37">
        <v>74</v>
      </c>
      <c r="P267" s="37">
        <v>74</v>
      </c>
      <c r="Q267" s="37">
        <v>74</v>
      </c>
      <c r="R267" s="37">
        <v>74</v>
      </c>
      <c r="S267" s="37">
        <v>74</v>
      </c>
      <c r="T267" s="207"/>
    </row>
    <row r="268" spans="1:20" s="5" customFormat="1" ht="13.2">
      <c r="A268" s="5">
        <f t="shared" si="4"/>
        <v>268</v>
      </c>
      <c r="B268" s="51" t="s">
        <v>544</v>
      </c>
      <c r="C268" s="51"/>
      <c r="D268" s="51" t="s">
        <v>545</v>
      </c>
      <c r="E268" s="51" t="s">
        <v>42</v>
      </c>
      <c r="F268" s="51" t="s">
        <v>1730</v>
      </c>
      <c r="G268" s="51" t="s">
        <v>33</v>
      </c>
      <c r="H268" s="52">
        <v>2008</v>
      </c>
      <c r="I268" s="38">
        <v>90.6</v>
      </c>
      <c r="J268" s="38">
        <v>72</v>
      </c>
      <c r="K268" s="38">
        <v>72</v>
      </c>
      <c r="L268" s="38">
        <v>72</v>
      </c>
      <c r="M268" s="38">
        <v>72</v>
      </c>
      <c r="N268" s="37">
        <v>72</v>
      </c>
      <c r="O268" s="37">
        <v>72</v>
      </c>
      <c r="P268" s="37">
        <v>72</v>
      </c>
      <c r="Q268" s="37">
        <v>72</v>
      </c>
      <c r="R268" s="37">
        <v>72</v>
      </c>
      <c r="S268" s="37">
        <v>72</v>
      </c>
      <c r="T268" s="207"/>
    </row>
    <row r="269" spans="1:20" s="5" customFormat="1" ht="13.2">
      <c r="A269" s="5">
        <f t="shared" si="4"/>
        <v>269</v>
      </c>
      <c r="B269" s="51" t="s">
        <v>546</v>
      </c>
      <c r="C269" s="51"/>
      <c r="D269" s="51" t="s">
        <v>547</v>
      </c>
      <c r="E269" s="51" t="s">
        <v>42</v>
      </c>
      <c r="F269" s="51" t="s">
        <v>1730</v>
      </c>
      <c r="G269" s="51" t="s">
        <v>33</v>
      </c>
      <c r="H269" s="52">
        <v>2008</v>
      </c>
      <c r="I269" s="38">
        <v>90.6</v>
      </c>
      <c r="J269" s="38">
        <v>72</v>
      </c>
      <c r="K269" s="38">
        <v>72</v>
      </c>
      <c r="L269" s="38">
        <v>72</v>
      </c>
      <c r="M269" s="38">
        <v>72</v>
      </c>
      <c r="N269" s="37">
        <v>72</v>
      </c>
      <c r="O269" s="37">
        <v>72</v>
      </c>
      <c r="P269" s="37">
        <v>72</v>
      </c>
      <c r="Q269" s="37">
        <v>72</v>
      </c>
      <c r="R269" s="37">
        <v>72</v>
      </c>
      <c r="S269" s="37">
        <v>72</v>
      </c>
      <c r="T269" s="207"/>
    </row>
    <row r="270" spans="1:20" s="5" customFormat="1" ht="13.2">
      <c r="A270" s="5">
        <f t="shared" si="4"/>
        <v>270</v>
      </c>
      <c r="B270" s="51" t="s">
        <v>542</v>
      </c>
      <c r="C270" s="51"/>
      <c r="D270" s="51" t="s">
        <v>543</v>
      </c>
      <c r="E270" s="51" t="s">
        <v>42</v>
      </c>
      <c r="F270" s="51" t="s">
        <v>1730</v>
      </c>
      <c r="G270" s="51" t="s">
        <v>33</v>
      </c>
      <c r="H270" s="52">
        <v>2007</v>
      </c>
      <c r="I270" s="38">
        <v>98.1</v>
      </c>
      <c r="J270" s="38">
        <v>98</v>
      </c>
      <c r="K270" s="38">
        <v>98</v>
      </c>
      <c r="L270" s="38">
        <v>98</v>
      </c>
      <c r="M270" s="38">
        <v>98</v>
      </c>
      <c r="N270" s="37">
        <v>98</v>
      </c>
      <c r="O270" s="37">
        <v>98</v>
      </c>
      <c r="P270" s="37">
        <v>98</v>
      </c>
      <c r="Q270" s="37">
        <v>98</v>
      </c>
      <c r="R270" s="37">
        <v>98</v>
      </c>
      <c r="S270" s="37">
        <v>98</v>
      </c>
      <c r="T270" s="207"/>
    </row>
    <row r="271" spans="1:20" s="5" customFormat="1" ht="13.2">
      <c r="A271" s="5">
        <f t="shared" si="4"/>
        <v>271</v>
      </c>
      <c r="B271" s="51" t="s">
        <v>548</v>
      </c>
      <c r="C271" s="51"/>
      <c r="D271" s="51" t="s">
        <v>549</v>
      </c>
      <c r="E271" s="51" t="s">
        <v>42</v>
      </c>
      <c r="F271" s="51" t="s">
        <v>1730</v>
      </c>
      <c r="G271" s="51" t="s">
        <v>33</v>
      </c>
      <c r="H271" s="52">
        <v>2008</v>
      </c>
      <c r="I271" s="38">
        <v>98.1</v>
      </c>
      <c r="J271" s="38">
        <v>98</v>
      </c>
      <c r="K271" s="38">
        <v>98</v>
      </c>
      <c r="L271" s="38">
        <v>98</v>
      </c>
      <c r="M271" s="38">
        <v>98</v>
      </c>
      <c r="N271" s="37">
        <v>98</v>
      </c>
      <c r="O271" s="37">
        <v>98</v>
      </c>
      <c r="P271" s="37">
        <v>98</v>
      </c>
      <c r="Q271" s="37">
        <v>98</v>
      </c>
      <c r="R271" s="37">
        <v>98</v>
      </c>
      <c r="S271" s="37">
        <v>98</v>
      </c>
      <c r="T271" s="207"/>
    </row>
    <row r="272" spans="1:20" s="5" customFormat="1" ht="13.2">
      <c r="A272" s="5">
        <f t="shared" si="4"/>
        <v>272</v>
      </c>
      <c r="B272" s="51" t="s">
        <v>720</v>
      </c>
      <c r="C272" s="51"/>
      <c r="D272" s="51" t="s">
        <v>721</v>
      </c>
      <c r="E272" s="51" t="s">
        <v>722</v>
      </c>
      <c r="F272" s="51" t="s">
        <v>1731</v>
      </c>
      <c r="G272" s="51" t="s">
        <v>31</v>
      </c>
      <c r="H272" s="52">
        <v>1994</v>
      </c>
      <c r="I272" s="38">
        <v>115.25</v>
      </c>
      <c r="J272" s="38">
        <v>100</v>
      </c>
      <c r="K272" s="38">
        <v>100</v>
      </c>
      <c r="L272" s="38">
        <v>100</v>
      </c>
      <c r="M272" s="38">
        <v>100</v>
      </c>
      <c r="N272" s="37">
        <v>100</v>
      </c>
      <c r="O272" s="37">
        <v>100</v>
      </c>
      <c r="P272" s="37">
        <v>100</v>
      </c>
      <c r="Q272" s="37">
        <v>100</v>
      </c>
      <c r="R272" s="37">
        <v>100</v>
      </c>
      <c r="S272" s="37">
        <v>100</v>
      </c>
      <c r="T272" s="207"/>
    </row>
    <row r="273" spans="1:20" s="5" customFormat="1" ht="13.2">
      <c r="A273" s="5">
        <f t="shared" si="4"/>
        <v>273</v>
      </c>
      <c r="B273" s="51" t="s">
        <v>723</v>
      </c>
      <c r="C273" s="51"/>
      <c r="D273" s="51" t="s">
        <v>724</v>
      </c>
      <c r="E273" s="51" t="s">
        <v>722</v>
      </c>
      <c r="F273" s="51" t="s">
        <v>1731</v>
      </c>
      <c r="G273" s="51" t="s">
        <v>31</v>
      </c>
      <c r="H273" s="52">
        <v>1994</v>
      </c>
      <c r="I273" s="38">
        <v>115.25</v>
      </c>
      <c r="J273" s="38">
        <v>100</v>
      </c>
      <c r="K273" s="38">
        <v>100</v>
      </c>
      <c r="L273" s="38">
        <v>100</v>
      </c>
      <c r="M273" s="38">
        <v>100</v>
      </c>
      <c r="N273" s="37">
        <v>100</v>
      </c>
      <c r="O273" s="37">
        <v>100</v>
      </c>
      <c r="P273" s="37">
        <v>100</v>
      </c>
      <c r="Q273" s="37">
        <v>100</v>
      </c>
      <c r="R273" s="37">
        <v>100</v>
      </c>
      <c r="S273" s="37">
        <v>100</v>
      </c>
      <c r="T273" s="207"/>
    </row>
    <row r="274" spans="1:20" s="5" customFormat="1" ht="13.2">
      <c r="A274" s="5">
        <f t="shared" si="4"/>
        <v>274</v>
      </c>
      <c r="B274" s="51" t="s">
        <v>725</v>
      </c>
      <c r="C274" s="51"/>
      <c r="D274" s="51" t="s">
        <v>726</v>
      </c>
      <c r="E274" s="51" t="s">
        <v>722</v>
      </c>
      <c r="F274" s="51" t="s">
        <v>1732</v>
      </c>
      <c r="G274" s="51" t="s">
        <v>31</v>
      </c>
      <c r="H274" s="52">
        <v>1968</v>
      </c>
      <c r="I274" s="38">
        <v>74.98</v>
      </c>
      <c r="J274" s="38">
        <v>70</v>
      </c>
      <c r="K274" s="38">
        <v>70</v>
      </c>
      <c r="L274" s="38">
        <v>70</v>
      </c>
      <c r="M274" s="38">
        <v>70</v>
      </c>
      <c r="N274" s="37">
        <v>70</v>
      </c>
      <c r="O274" s="37">
        <v>70</v>
      </c>
      <c r="P274" s="37">
        <v>70</v>
      </c>
      <c r="Q274" s="37">
        <v>70</v>
      </c>
      <c r="R274" s="37">
        <v>70</v>
      </c>
      <c r="S274" s="37">
        <v>70</v>
      </c>
      <c r="T274" s="207"/>
    </row>
    <row r="275" spans="1:20" s="5" customFormat="1" ht="13.2">
      <c r="A275" s="5">
        <f t="shared" si="4"/>
        <v>275</v>
      </c>
      <c r="B275" s="51" t="s">
        <v>727</v>
      </c>
      <c r="C275" s="51"/>
      <c r="D275" s="51" t="s">
        <v>728</v>
      </c>
      <c r="E275" s="51" t="s">
        <v>722</v>
      </c>
      <c r="F275" s="51" t="s">
        <v>1732</v>
      </c>
      <c r="G275" s="51" t="s">
        <v>31</v>
      </c>
      <c r="H275" s="52">
        <v>1972</v>
      </c>
      <c r="I275" s="38">
        <v>118</v>
      </c>
      <c r="J275" s="38">
        <v>118</v>
      </c>
      <c r="K275" s="38">
        <v>118</v>
      </c>
      <c r="L275" s="38">
        <v>118</v>
      </c>
      <c r="M275" s="38">
        <v>118</v>
      </c>
      <c r="N275" s="37">
        <v>118</v>
      </c>
      <c r="O275" s="37">
        <v>118</v>
      </c>
      <c r="P275" s="37">
        <v>118</v>
      </c>
      <c r="Q275" s="37">
        <v>118</v>
      </c>
      <c r="R275" s="37">
        <v>118</v>
      </c>
      <c r="S275" s="37">
        <v>118</v>
      </c>
      <c r="T275" s="207"/>
    </row>
    <row r="276" spans="1:20" s="5" customFormat="1" ht="13.2">
      <c r="A276" s="5">
        <f t="shared" si="4"/>
        <v>276</v>
      </c>
      <c r="B276" s="51" t="s">
        <v>729</v>
      </c>
      <c r="C276" s="51"/>
      <c r="D276" s="51" t="s">
        <v>730</v>
      </c>
      <c r="E276" s="51" t="s">
        <v>722</v>
      </c>
      <c r="F276" s="51" t="s">
        <v>1732</v>
      </c>
      <c r="G276" s="51" t="s">
        <v>31</v>
      </c>
      <c r="H276" s="52">
        <v>1975</v>
      </c>
      <c r="I276" s="38">
        <v>216.01</v>
      </c>
      <c r="J276" s="38">
        <v>208</v>
      </c>
      <c r="K276" s="38">
        <v>208</v>
      </c>
      <c r="L276" s="38">
        <v>208</v>
      </c>
      <c r="M276" s="38">
        <v>208</v>
      </c>
      <c r="N276" s="37">
        <v>208</v>
      </c>
      <c r="O276" s="37">
        <v>208</v>
      </c>
      <c r="P276" s="37">
        <v>208</v>
      </c>
      <c r="Q276" s="37">
        <v>208</v>
      </c>
      <c r="R276" s="37">
        <v>208</v>
      </c>
      <c r="S276" s="37">
        <v>208</v>
      </c>
      <c r="T276" s="207"/>
    </row>
    <row r="277" spans="1:20" s="5" customFormat="1" ht="13.2">
      <c r="A277" s="5">
        <f t="shared" si="4"/>
        <v>277</v>
      </c>
      <c r="B277" s="51" t="s">
        <v>731</v>
      </c>
      <c r="C277" s="51"/>
      <c r="D277" s="51" t="s">
        <v>732</v>
      </c>
      <c r="E277" s="51" t="s">
        <v>733</v>
      </c>
      <c r="F277" s="51" t="s">
        <v>1731</v>
      </c>
      <c r="G277" s="51" t="s">
        <v>31</v>
      </c>
      <c r="H277" s="52">
        <v>2001</v>
      </c>
      <c r="I277" s="38">
        <v>88.4</v>
      </c>
      <c r="J277" s="38">
        <v>80</v>
      </c>
      <c r="K277" s="38">
        <v>80</v>
      </c>
      <c r="L277" s="38">
        <v>80</v>
      </c>
      <c r="M277" s="38">
        <v>80</v>
      </c>
      <c r="N277" s="37">
        <v>80</v>
      </c>
      <c r="O277" s="37">
        <v>80</v>
      </c>
      <c r="P277" s="37">
        <v>80</v>
      </c>
      <c r="Q277" s="37">
        <v>80</v>
      </c>
      <c r="R277" s="37">
        <v>80</v>
      </c>
      <c r="S277" s="37">
        <v>80</v>
      </c>
      <c r="T277" s="207"/>
    </row>
    <row r="278" spans="1:20" s="5" customFormat="1" ht="13.2">
      <c r="A278" s="5">
        <f t="shared" si="4"/>
        <v>278</v>
      </c>
      <c r="B278" s="51" t="s">
        <v>735</v>
      </c>
      <c r="C278" s="51"/>
      <c r="D278" s="51" t="s">
        <v>736</v>
      </c>
      <c r="E278" s="51" t="s">
        <v>733</v>
      </c>
      <c r="F278" s="51" t="s">
        <v>1732</v>
      </c>
      <c r="G278" s="51" t="s">
        <v>31</v>
      </c>
      <c r="H278" s="52">
        <v>1971</v>
      </c>
      <c r="I278" s="38">
        <v>113.64</v>
      </c>
      <c r="J278" s="38">
        <v>107</v>
      </c>
      <c r="K278" s="38">
        <v>107</v>
      </c>
      <c r="L278" s="38">
        <v>107</v>
      </c>
      <c r="M278" s="38">
        <v>107</v>
      </c>
      <c r="N278" s="37">
        <v>107</v>
      </c>
      <c r="O278" s="37">
        <v>107</v>
      </c>
      <c r="P278" s="37">
        <v>107</v>
      </c>
      <c r="Q278" s="37">
        <v>107</v>
      </c>
      <c r="R278" s="37">
        <v>107</v>
      </c>
      <c r="S278" s="37">
        <v>107</v>
      </c>
      <c r="T278" s="207"/>
    </row>
    <row r="279" spans="1:20" s="5" customFormat="1" ht="13.2">
      <c r="A279" s="5">
        <f t="shared" si="4"/>
        <v>279</v>
      </c>
      <c r="B279" s="51" t="s">
        <v>737</v>
      </c>
      <c r="C279" s="51"/>
      <c r="D279" s="51" t="s">
        <v>738</v>
      </c>
      <c r="E279" s="51" t="s">
        <v>733</v>
      </c>
      <c r="F279" s="51" t="s">
        <v>1732</v>
      </c>
      <c r="G279" s="51" t="s">
        <v>31</v>
      </c>
      <c r="H279" s="52">
        <v>1975</v>
      </c>
      <c r="I279" s="38">
        <v>156.6</v>
      </c>
      <c r="J279" s="38">
        <v>146</v>
      </c>
      <c r="K279" s="38">
        <v>146</v>
      </c>
      <c r="L279" s="38">
        <v>146</v>
      </c>
      <c r="M279" s="38">
        <v>146</v>
      </c>
      <c r="N279" s="37">
        <v>146</v>
      </c>
      <c r="O279" s="37">
        <v>146</v>
      </c>
      <c r="P279" s="37">
        <v>146</v>
      </c>
      <c r="Q279" s="37">
        <v>146</v>
      </c>
      <c r="R279" s="37">
        <v>146</v>
      </c>
      <c r="S279" s="37">
        <v>146</v>
      </c>
      <c r="T279" s="207"/>
    </row>
    <row r="280" spans="1:20" s="5" customFormat="1" ht="13.2">
      <c r="A280" s="5">
        <f t="shared" si="4"/>
        <v>280</v>
      </c>
      <c r="B280" s="51" t="s">
        <v>2506</v>
      </c>
      <c r="C280" s="51"/>
      <c r="D280" s="51" t="s">
        <v>2507</v>
      </c>
      <c r="E280" s="51" t="s">
        <v>231</v>
      </c>
      <c r="F280" s="51" t="s">
        <v>1731</v>
      </c>
      <c r="G280" s="51" t="s">
        <v>186</v>
      </c>
      <c r="H280" s="52">
        <v>2022</v>
      </c>
      <c r="I280" s="38">
        <v>60.5</v>
      </c>
      <c r="J280" s="38">
        <v>44.6</v>
      </c>
      <c r="K280" s="38">
        <v>44.6</v>
      </c>
      <c r="L280" s="38">
        <v>44.6</v>
      </c>
      <c r="M280" s="38">
        <v>44.6</v>
      </c>
      <c r="N280" s="37">
        <v>44.6</v>
      </c>
      <c r="O280" s="37">
        <v>44.6</v>
      </c>
      <c r="P280" s="37">
        <v>44.6</v>
      </c>
      <c r="Q280" s="37">
        <v>44.6</v>
      </c>
      <c r="R280" s="37">
        <v>44.6</v>
      </c>
      <c r="S280" s="37">
        <v>44.6</v>
      </c>
      <c r="T280" s="207"/>
    </row>
    <row r="281" spans="1:20" s="5" customFormat="1" ht="13.2">
      <c r="A281" s="5">
        <f t="shared" si="4"/>
        <v>281</v>
      </c>
      <c r="B281" s="51" t="s">
        <v>2508</v>
      </c>
      <c r="C281" s="51"/>
      <c r="D281" s="51" t="s">
        <v>2509</v>
      </c>
      <c r="E281" s="51" t="s">
        <v>231</v>
      </c>
      <c r="F281" s="51" t="s">
        <v>1731</v>
      </c>
      <c r="G281" s="51" t="s">
        <v>186</v>
      </c>
      <c r="H281" s="52">
        <v>2022</v>
      </c>
      <c r="I281" s="38">
        <v>60.5</v>
      </c>
      <c r="J281" s="38">
        <v>44.6</v>
      </c>
      <c r="K281" s="38">
        <v>44.6</v>
      </c>
      <c r="L281" s="38">
        <v>44.6</v>
      </c>
      <c r="M281" s="38">
        <v>44.6</v>
      </c>
      <c r="N281" s="37">
        <v>44.6</v>
      </c>
      <c r="O281" s="37">
        <v>44.6</v>
      </c>
      <c r="P281" s="37">
        <v>44.6</v>
      </c>
      <c r="Q281" s="37">
        <v>44.6</v>
      </c>
      <c r="R281" s="37">
        <v>44.6</v>
      </c>
      <c r="S281" s="37">
        <v>44.6</v>
      </c>
      <c r="T281" s="207"/>
    </row>
    <row r="282" spans="1:20" s="5" customFormat="1" ht="13.2">
      <c r="A282" s="5">
        <f t="shared" si="4"/>
        <v>282</v>
      </c>
      <c r="B282" s="51" t="s">
        <v>2510</v>
      </c>
      <c r="C282" s="51"/>
      <c r="D282" s="51" t="s">
        <v>2294</v>
      </c>
      <c r="E282" s="51" t="s">
        <v>231</v>
      </c>
      <c r="F282" s="51" t="s">
        <v>1731</v>
      </c>
      <c r="G282" s="51" t="s">
        <v>186</v>
      </c>
      <c r="H282" s="52">
        <v>2022</v>
      </c>
      <c r="I282" s="38">
        <v>60.5</v>
      </c>
      <c r="J282" s="38">
        <v>44.6</v>
      </c>
      <c r="K282" s="38">
        <v>44.6</v>
      </c>
      <c r="L282" s="38">
        <v>44.6</v>
      </c>
      <c r="M282" s="38">
        <v>44.6</v>
      </c>
      <c r="N282" s="37">
        <v>44.6</v>
      </c>
      <c r="O282" s="37">
        <v>44.6</v>
      </c>
      <c r="P282" s="37">
        <v>44.6</v>
      </c>
      <c r="Q282" s="37">
        <v>44.6</v>
      </c>
      <c r="R282" s="37">
        <v>44.6</v>
      </c>
      <c r="S282" s="37">
        <v>44.6</v>
      </c>
      <c r="T282" s="207"/>
    </row>
    <row r="283" spans="1:20" s="5" customFormat="1" ht="13.2">
      <c r="A283" s="5">
        <f t="shared" si="4"/>
        <v>283</v>
      </c>
      <c r="B283" s="51" t="s">
        <v>2511</v>
      </c>
      <c r="C283" s="51"/>
      <c r="D283" s="51" t="s">
        <v>2295</v>
      </c>
      <c r="E283" s="51" t="s">
        <v>231</v>
      </c>
      <c r="F283" s="51" t="s">
        <v>1731</v>
      </c>
      <c r="G283" s="51" t="s">
        <v>186</v>
      </c>
      <c r="H283" s="52">
        <v>2022</v>
      </c>
      <c r="I283" s="38">
        <v>60.5</v>
      </c>
      <c r="J283" s="38">
        <v>44.6</v>
      </c>
      <c r="K283" s="38">
        <v>44.6</v>
      </c>
      <c r="L283" s="38">
        <v>44.6</v>
      </c>
      <c r="M283" s="38">
        <v>44.6</v>
      </c>
      <c r="N283" s="37">
        <v>44.6</v>
      </c>
      <c r="O283" s="37">
        <v>44.6</v>
      </c>
      <c r="P283" s="37">
        <v>44.6</v>
      </c>
      <c r="Q283" s="37">
        <v>44.6</v>
      </c>
      <c r="R283" s="37">
        <v>44.6</v>
      </c>
      <c r="S283" s="37">
        <v>44.6</v>
      </c>
      <c r="T283" s="207"/>
    </row>
    <row r="284" spans="1:20" s="5" customFormat="1" ht="13.2">
      <c r="A284" s="5">
        <f t="shared" si="4"/>
        <v>284</v>
      </c>
      <c r="B284" s="51" t="s">
        <v>2512</v>
      </c>
      <c r="C284" s="51"/>
      <c r="D284" s="51" t="s">
        <v>2296</v>
      </c>
      <c r="E284" s="51" t="s">
        <v>231</v>
      </c>
      <c r="F284" s="51" t="s">
        <v>1731</v>
      </c>
      <c r="G284" s="51" t="s">
        <v>186</v>
      </c>
      <c r="H284" s="52">
        <v>2022</v>
      </c>
      <c r="I284" s="38">
        <v>60.5</v>
      </c>
      <c r="J284" s="38">
        <v>44.6</v>
      </c>
      <c r="K284" s="38">
        <v>44.6</v>
      </c>
      <c r="L284" s="38">
        <v>44.6</v>
      </c>
      <c r="M284" s="38">
        <v>44.6</v>
      </c>
      <c r="N284" s="37">
        <v>44.6</v>
      </c>
      <c r="O284" s="37">
        <v>44.6</v>
      </c>
      <c r="P284" s="37">
        <v>44.6</v>
      </c>
      <c r="Q284" s="37">
        <v>44.6</v>
      </c>
      <c r="R284" s="37">
        <v>44.6</v>
      </c>
      <c r="S284" s="37">
        <v>44.6</v>
      </c>
      <c r="T284" s="207"/>
    </row>
    <row r="285" spans="1:20" s="5" customFormat="1" ht="13.2">
      <c r="A285" s="5">
        <f t="shared" si="4"/>
        <v>285</v>
      </c>
      <c r="B285" s="51" t="s">
        <v>2513</v>
      </c>
      <c r="C285" s="51"/>
      <c r="D285" s="51" t="s">
        <v>2297</v>
      </c>
      <c r="E285" s="51" t="s">
        <v>231</v>
      </c>
      <c r="F285" s="51" t="s">
        <v>1731</v>
      </c>
      <c r="G285" s="51" t="s">
        <v>186</v>
      </c>
      <c r="H285" s="52">
        <v>2022</v>
      </c>
      <c r="I285" s="38">
        <v>60.5</v>
      </c>
      <c r="J285" s="38">
        <v>44.6</v>
      </c>
      <c r="K285" s="38">
        <v>44.6</v>
      </c>
      <c r="L285" s="38">
        <v>44.6</v>
      </c>
      <c r="M285" s="38">
        <v>44.6</v>
      </c>
      <c r="N285" s="37">
        <v>44.6</v>
      </c>
      <c r="O285" s="37">
        <v>44.6</v>
      </c>
      <c r="P285" s="37">
        <v>44.6</v>
      </c>
      <c r="Q285" s="37">
        <v>44.6</v>
      </c>
      <c r="R285" s="37">
        <v>44.6</v>
      </c>
      <c r="S285" s="37">
        <v>44.6</v>
      </c>
      <c r="T285" s="207"/>
    </row>
    <row r="286" spans="1:20" s="5" customFormat="1" ht="13.2">
      <c r="A286" s="5">
        <f t="shared" si="4"/>
        <v>286</v>
      </c>
      <c r="B286" s="51" t="s">
        <v>2514</v>
      </c>
      <c r="C286" s="51"/>
      <c r="D286" s="51" t="s">
        <v>2298</v>
      </c>
      <c r="E286" s="51" t="s">
        <v>231</v>
      </c>
      <c r="F286" s="51" t="s">
        <v>1731</v>
      </c>
      <c r="G286" s="51" t="s">
        <v>186</v>
      </c>
      <c r="H286" s="52">
        <v>2022</v>
      </c>
      <c r="I286" s="38">
        <v>60.5</v>
      </c>
      <c r="J286" s="38">
        <v>44.6</v>
      </c>
      <c r="K286" s="38">
        <v>44.6</v>
      </c>
      <c r="L286" s="38">
        <v>44.6</v>
      </c>
      <c r="M286" s="38">
        <v>44.6</v>
      </c>
      <c r="N286" s="37">
        <v>44.6</v>
      </c>
      <c r="O286" s="37">
        <v>44.6</v>
      </c>
      <c r="P286" s="37">
        <v>44.6</v>
      </c>
      <c r="Q286" s="37">
        <v>44.6</v>
      </c>
      <c r="R286" s="37">
        <v>44.6</v>
      </c>
      <c r="S286" s="37">
        <v>44.6</v>
      </c>
      <c r="T286" s="207"/>
    </row>
    <row r="287" spans="1:20" s="5" customFormat="1" ht="13.2">
      <c r="A287" s="5">
        <f t="shared" si="4"/>
        <v>287</v>
      </c>
      <c r="B287" s="51" t="s">
        <v>2515</v>
      </c>
      <c r="C287" s="51"/>
      <c r="D287" s="51" t="s">
        <v>2299</v>
      </c>
      <c r="E287" s="51" t="s">
        <v>231</v>
      </c>
      <c r="F287" s="51" t="s">
        <v>1731</v>
      </c>
      <c r="G287" s="51" t="s">
        <v>186</v>
      </c>
      <c r="H287" s="52">
        <v>2022</v>
      </c>
      <c r="I287" s="38">
        <v>60.5</v>
      </c>
      <c r="J287" s="38">
        <v>44.6</v>
      </c>
      <c r="K287" s="38">
        <v>44.6</v>
      </c>
      <c r="L287" s="38">
        <v>44.6</v>
      </c>
      <c r="M287" s="38">
        <v>44.6</v>
      </c>
      <c r="N287" s="37">
        <v>44.6</v>
      </c>
      <c r="O287" s="37">
        <v>44.6</v>
      </c>
      <c r="P287" s="37">
        <v>44.6</v>
      </c>
      <c r="Q287" s="37">
        <v>44.6</v>
      </c>
      <c r="R287" s="37">
        <v>44.6</v>
      </c>
      <c r="S287" s="37">
        <v>44.6</v>
      </c>
      <c r="T287" s="207"/>
    </row>
    <row r="288" spans="1:20" s="5" customFormat="1" ht="13.2">
      <c r="A288" s="5">
        <f t="shared" si="4"/>
        <v>288</v>
      </c>
      <c r="B288" s="51" t="s">
        <v>739</v>
      </c>
      <c r="C288" s="51"/>
      <c r="D288" s="51" t="s">
        <v>740</v>
      </c>
      <c r="E288" s="51" t="s">
        <v>48</v>
      </c>
      <c r="F288" s="51" t="s">
        <v>1733</v>
      </c>
      <c r="G288" s="51" t="s">
        <v>32</v>
      </c>
      <c r="H288" s="52">
        <v>2016</v>
      </c>
      <c r="I288" s="38">
        <v>56.3</v>
      </c>
      <c r="J288" s="38">
        <v>56.3</v>
      </c>
      <c r="K288" s="38">
        <v>56.3</v>
      </c>
      <c r="L288" s="38">
        <v>56.3</v>
      </c>
      <c r="M288" s="38">
        <v>56.3</v>
      </c>
      <c r="N288" s="37">
        <v>56.3</v>
      </c>
      <c r="O288" s="37">
        <v>56.3</v>
      </c>
      <c r="P288" s="37">
        <v>56.3</v>
      </c>
      <c r="Q288" s="37">
        <v>56.3</v>
      </c>
      <c r="R288" s="37">
        <v>56.3</v>
      </c>
      <c r="S288" s="37">
        <v>56.3</v>
      </c>
      <c r="T288" s="207"/>
    </row>
    <row r="289" spans="1:20" s="5" customFormat="1" ht="13.2">
      <c r="A289" s="5">
        <f t="shared" si="4"/>
        <v>289</v>
      </c>
      <c r="B289" s="51" t="s">
        <v>741</v>
      </c>
      <c r="C289" s="51"/>
      <c r="D289" s="51" t="s">
        <v>742</v>
      </c>
      <c r="E289" s="51" t="s">
        <v>48</v>
      </c>
      <c r="F289" s="51" t="s">
        <v>1733</v>
      </c>
      <c r="G289" s="51" t="s">
        <v>32</v>
      </c>
      <c r="H289" s="52">
        <v>2016</v>
      </c>
      <c r="I289" s="38">
        <v>56.3</v>
      </c>
      <c r="J289" s="38">
        <v>56.3</v>
      </c>
      <c r="K289" s="38">
        <v>56.3</v>
      </c>
      <c r="L289" s="38">
        <v>56.3</v>
      </c>
      <c r="M289" s="38">
        <v>56.3</v>
      </c>
      <c r="N289" s="37">
        <v>56.3</v>
      </c>
      <c r="O289" s="37">
        <v>56.3</v>
      </c>
      <c r="P289" s="37">
        <v>56.3</v>
      </c>
      <c r="Q289" s="37">
        <v>56.3</v>
      </c>
      <c r="R289" s="37">
        <v>56.3</v>
      </c>
      <c r="S289" s="37">
        <v>56.3</v>
      </c>
      <c r="T289" s="207"/>
    </row>
    <row r="290" spans="1:20" s="5" customFormat="1" ht="13.2">
      <c r="A290" s="5">
        <f t="shared" si="4"/>
        <v>290</v>
      </c>
      <c r="B290" s="51" t="s">
        <v>743</v>
      </c>
      <c r="C290" s="51"/>
      <c r="D290" s="51" t="s">
        <v>744</v>
      </c>
      <c r="E290" s="51" t="s">
        <v>48</v>
      </c>
      <c r="F290" s="51" t="s">
        <v>1733</v>
      </c>
      <c r="G290" s="51" t="s">
        <v>32</v>
      </c>
      <c r="H290" s="52">
        <v>2016</v>
      </c>
      <c r="I290" s="38">
        <v>56.3</v>
      </c>
      <c r="J290" s="38">
        <v>56.3</v>
      </c>
      <c r="K290" s="38">
        <v>56.3</v>
      </c>
      <c r="L290" s="38">
        <v>56.3</v>
      </c>
      <c r="M290" s="38">
        <v>56.3</v>
      </c>
      <c r="N290" s="37">
        <v>56.3</v>
      </c>
      <c r="O290" s="37">
        <v>56.3</v>
      </c>
      <c r="P290" s="37">
        <v>56.3</v>
      </c>
      <c r="Q290" s="37">
        <v>56.3</v>
      </c>
      <c r="R290" s="37">
        <v>56.3</v>
      </c>
      <c r="S290" s="37">
        <v>56.3</v>
      </c>
      <c r="T290" s="207"/>
    </row>
    <row r="291" spans="1:20" s="5" customFormat="1" ht="13.2">
      <c r="A291" s="5">
        <f t="shared" si="4"/>
        <v>291</v>
      </c>
      <c r="B291" s="51" t="s">
        <v>745</v>
      </c>
      <c r="C291" s="51"/>
      <c r="D291" s="51" t="s">
        <v>746</v>
      </c>
      <c r="E291" s="51" t="s">
        <v>48</v>
      </c>
      <c r="F291" s="51" t="s">
        <v>1733</v>
      </c>
      <c r="G291" s="51" t="s">
        <v>32</v>
      </c>
      <c r="H291" s="52">
        <v>2016</v>
      </c>
      <c r="I291" s="38">
        <v>56.3</v>
      </c>
      <c r="J291" s="38">
        <v>56.3</v>
      </c>
      <c r="K291" s="38">
        <v>56.3</v>
      </c>
      <c r="L291" s="38">
        <v>56.3</v>
      </c>
      <c r="M291" s="38">
        <v>56.3</v>
      </c>
      <c r="N291" s="37">
        <v>56.3</v>
      </c>
      <c r="O291" s="37">
        <v>56.3</v>
      </c>
      <c r="P291" s="37">
        <v>56.3</v>
      </c>
      <c r="Q291" s="37">
        <v>56.3</v>
      </c>
      <c r="R291" s="37">
        <v>56.3</v>
      </c>
      <c r="S291" s="37">
        <v>56.3</v>
      </c>
      <c r="T291" s="207"/>
    </row>
    <row r="292" spans="1:20" s="5" customFormat="1" ht="13.2">
      <c r="A292" s="5">
        <f t="shared" si="4"/>
        <v>292</v>
      </c>
      <c r="B292" s="51" t="s">
        <v>551</v>
      </c>
      <c r="C292" s="51"/>
      <c r="D292" s="51" t="s">
        <v>552</v>
      </c>
      <c r="E292" s="51" t="s">
        <v>369</v>
      </c>
      <c r="F292" s="51" t="s">
        <v>1730</v>
      </c>
      <c r="G292" s="51" t="s">
        <v>32</v>
      </c>
      <c r="H292" s="52">
        <v>2002</v>
      </c>
      <c r="I292" s="38">
        <v>190</v>
      </c>
      <c r="J292" s="38">
        <v>165.5</v>
      </c>
      <c r="K292" s="38">
        <v>165.5</v>
      </c>
      <c r="L292" s="38">
        <v>165.5</v>
      </c>
      <c r="M292" s="38">
        <v>165.5</v>
      </c>
      <c r="N292" s="37">
        <v>165.5</v>
      </c>
      <c r="O292" s="37">
        <v>165.5</v>
      </c>
      <c r="P292" s="37">
        <v>165.5</v>
      </c>
      <c r="Q292" s="37">
        <v>165.5</v>
      </c>
      <c r="R292" s="37">
        <v>165.5</v>
      </c>
      <c r="S292" s="37">
        <v>165.5</v>
      </c>
      <c r="T292" s="207"/>
    </row>
    <row r="293" spans="1:20" s="5" customFormat="1" ht="13.2">
      <c r="A293" s="5">
        <f t="shared" si="4"/>
        <v>293</v>
      </c>
      <c r="B293" s="51" t="s">
        <v>556</v>
      </c>
      <c r="C293" s="51"/>
      <c r="D293" s="51" t="s">
        <v>557</v>
      </c>
      <c r="E293" s="51" t="s">
        <v>369</v>
      </c>
      <c r="F293" s="51" t="s">
        <v>1730</v>
      </c>
      <c r="G293" s="51" t="s">
        <v>32</v>
      </c>
      <c r="H293" s="52">
        <v>2002</v>
      </c>
      <c r="I293" s="38">
        <v>188.7</v>
      </c>
      <c r="J293" s="38">
        <v>158</v>
      </c>
      <c r="K293" s="38">
        <v>158</v>
      </c>
      <c r="L293" s="38">
        <v>158</v>
      </c>
      <c r="M293" s="38">
        <v>158</v>
      </c>
      <c r="N293" s="37">
        <v>158</v>
      </c>
      <c r="O293" s="37">
        <v>158</v>
      </c>
      <c r="P293" s="37">
        <v>158</v>
      </c>
      <c r="Q293" s="37">
        <v>158</v>
      </c>
      <c r="R293" s="37">
        <v>158</v>
      </c>
      <c r="S293" s="37">
        <v>158</v>
      </c>
      <c r="T293" s="207"/>
    </row>
    <row r="294" spans="1:20" s="5" customFormat="1" ht="13.2">
      <c r="A294" s="5">
        <f t="shared" si="4"/>
        <v>294</v>
      </c>
      <c r="B294" s="51" t="s">
        <v>560</v>
      </c>
      <c r="C294" s="51" t="s">
        <v>4516</v>
      </c>
      <c r="D294" s="51" t="s">
        <v>561</v>
      </c>
      <c r="E294" s="51" t="s">
        <v>369</v>
      </c>
      <c r="F294" s="51" t="s">
        <v>1730</v>
      </c>
      <c r="G294" s="51" t="s">
        <v>32</v>
      </c>
      <c r="H294" s="52">
        <v>2002</v>
      </c>
      <c r="I294" s="38">
        <v>188.7</v>
      </c>
      <c r="J294" s="38">
        <v>158</v>
      </c>
      <c r="K294" s="38">
        <v>158</v>
      </c>
      <c r="L294" s="38">
        <v>158</v>
      </c>
      <c r="M294" s="38">
        <v>158</v>
      </c>
      <c r="N294" s="37">
        <v>158</v>
      </c>
      <c r="O294" s="37">
        <v>158</v>
      </c>
      <c r="P294" s="37">
        <v>158</v>
      </c>
      <c r="Q294" s="37">
        <v>158</v>
      </c>
      <c r="R294" s="37">
        <v>158</v>
      </c>
      <c r="S294" s="37">
        <v>158</v>
      </c>
      <c r="T294" s="207"/>
    </row>
    <row r="295" spans="1:20" s="5" customFormat="1" ht="13.2">
      <c r="A295" s="5">
        <f t="shared" si="4"/>
        <v>295</v>
      </c>
      <c r="B295" s="51" t="s">
        <v>564</v>
      </c>
      <c r="C295" s="51"/>
      <c r="D295" s="51" t="s">
        <v>565</v>
      </c>
      <c r="E295" s="51" t="s">
        <v>369</v>
      </c>
      <c r="F295" s="51" t="s">
        <v>1730</v>
      </c>
      <c r="G295" s="51" t="s">
        <v>32</v>
      </c>
      <c r="H295" s="52">
        <v>2002</v>
      </c>
      <c r="I295" s="38">
        <v>373.16</v>
      </c>
      <c r="J295" s="38">
        <v>303</v>
      </c>
      <c r="K295" s="38">
        <v>303</v>
      </c>
      <c r="L295" s="38">
        <v>303</v>
      </c>
      <c r="M295" s="38">
        <v>303</v>
      </c>
      <c r="N295" s="37">
        <v>303</v>
      </c>
      <c r="O295" s="37">
        <v>303</v>
      </c>
      <c r="P295" s="37">
        <v>303</v>
      </c>
      <c r="Q295" s="37">
        <v>303</v>
      </c>
      <c r="R295" s="37">
        <v>303</v>
      </c>
      <c r="S295" s="37">
        <v>303</v>
      </c>
      <c r="T295" s="207"/>
    </row>
    <row r="296" spans="1:20" s="5" customFormat="1" ht="13.2">
      <c r="A296" s="5">
        <f t="shared" si="4"/>
        <v>296</v>
      </c>
      <c r="B296" s="51" t="s">
        <v>568</v>
      </c>
      <c r="C296" s="51"/>
      <c r="D296" s="51" t="s">
        <v>569</v>
      </c>
      <c r="E296" s="51" t="s">
        <v>570</v>
      </c>
      <c r="F296" s="51" t="s">
        <v>1730</v>
      </c>
      <c r="G296" s="51" t="s">
        <v>32</v>
      </c>
      <c r="H296" s="52">
        <v>2003</v>
      </c>
      <c r="I296" s="38">
        <v>60.5</v>
      </c>
      <c r="J296" s="38">
        <v>50</v>
      </c>
      <c r="K296" s="38">
        <v>50</v>
      </c>
      <c r="L296" s="38">
        <v>50</v>
      </c>
      <c r="M296" s="38">
        <v>50</v>
      </c>
      <c r="N296" s="37">
        <v>50</v>
      </c>
      <c r="O296" s="37">
        <v>50</v>
      </c>
      <c r="P296" s="37">
        <v>50</v>
      </c>
      <c r="Q296" s="37">
        <v>50</v>
      </c>
      <c r="R296" s="37">
        <v>50</v>
      </c>
      <c r="S296" s="37">
        <v>50</v>
      </c>
      <c r="T296" s="207"/>
    </row>
    <row r="297" spans="1:20" s="5" customFormat="1" ht="13.2">
      <c r="A297" s="5">
        <f t="shared" si="4"/>
        <v>297</v>
      </c>
      <c r="B297" s="51" t="s">
        <v>573</v>
      </c>
      <c r="C297" s="51"/>
      <c r="D297" s="51" t="s">
        <v>574</v>
      </c>
      <c r="E297" s="51" t="s">
        <v>570</v>
      </c>
      <c r="F297" s="51" t="s">
        <v>1730</v>
      </c>
      <c r="G297" s="51" t="s">
        <v>32</v>
      </c>
      <c r="H297" s="52">
        <v>2003</v>
      </c>
      <c r="I297" s="38">
        <v>60.5</v>
      </c>
      <c r="J297" s="38">
        <v>50</v>
      </c>
      <c r="K297" s="38">
        <v>50</v>
      </c>
      <c r="L297" s="38">
        <v>50</v>
      </c>
      <c r="M297" s="38">
        <v>50</v>
      </c>
      <c r="N297" s="37">
        <v>50</v>
      </c>
      <c r="O297" s="37">
        <v>50</v>
      </c>
      <c r="P297" s="37">
        <v>50</v>
      </c>
      <c r="Q297" s="37">
        <v>50</v>
      </c>
      <c r="R297" s="37">
        <v>50</v>
      </c>
      <c r="S297" s="37">
        <v>50</v>
      </c>
      <c r="T297" s="207"/>
    </row>
    <row r="298" spans="1:20" s="5" customFormat="1" ht="13.2">
      <c r="A298" s="5">
        <f t="shared" si="4"/>
        <v>298</v>
      </c>
      <c r="B298" s="51" t="s">
        <v>577</v>
      </c>
      <c r="C298" s="51"/>
      <c r="D298" s="51" t="s">
        <v>578</v>
      </c>
      <c r="E298" s="51" t="s">
        <v>570</v>
      </c>
      <c r="F298" s="51" t="s">
        <v>1730</v>
      </c>
      <c r="G298" s="51" t="s">
        <v>32</v>
      </c>
      <c r="H298" s="52">
        <v>2003</v>
      </c>
      <c r="I298" s="38">
        <v>60.5</v>
      </c>
      <c r="J298" s="38">
        <v>50</v>
      </c>
      <c r="K298" s="38">
        <v>50</v>
      </c>
      <c r="L298" s="38">
        <v>50</v>
      </c>
      <c r="M298" s="38">
        <v>50</v>
      </c>
      <c r="N298" s="37">
        <v>50</v>
      </c>
      <c r="O298" s="37">
        <v>50</v>
      </c>
      <c r="P298" s="37">
        <v>50</v>
      </c>
      <c r="Q298" s="37">
        <v>50</v>
      </c>
      <c r="R298" s="37">
        <v>50</v>
      </c>
      <c r="S298" s="37">
        <v>50</v>
      </c>
      <c r="T298" s="207"/>
    </row>
    <row r="299" spans="1:20" s="5" customFormat="1" ht="13.2">
      <c r="A299" s="5">
        <f t="shared" si="4"/>
        <v>299</v>
      </c>
      <c r="B299" s="51" t="s">
        <v>579</v>
      </c>
      <c r="C299" s="51"/>
      <c r="D299" s="51" t="s">
        <v>580</v>
      </c>
      <c r="E299" s="51" t="s">
        <v>570</v>
      </c>
      <c r="F299" s="51" t="s">
        <v>1730</v>
      </c>
      <c r="G299" s="51" t="s">
        <v>32</v>
      </c>
      <c r="H299" s="52">
        <v>2003</v>
      </c>
      <c r="I299" s="38">
        <v>41.98</v>
      </c>
      <c r="J299" s="38">
        <v>40</v>
      </c>
      <c r="K299" s="38">
        <v>40</v>
      </c>
      <c r="L299" s="38">
        <v>40</v>
      </c>
      <c r="M299" s="38">
        <v>40</v>
      </c>
      <c r="N299" s="37">
        <v>40</v>
      </c>
      <c r="O299" s="37">
        <v>40</v>
      </c>
      <c r="P299" s="37">
        <v>40</v>
      </c>
      <c r="Q299" s="37">
        <v>40</v>
      </c>
      <c r="R299" s="37">
        <v>40</v>
      </c>
      <c r="S299" s="37">
        <v>40</v>
      </c>
      <c r="T299" s="207"/>
    </row>
    <row r="300" spans="1:20" s="5" customFormat="1" ht="13.2">
      <c r="A300" s="5">
        <f t="shared" si="4"/>
        <v>300</v>
      </c>
      <c r="B300" s="51" t="s">
        <v>747</v>
      </c>
      <c r="C300" s="51"/>
      <c r="D300" s="51" t="s">
        <v>748</v>
      </c>
      <c r="E300" s="51" t="s">
        <v>257</v>
      </c>
      <c r="F300" s="51" t="s">
        <v>1731</v>
      </c>
      <c r="G300" s="51" t="s">
        <v>186</v>
      </c>
      <c r="H300" s="52">
        <v>1995</v>
      </c>
      <c r="I300" s="38">
        <v>88.23</v>
      </c>
      <c r="J300" s="38">
        <v>80</v>
      </c>
      <c r="K300" s="38">
        <v>80</v>
      </c>
      <c r="L300" s="38">
        <v>80</v>
      </c>
      <c r="M300" s="38">
        <v>80</v>
      </c>
      <c r="N300" s="37">
        <v>80</v>
      </c>
      <c r="O300" s="37">
        <v>80</v>
      </c>
      <c r="P300" s="37">
        <v>80</v>
      </c>
      <c r="Q300" s="37">
        <v>80</v>
      </c>
      <c r="R300" s="37">
        <v>80</v>
      </c>
      <c r="S300" s="37">
        <v>80</v>
      </c>
      <c r="T300" s="207"/>
    </row>
    <row r="301" spans="1:20" s="5" customFormat="1" ht="13.2">
      <c r="A301" s="5">
        <f t="shared" si="4"/>
        <v>301</v>
      </c>
      <c r="B301" s="51" t="s">
        <v>749</v>
      </c>
      <c r="C301" s="51"/>
      <c r="D301" s="51" t="s">
        <v>750</v>
      </c>
      <c r="E301" s="51" t="s">
        <v>257</v>
      </c>
      <c r="F301" s="51" t="s">
        <v>1731</v>
      </c>
      <c r="G301" s="51" t="s">
        <v>186</v>
      </c>
      <c r="H301" s="52">
        <v>1995</v>
      </c>
      <c r="I301" s="38">
        <v>88.23</v>
      </c>
      <c r="J301" s="38">
        <v>80</v>
      </c>
      <c r="K301" s="38">
        <v>80</v>
      </c>
      <c r="L301" s="38">
        <v>80</v>
      </c>
      <c r="M301" s="38">
        <v>80</v>
      </c>
      <c r="N301" s="37">
        <v>80</v>
      </c>
      <c r="O301" s="37">
        <v>80</v>
      </c>
      <c r="P301" s="37">
        <v>80</v>
      </c>
      <c r="Q301" s="37">
        <v>80</v>
      </c>
      <c r="R301" s="37">
        <v>80</v>
      </c>
      <c r="S301" s="37">
        <v>80</v>
      </c>
      <c r="T301" s="207"/>
    </row>
    <row r="302" spans="1:20" s="5" customFormat="1" ht="13.2">
      <c r="A302" s="5">
        <f t="shared" si="4"/>
        <v>302</v>
      </c>
      <c r="B302" s="51" t="s">
        <v>751</v>
      </c>
      <c r="C302" s="51"/>
      <c r="D302" s="51" t="s">
        <v>752</v>
      </c>
      <c r="E302" s="51" t="s">
        <v>315</v>
      </c>
      <c r="F302" s="51" t="s">
        <v>1731</v>
      </c>
      <c r="G302" s="51" t="s">
        <v>32</v>
      </c>
      <c r="H302" s="52">
        <v>2001</v>
      </c>
      <c r="I302" s="38">
        <v>60.5</v>
      </c>
      <c r="J302" s="38">
        <v>47</v>
      </c>
      <c r="K302" s="38">
        <v>47</v>
      </c>
      <c r="L302" s="38">
        <v>47</v>
      </c>
      <c r="M302" s="38">
        <v>47</v>
      </c>
      <c r="N302" s="37">
        <v>47</v>
      </c>
      <c r="O302" s="37">
        <v>47</v>
      </c>
      <c r="P302" s="37">
        <v>47</v>
      </c>
      <c r="Q302" s="37">
        <v>47</v>
      </c>
      <c r="R302" s="37">
        <v>47</v>
      </c>
      <c r="S302" s="37">
        <v>47</v>
      </c>
      <c r="T302" s="207"/>
    </row>
    <row r="303" spans="1:20" s="5" customFormat="1" ht="13.2">
      <c r="A303" s="5">
        <f t="shared" si="4"/>
        <v>303</v>
      </c>
      <c r="B303" s="51" t="s">
        <v>753</v>
      </c>
      <c r="C303" s="51"/>
      <c r="D303" s="51" t="s">
        <v>754</v>
      </c>
      <c r="E303" s="51" t="s">
        <v>315</v>
      </c>
      <c r="F303" s="51" t="s">
        <v>1731</v>
      </c>
      <c r="G303" s="51" t="s">
        <v>32</v>
      </c>
      <c r="H303" s="52">
        <v>2001</v>
      </c>
      <c r="I303" s="38">
        <v>60.5</v>
      </c>
      <c r="J303" s="38">
        <v>47</v>
      </c>
      <c r="K303" s="38">
        <v>47</v>
      </c>
      <c r="L303" s="38">
        <v>47</v>
      </c>
      <c r="M303" s="38">
        <v>47</v>
      </c>
      <c r="N303" s="37">
        <v>47</v>
      </c>
      <c r="O303" s="37">
        <v>47</v>
      </c>
      <c r="P303" s="37">
        <v>47</v>
      </c>
      <c r="Q303" s="37">
        <v>47</v>
      </c>
      <c r="R303" s="37">
        <v>47</v>
      </c>
      <c r="S303" s="37">
        <v>47</v>
      </c>
      <c r="T303" s="207"/>
    </row>
    <row r="304" spans="1:20" s="5" customFormat="1" ht="13.2">
      <c r="A304" s="5">
        <f t="shared" si="4"/>
        <v>304</v>
      </c>
      <c r="B304" s="51" t="s">
        <v>755</v>
      </c>
      <c r="C304" s="51"/>
      <c r="D304" s="51" t="s">
        <v>756</v>
      </c>
      <c r="E304" s="51" t="s">
        <v>315</v>
      </c>
      <c r="F304" s="51" t="s">
        <v>1731</v>
      </c>
      <c r="G304" s="51" t="s">
        <v>32</v>
      </c>
      <c r="H304" s="52">
        <v>2001</v>
      </c>
      <c r="I304" s="38">
        <v>60.5</v>
      </c>
      <c r="J304" s="38">
        <v>47</v>
      </c>
      <c r="K304" s="38">
        <v>47</v>
      </c>
      <c r="L304" s="38">
        <v>47</v>
      </c>
      <c r="M304" s="38">
        <v>47</v>
      </c>
      <c r="N304" s="37">
        <v>47</v>
      </c>
      <c r="O304" s="37">
        <v>47</v>
      </c>
      <c r="P304" s="37">
        <v>47</v>
      </c>
      <c r="Q304" s="37">
        <v>47</v>
      </c>
      <c r="R304" s="37">
        <v>47</v>
      </c>
      <c r="S304" s="37">
        <v>47</v>
      </c>
      <c r="T304" s="207"/>
    </row>
    <row r="305" spans="1:20" s="5" customFormat="1" ht="13.2">
      <c r="A305" s="5">
        <f t="shared" si="4"/>
        <v>305</v>
      </c>
      <c r="B305" s="51" t="s">
        <v>757</v>
      </c>
      <c r="C305" s="51"/>
      <c r="D305" s="51" t="s">
        <v>758</v>
      </c>
      <c r="E305" s="51" t="s">
        <v>315</v>
      </c>
      <c r="F305" s="51" t="s">
        <v>1731</v>
      </c>
      <c r="G305" s="51" t="s">
        <v>32</v>
      </c>
      <c r="H305" s="52">
        <v>2001</v>
      </c>
      <c r="I305" s="38">
        <v>60.5</v>
      </c>
      <c r="J305" s="38">
        <v>47</v>
      </c>
      <c r="K305" s="38">
        <v>47</v>
      </c>
      <c r="L305" s="38">
        <v>47</v>
      </c>
      <c r="M305" s="38">
        <v>47</v>
      </c>
      <c r="N305" s="37">
        <v>47</v>
      </c>
      <c r="O305" s="37">
        <v>47</v>
      </c>
      <c r="P305" s="37">
        <v>47</v>
      </c>
      <c r="Q305" s="37">
        <v>47</v>
      </c>
      <c r="R305" s="37">
        <v>47</v>
      </c>
      <c r="S305" s="37">
        <v>47</v>
      </c>
      <c r="T305" s="207"/>
    </row>
    <row r="306" spans="1:20" s="5" customFormat="1" ht="13.2">
      <c r="A306" s="5">
        <f t="shared" si="4"/>
        <v>306</v>
      </c>
      <c r="B306" s="51" t="s">
        <v>581</v>
      </c>
      <c r="C306" s="51"/>
      <c r="D306" s="51" t="s">
        <v>582</v>
      </c>
      <c r="E306" s="51" t="s">
        <v>315</v>
      </c>
      <c r="F306" s="51" t="s">
        <v>1730</v>
      </c>
      <c r="G306" s="51" t="s">
        <v>32</v>
      </c>
      <c r="H306" s="52">
        <v>2004</v>
      </c>
      <c r="I306" s="38">
        <v>198.9</v>
      </c>
      <c r="J306" s="38">
        <v>142</v>
      </c>
      <c r="K306" s="38">
        <v>142</v>
      </c>
      <c r="L306" s="38">
        <v>142</v>
      </c>
      <c r="M306" s="38">
        <v>142</v>
      </c>
      <c r="N306" s="37">
        <v>142</v>
      </c>
      <c r="O306" s="37">
        <v>142</v>
      </c>
      <c r="P306" s="37">
        <v>142</v>
      </c>
      <c r="Q306" s="37">
        <v>142</v>
      </c>
      <c r="R306" s="37">
        <v>142</v>
      </c>
      <c r="S306" s="37">
        <v>142</v>
      </c>
      <c r="T306" s="207"/>
    </row>
    <row r="307" spans="1:20" s="5" customFormat="1" ht="13.2">
      <c r="A307" s="5">
        <f t="shared" si="4"/>
        <v>307</v>
      </c>
      <c r="B307" s="51" t="s">
        <v>759</v>
      </c>
      <c r="C307" s="51"/>
      <c r="D307" s="51" t="s">
        <v>760</v>
      </c>
      <c r="E307" s="51" t="s">
        <v>315</v>
      </c>
      <c r="F307" s="51" t="s">
        <v>1731</v>
      </c>
      <c r="G307" s="51" t="s">
        <v>32</v>
      </c>
      <c r="H307" s="52">
        <v>2010</v>
      </c>
      <c r="I307" s="38">
        <v>60.5</v>
      </c>
      <c r="J307" s="38">
        <v>47</v>
      </c>
      <c r="K307" s="38">
        <v>47</v>
      </c>
      <c r="L307" s="38">
        <v>47</v>
      </c>
      <c r="M307" s="38">
        <v>47</v>
      </c>
      <c r="N307" s="37">
        <v>47</v>
      </c>
      <c r="O307" s="37">
        <v>47</v>
      </c>
      <c r="P307" s="37">
        <v>47</v>
      </c>
      <c r="Q307" s="37">
        <v>47</v>
      </c>
      <c r="R307" s="37">
        <v>47</v>
      </c>
      <c r="S307" s="37">
        <v>47</v>
      </c>
      <c r="T307" s="207"/>
    </row>
    <row r="308" spans="1:20" s="5" customFormat="1" ht="13.2">
      <c r="A308" s="5">
        <f t="shared" si="4"/>
        <v>308</v>
      </c>
      <c r="B308" s="51" t="s">
        <v>761</v>
      </c>
      <c r="C308" s="51"/>
      <c r="D308" s="51" t="s">
        <v>762</v>
      </c>
      <c r="E308" s="51" t="s">
        <v>315</v>
      </c>
      <c r="F308" s="51" t="s">
        <v>1731</v>
      </c>
      <c r="G308" s="51" t="s">
        <v>32</v>
      </c>
      <c r="H308" s="52">
        <v>2010</v>
      </c>
      <c r="I308" s="38">
        <v>60.5</v>
      </c>
      <c r="J308" s="38">
        <v>47</v>
      </c>
      <c r="K308" s="38">
        <v>47</v>
      </c>
      <c r="L308" s="38">
        <v>47</v>
      </c>
      <c r="M308" s="38">
        <v>47</v>
      </c>
      <c r="N308" s="37">
        <v>47</v>
      </c>
      <c r="O308" s="37">
        <v>47</v>
      </c>
      <c r="P308" s="37">
        <v>47</v>
      </c>
      <c r="Q308" s="37">
        <v>47</v>
      </c>
      <c r="R308" s="37">
        <v>47</v>
      </c>
      <c r="S308" s="37">
        <v>47</v>
      </c>
      <c r="T308" s="207"/>
    </row>
    <row r="309" spans="1:20" s="5" customFormat="1" ht="13.2">
      <c r="A309" s="5">
        <f t="shared" si="4"/>
        <v>309</v>
      </c>
      <c r="B309" s="51" t="s">
        <v>584</v>
      </c>
      <c r="C309" s="51"/>
      <c r="D309" s="51" t="s">
        <v>585</v>
      </c>
      <c r="E309" s="51" t="s">
        <v>315</v>
      </c>
      <c r="F309" s="51" t="s">
        <v>1730</v>
      </c>
      <c r="G309" s="51" t="s">
        <v>32</v>
      </c>
      <c r="H309" s="52">
        <v>2004</v>
      </c>
      <c r="I309" s="38">
        <v>191</v>
      </c>
      <c r="J309" s="38">
        <v>139</v>
      </c>
      <c r="K309" s="38">
        <v>139</v>
      </c>
      <c r="L309" s="38">
        <v>139</v>
      </c>
      <c r="M309" s="38">
        <v>139</v>
      </c>
      <c r="N309" s="37">
        <v>139</v>
      </c>
      <c r="O309" s="37">
        <v>139</v>
      </c>
      <c r="P309" s="37">
        <v>139</v>
      </c>
      <c r="Q309" s="37">
        <v>139</v>
      </c>
      <c r="R309" s="37">
        <v>139</v>
      </c>
      <c r="S309" s="37">
        <v>139</v>
      </c>
      <c r="T309" s="207"/>
    </row>
    <row r="310" spans="1:20" s="5" customFormat="1" ht="13.2">
      <c r="A310" s="5">
        <f t="shared" si="4"/>
        <v>310</v>
      </c>
      <c r="B310" s="51" t="s">
        <v>763</v>
      </c>
      <c r="C310" s="51"/>
      <c r="D310" s="51" t="s">
        <v>764</v>
      </c>
      <c r="E310" s="51" t="s">
        <v>34</v>
      </c>
      <c r="F310" s="51" t="s">
        <v>1731</v>
      </c>
      <c r="G310" s="51" t="s">
        <v>69</v>
      </c>
      <c r="H310" s="52">
        <v>2004</v>
      </c>
      <c r="I310" s="38">
        <v>60.5</v>
      </c>
      <c r="J310" s="38">
        <v>46</v>
      </c>
      <c r="K310" s="38">
        <v>46</v>
      </c>
      <c r="L310" s="38">
        <v>46</v>
      </c>
      <c r="M310" s="38">
        <v>46</v>
      </c>
      <c r="N310" s="37">
        <v>46</v>
      </c>
      <c r="O310" s="37">
        <v>46</v>
      </c>
      <c r="P310" s="37">
        <v>46</v>
      </c>
      <c r="Q310" s="37">
        <v>46</v>
      </c>
      <c r="R310" s="37">
        <v>46</v>
      </c>
      <c r="S310" s="37">
        <v>46</v>
      </c>
      <c r="T310" s="207"/>
    </row>
    <row r="311" spans="1:20" s="5" customFormat="1" ht="13.2">
      <c r="A311" s="5">
        <f t="shared" si="4"/>
        <v>311</v>
      </c>
      <c r="B311" s="51" t="s">
        <v>588</v>
      </c>
      <c r="C311" s="51"/>
      <c r="D311" s="51" t="s">
        <v>589</v>
      </c>
      <c r="E311" s="51" t="s">
        <v>34</v>
      </c>
      <c r="F311" s="51" t="s">
        <v>1730</v>
      </c>
      <c r="G311" s="51" t="s">
        <v>69</v>
      </c>
      <c r="H311" s="52">
        <v>1996</v>
      </c>
      <c r="I311" s="38">
        <v>50</v>
      </c>
      <c r="J311" s="38">
        <v>38</v>
      </c>
      <c r="K311" s="38">
        <v>38</v>
      </c>
      <c r="L311" s="38">
        <v>38</v>
      </c>
      <c r="M311" s="38">
        <v>38</v>
      </c>
      <c r="N311" s="37">
        <v>38</v>
      </c>
      <c r="O311" s="37">
        <v>38</v>
      </c>
      <c r="P311" s="37">
        <v>38</v>
      </c>
      <c r="Q311" s="37">
        <v>38</v>
      </c>
      <c r="R311" s="37">
        <v>38</v>
      </c>
      <c r="S311" s="37">
        <v>38</v>
      </c>
      <c r="T311" s="207"/>
    </row>
    <row r="312" spans="1:20" s="5" customFormat="1" ht="13.2">
      <c r="A312" s="5">
        <f t="shared" si="4"/>
        <v>312</v>
      </c>
      <c r="B312" s="51" t="s">
        <v>586</v>
      </c>
      <c r="C312" s="51"/>
      <c r="D312" s="51" t="s">
        <v>587</v>
      </c>
      <c r="E312" s="51" t="s">
        <v>34</v>
      </c>
      <c r="F312" s="51" t="s">
        <v>1730</v>
      </c>
      <c r="G312" s="51" t="s">
        <v>69</v>
      </c>
      <c r="H312" s="52">
        <v>1962</v>
      </c>
      <c r="I312" s="38">
        <v>25</v>
      </c>
      <c r="J312" s="38">
        <v>20</v>
      </c>
      <c r="K312" s="38">
        <v>20</v>
      </c>
      <c r="L312" s="38">
        <v>20</v>
      </c>
      <c r="M312" s="38">
        <v>20</v>
      </c>
      <c r="N312" s="37">
        <v>20</v>
      </c>
      <c r="O312" s="37">
        <v>20</v>
      </c>
      <c r="P312" s="37">
        <v>20</v>
      </c>
      <c r="Q312" s="37">
        <v>20</v>
      </c>
      <c r="R312" s="37">
        <v>20</v>
      </c>
      <c r="S312" s="37">
        <v>20</v>
      </c>
      <c r="T312" s="207"/>
    </row>
    <row r="313" spans="1:20" s="5" customFormat="1" ht="13.2">
      <c r="A313" s="5">
        <f t="shared" si="4"/>
        <v>313</v>
      </c>
      <c r="B313" s="51" t="s">
        <v>765</v>
      </c>
      <c r="C313" s="51"/>
      <c r="D313" s="51" t="s">
        <v>766</v>
      </c>
      <c r="E313" s="51" t="s">
        <v>212</v>
      </c>
      <c r="F313" s="51" t="s">
        <v>1732</v>
      </c>
      <c r="G313" s="51" t="s">
        <v>32</v>
      </c>
      <c r="H313" s="52">
        <v>1965</v>
      </c>
      <c r="I313" s="38">
        <v>136</v>
      </c>
      <c r="J313" s="38">
        <v>130</v>
      </c>
      <c r="K313" s="38">
        <v>130</v>
      </c>
      <c r="L313" s="38">
        <v>130</v>
      </c>
      <c r="M313" s="38">
        <v>130</v>
      </c>
      <c r="N313" s="37">
        <v>130</v>
      </c>
      <c r="O313" s="37">
        <v>130</v>
      </c>
      <c r="P313" s="37">
        <v>130</v>
      </c>
      <c r="Q313" s="37">
        <v>130</v>
      </c>
      <c r="R313" s="37">
        <v>130</v>
      </c>
      <c r="S313" s="37">
        <v>130</v>
      </c>
      <c r="T313" s="207"/>
    </row>
    <row r="314" spans="1:20" s="5" customFormat="1" ht="13.2">
      <c r="A314" s="5">
        <f t="shared" si="4"/>
        <v>314</v>
      </c>
      <c r="B314" s="51" t="s">
        <v>767</v>
      </c>
      <c r="C314" s="51"/>
      <c r="D314" s="51" t="s">
        <v>768</v>
      </c>
      <c r="E314" s="51" t="s">
        <v>212</v>
      </c>
      <c r="F314" s="51" t="s">
        <v>1732</v>
      </c>
      <c r="G314" s="51" t="s">
        <v>32</v>
      </c>
      <c r="H314" s="52">
        <v>1968</v>
      </c>
      <c r="I314" s="38">
        <v>136</v>
      </c>
      <c r="J314" s="38">
        <v>135</v>
      </c>
      <c r="K314" s="38">
        <v>135</v>
      </c>
      <c r="L314" s="38">
        <v>135</v>
      </c>
      <c r="M314" s="38">
        <v>135</v>
      </c>
      <c r="N314" s="37">
        <v>135</v>
      </c>
      <c r="O314" s="37">
        <v>135</v>
      </c>
      <c r="P314" s="37">
        <v>135</v>
      </c>
      <c r="Q314" s="37">
        <v>135</v>
      </c>
      <c r="R314" s="37">
        <v>135</v>
      </c>
      <c r="S314" s="37">
        <v>135</v>
      </c>
      <c r="T314" s="207"/>
    </row>
    <row r="315" spans="1:20" s="5" customFormat="1" ht="13.2">
      <c r="A315" s="5">
        <f t="shared" si="4"/>
        <v>315</v>
      </c>
      <c r="B315" s="51" t="s">
        <v>769</v>
      </c>
      <c r="C315" s="51"/>
      <c r="D315" s="51" t="s">
        <v>770</v>
      </c>
      <c r="E315" s="51" t="s">
        <v>212</v>
      </c>
      <c r="F315" s="51" t="s">
        <v>1732</v>
      </c>
      <c r="G315" s="51" t="s">
        <v>32</v>
      </c>
      <c r="H315" s="52">
        <v>1972</v>
      </c>
      <c r="I315" s="38">
        <v>351</v>
      </c>
      <c r="J315" s="38">
        <v>336</v>
      </c>
      <c r="K315" s="38">
        <v>336</v>
      </c>
      <c r="L315" s="38">
        <v>336</v>
      </c>
      <c r="M315" s="38">
        <v>336</v>
      </c>
      <c r="N315" s="37">
        <v>336</v>
      </c>
      <c r="O315" s="37">
        <v>336</v>
      </c>
      <c r="P315" s="37">
        <v>336</v>
      </c>
      <c r="Q315" s="37">
        <v>336</v>
      </c>
      <c r="R315" s="37">
        <v>336</v>
      </c>
      <c r="S315" s="37">
        <v>336</v>
      </c>
      <c r="T315" s="207"/>
    </row>
    <row r="316" spans="1:20" s="5" customFormat="1" ht="13.2">
      <c r="A316" s="5">
        <f t="shared" si="4"/>
        <v>316</v>
      </c>
      <c r="B316" s="51" t="s">
        <v>771</v>
      </c>
      <c r="C316" s="51"/>
      <c r="D316" s="51" t="s">
        <v>772</v>
      </c>
      <c r="E316" s="51" t="s">
        <v>773</v>
      </c>
      <c r="F316" s="51" t="s">
        <v>1733</v>
      </c>
      <c r="G316" s="51" t="s">
        <v>32</v>
      </c>
      <c r="H316" s="52">
        <v>2016</v>
      </c>
      <c r="I316" s="38">
        <v>26.7</v>
      </c>
      <c r="J316" s="38">
        <v>26.7</v>
      </c>
      <c r="K316" s="38">
        <v>26.7</v>
      </c>
      <c r="L316" s="38">
        <v>26.7</v>
      </c>
      <c r="M316" s="38">
        <v>26.7</v>
      </c>
      <c r="N316" s="37">
        <v>26.7</v>
      </c>
      <c r="O316" s="37">
        <v>26.7</v>
      </c>
      <c r="P316" s="37">
        <v>26.7</v>
      </c>
      <c r="Q316" s="37">
        <v>26.7</v>
      </c>
      <c r="R316" s="37">
        <v>26.7</v>
      </c>
      <c r="S316" s="37">
        <v>26.7</v>
      </c>
      <c r="T316" s="207"/>
    </row>
    <row r="317" spans="1:20" s="5" customFormat="1" ht="13.2">
      <c r="A317" s="5">
        <f t="shared" si="4"/>
        <v>317</v>
      </c>
      <c r="B317" s="51" t="s">
        <v>774</v>
      </c>
      <c r="C317" s="51"/>
      <c r="D317" s="51" t="s">
        <v>775</v>
      </c>
      <c r="E317" s="51" t="s">
        <v>773</v>
      </c>
      <c r="F317" s="51" t="s">
        <v>1733</v>
      </c>
      <c r="G317" s="51" t="s">
        <v>32</v>
      </c>
      <c r="H317" s="52">
        <v>2016</v>
      </c>
      <c r="I317" s="38">
        <v>26.7</v>
      </c>
      <c r="J317" s="38">
        <v>26.7</v>
      </c>
      <c r="K317" s="38">
        <v>26.7</v>
      </c>
      <c r="L317" s="38">
        <v>26.7</v>
      </c>
      <c r="M317" s="38">
        <v>26.7</v>
      </c>
      <c r="N317" s="37">
        <v>26.7</v>
      </c>
      <c r="O317" s="37">
        <v>26.7</v>
      </c>
      <c r="P317" s="37">
        <v>26.7</v>
      </c>
      <c r="Q317" s="37">
        <v>26.7</v>
      </c>
      <c r="R317" s="37">
        <v>26.7</v>
      </c>
      <c r="S317" s="37">
        <v>26.7</v>
      </c>
      <c r="T317" s="207"/>
    </row>
    <row r="318" spans="1:20" s="5" customFormat="1" ht="13.2">
      <c r="A318" s="5">
        <f t="shared" si="4"/>
        <v>318</v>
      </c>
      <c r="B318" s="51" t="s">
        <v>776</v>
      </c>
      <c r="C318" s="51"/>
      <c r="D318" s="51" t="s">
        <v>777</v>
      </c>
      <c r="E318" s="51" t="s">
        <v>778</v>
      </c>
      <c r="F318" s="51" t="s">
        <v>1732</v>
      </c>
      <c r="G318" s="51" t="s">
        <v>31</v>
      </c>
      <c r="H318" s="52">
        <v>1958</v>
      </c>
      <c r="I318" s="38">
        <v>177</v>
      </c>
      <c r="J318" s="38">
        <v>167</v>
      </c>
      <c r="K318" s="38">
        <v>167</v>
      </c>
      <c r="L318" s="38">
        <v>167</v>
      </c>
      <c r="M318" s="38">
        <v>167</v>
      </c>
      <c r="N318" s="37">
        <v>167</v>
      </c>
      <c r="O318" s="37">
        <v>167</v>
      </c>
      <c r="P318" s="37">
        <v>167</v>
      </c>
      <c r="Q318" s="37">
        <v>167</v>
      </c>
      <c r="R318" s="37">
        <v>167</v>
      </c>
      <c r="S318" s="37">
        <v>167</v>
      </c>
      <c r="T318" s="207"/>
    </row>
    <row r="319" spans="1:20" s="5" customFormat="1" ht="13.2">
      <c r="A319" s="5">
        <f t="shared" si="4"/>
        <v>319</v>
      </c>
      <c r="B319" s="51" t="s">
        <v>779</v>
      </c>
      <c r="C319" s="51"/>
      <c r="D319" s="51" t="s">
        <v>780</v>
      </c>
      <c r="E319" s="51" t="s">
        <v>778</v>
      </c>
      <c r="F319" s="51" t="s">
        <v>1732</v>
      </c>
      <c r="G319" s="51" t="s">
        <v>31</v>
      </c>
      <c r="H319" s="52">
        <v>1965</v>
      </c>
      <c r="I319" s="38">
        <v>502</v>
      </c>
      <c r="J319" s="38">
        <v>502</v>
      </c>
      <c r="K319" s="38">
        <v>502</v>
      </c>
      <c r="L319" s="38">
        <v>502</v>
      </c>
      <c r="M319" s="38">
        <v>502</v>
      </c>
      <c r="N319" s="37">
        <v>502</v>
      </c>
      <c r="O319" s="37">
        <v>502</v>
      </c>
      <c r="P319" s="37">
        <v>502</v>
      </c>
      <c r="Q319" s="37">
        <v>502</v>
      </c>
      <c r="R319" s="37">
        <v>502</v>
      </c>
      <c r="S319" s="37">
        <v>502</v>
      </c>
      <c r="T319" s="207"/>
    </row>
    <row r="320" spans="1:20" s="5" customFormat="1" ht="13.2">
      <c r="A320" s="5">
        <f t="shared" si="4"/>
        <v>320</v>
      </c>
      <c r="B320" s="51" t="s">
        <v>781</v>
      </c>
      <c r="C320" s="51"/>
      <c r="D320" s="51" t="s">
        <v>782</v>
      </c>
      <c r="E320" s="51" t="s">
        <v>257</v>
      </c>
      <c r="F320" s="51" t="s">
        <v>1731</v>
      </c>
      <c r="G320" s="51" t="s">
        <v>186</v>
      </c>
      <c r="H320" s="52">
        <v>1967</v>
      </c>
      <c r="I320" s="38">
        <v>16.32</v>
      </c>
      <c r="J320" s="38">
        <v>14</v>
      </c>
      <c r="K320" s="38">
        <v>14</v>
      </c>
      <c r="L320" s="38">
        <v>14</v>
      </c>
      <c r="M320" s="38">
        <v>14</v>
      </c>
      <c r="N320" s="37">
        <v>14</v>
      </c>
      <c r="O320" s="37">
        <v>14</v>
      </c>
      <c r="P320" s="37">
        <v>14</v>
      </c>
      <c r="Q320" s="37">
        <v>14</v>
      </c>
      <c r="R320" s="37">
        <v>14</v>
      </c>
      <c r="S320" s="37">
        <v>14</v>
      </c>
      <c r="T320" s="207"/>
    </row>
    <row r="321" spans="1:24" s="207" customFormat="1" ht="13.2">
      <c r="A321" s="5">
        <f t="shared" si="4"/>
        <v>321</v>
      </c>
      <c r="B321" s="51" t="s">
        <v>591</v>
      </c>
      <c r="C321" s="51"/>
      <c r="D321" s="51" t="s">
        <v>592</v>
      </c>
      <c r="E321" s="51" t="s">
        <v>257</v>
      </c>
      <c r="F321" s="51" t="s">
        <v>1730</v>
      </c>
      <c r="G321" s="51" t="s">
        <v>186</v>
      </c>
      <c r="H321" s="52">
        <v>1972</v>
      </c>
      <c r="I321" s="38">
        <v>54</v>
      </c>
      <c r="J321" s="38">
        <v>54</v>
      </c>
      <c r="K321" s="38">
        <v>54</v>
      </c>
      <c r="L321" s="38">
        <v>54</v>
      </c>
      <c r="M321" s="38">
        <v>54</v>
      </c>
      <c r="N321" s="37">
        <v>54</v>
      </c>
      <c r="O321" s="37">
        <v>54</v>
      </c>
      <c r="P321" s="37">
        <v>54</v>
      </c>
      <c r="Q321" s="37">
        <v>54</v>
      </c>
      <c r="R321" s="37">
        <v>54</v>
      </c>
      <c r="S321" s="37">
        <v>54</v>
      </c>
      <c r="X321" s="5"/>
    </row>
    <row r="322" spans="1:24" s="207" customFormat="1" ht="13.2">
      <c r="A322" s="5">
        <f t="shared" si="4"/>
        <v>322</v>
      </c>
      <c r="B322" s="51" t="s">
        <v>594</v>
      </c>
      <c r="C322" s="51"/>
      <c r="D322" s="51" t="s">
        <v>595</v>
      </c>
      <c r="E322" s="51" t="s">
        <v>257</v>
      </c>
      <c r="F322" s="51" t="s">
        <v>1730</v>
      </c>
      <c r="G322" s="51" t="s">
        <v>186</v>
      </c>
      <c r="H322" s="52">
        <v>1972</v>
      </c>
      <c r="I322" s="38">
        <v>54</v>
      </c>
      <c r="J322" s="38">
        <v>54</v>
      </c>
      <c r="K322" s="38">
        <v>54</v>
      </c>
      <c r="L322" s="38">
        <v>54</v>
      </c>
      <c r="M322" s="38">
        <v>54</v>
      </c>
      <c r="N322" s="37">
        <v>54</v>
      </c>
      <c r="O322" s="37">
        <v>54</v>
      </c>
      <c r="P322" s="37">
        <v>54</v>
      </c>
      <c r="Q322" s="37">
        <v>54</v>
      </c>
      <c r="R322" s="37">
        <v>54</v>
      </c>
      <c r="S322" s="37">
        <v>54</v>
      </c>
      <c r="X322" s="5"/>
    </row>
    <row r="323" spans="1:24" s="207" customFormat="1" ht="13.2">
      <c r="A323" s="5">
        <f t="shared" si="4"/>
        <v>323</v>
      </c>
      <c r="B323" s="51" t="s">
        <v>597</v>
      </c>
      <c r="C323" s="51"/>
      <c r="D323" s="51" t="s">
        <v>598</v>
      </c>
      <c r="E323" s="51" t="s">
        <v>257</v>
      </c>
      <c r="F323" s="51" t="s">
        <v>1730</v>
      </c>
      <c r="G323" s="51" t="s">
        <v>186</v>
      </c>
      <c r="H323" s="52">
        <v>1972</v>
      </c>
      <c r="I323" s="38">
        <v>54</v>
      </c>
      <c r="J323" s="38">
        <v>54</v>
      </c>
      <c r="K323" s="38">
        <v>54</v>
      </c>
      <c r="L323" s="38">
        <v>54</v>
      </c>
      <c r="M323" s="38">
        <v>54</v>
      </c>
      <c r="N323" s="37">
        <v>54</v>
      </c>
      <c r="O323" s="37">
        <v>54</v>
      </c>
      <c r="P323" s="37">
        <v>54</v>
      </c>
      <c r="Q323" s="37">
        <v>54</v>
      </c>
      <c r="R323" s="37">
        <v>54</v>
      </c>
      <c r="S323" s="37">
        <v>54</v>
      </c>
      <c r="X323" s="5"/>
    </row>
    <row r="324" spans="1:24" s="207" customFormat="1" ht="13.2">
      <c r="A324" s="5">
        <f t="shared" si="4"/>
        <v>324</v>
      </c>
      <c r="B324" s="51" t="s">
        <v>600</v>
      </c>
      <c r="C324" s="51"/>
      <c r="D324" s="51" t="s">
        <v>601</v>
      </c>
      <c r="E324" s="51" t="s">
        <v>257</v>
      </c>
      <c r="F324" s="51" t="s">
        <v>1730</v>
      </c>
      <c r="G324" s="51" t="s">
        <v>186</v>
      </c>
      <c r="H324" s="52">
        <v>1972</v>
      </c>
      <c r="I324" s="38">
        <v>54</v>
      </c>
      <c r="J324" s="38">
        <v>54</v>
      </c>
      <c r="K324" s="38">
        <v>54</v>
      </c>
      <c r="L324" s="38">
        <v>54</v>
      </c>
      <c r="M324" s="38">
        <v>54</v>
      </c>
      <c r="N324" s="37">
        <v>54</v>
      </c>
      <c r="O324" s="37">
        <v>54</v>
      </c>
      <c r="P324" s="37">
        <v>54</v>
      </c>
      <c r="Q324" s="37">
        <v>54</v>
      </c>
      <c r="R324" s="37">
        <v>54</v>
      </c>
      <c r="S324" s="37">
        <v>54</v>
      </c>
      <c r="X324" s="5"/>
    </row>
    <row r="325" spans="1:24" s="207" customFormat="1" ht="13.2">
      <c r="A325" s="5">
        <f t="shared" si="4"/>
        <v>325</v>
      </c>
      <c r="B325" s="51" t="s">
        <v>606</v>
      </c>
      <c r="C325" s="51"/>
      <c r="D325" s="51" t="s">
        <v>607</v>
      </c>
      <c r="E325" s="51" t="s">
        <v>257</v>
      </c>
      <c r="F325" s="51" t="s">
        <v>1730</v>
      </c>
      <c r="G325" s="51" t="s">
        <v>186</v>
      </c>
      <c r="H325" s="52">
        <v>1972</v>
      </c>
      <c r="I325" s="38">
        <v>54</v>
      </c>
      <c r="J325" s="38">
        <v>54</v>
      </c>
      <c r="K325" s="38">
        <v>54</v>
      </c>
      <c r="L325" s="38">
        <v>54</v>
      </c>
      <c r="M325" s="38">
        <v>54</v>
      </c>
      <c r="N325" s="37">
        <v>54</v>
      </c>
      <c r="O325" s="37">
        <v>54</v>
      </c>
      <c r="P325" s="37">
        <v>54</v>
      </c>
      <c r="Q325" s="37">
        <v>54</v>
      </c>
      <c r="R325" s="37">
        <v>54</v>
      </c>
      <c r="S325" s="37">
        <v>54</v>
      </c>
      <c r="X325" s="5"/>
    </row>
    <row r="326" spans="1:24" s="207" customFormat="1" ht="13.2">
      <c r="A326" s="5">
        <f t="shared" ref="A326:A389" si="5">A325+1</f>
        <v>326</v>
      </c>
      <c r="B326" s="51" t="s">
        <v>609</v>
      </c>
      <c r="C326" s="51"/>
      <c r="D326" s="51" t="s">
        <v>610</v>
      </c>
      <c r="E326" s="51" t="s">
        <v>257</v>
      </c>
      <c r="F326" s="51" t="s">
        <v>1730</v>
      </c>
      <c r="G326" s="51" t="s">
        <v>186</v>
      </c>
      <c r="H326" s="52">
        <v>1972</v>
      </c>
      <c r="I326" s="38">
        <v>54</v>
      </c>
      <c r="J326" s="38">
        <v>54</v>
      </c>
      <c r="K326" s="38">
        <v>54</v>
      </c>
      <c r="L326" s="38">
        <v>54</v>
      </c>
      <c r="M326" s="38">
        <v>54</v>
      </c>
      <c r="N326" s="37">
        <v>54</v>
      </c>
      <c r="O326" s="37">
        <v>54</v>
      </c>
      <c r="P326" s="37">
        <v>54</v>
      </c>
      <c r="Q326" s="37">
        <v>54</v>
      </c>
      <c r="R326" s="37">
        <v>54</v>
      </c>
      <c r="S326" s="37">
        <v>54</v>
      </c>
      <c r="X326" s="5"/>
    </row>
    <row r="327" spans="1:24" s="207" customFormat="1" ht="13.2">
      <c r="A327" s="5">
        <f t="shared" si="5"/>
        <v>327</v>
      </c>
      <c r="B327" s="51" t="s">
        <v>614</v>
      </c>
      <c r="C327" s="51"/>
      <c r="D327" s="51" t="s">
        <v>615</v>
      </c>
      <c r="E327" s="51" t="s">
        <v>257</v>
      </c>
      <c r="F327" s="51" t="s">
        <v>1730</v>
      </c>
      <c r="G327" s="51" t="s">
        <v>186</v>
      </c>
      <c r="H327" s="52">
        <v>1974</v>
      </c>
      <c r="I327" s="38">
        <v>62</v>
      </c>
      <c r="J327" s="38">
        <v>54</v>
      </c>
      <c r="K327" s="38">
        <v>54</v>
      </c>
      <c r="L327" s="38">
        <v>54</v>
      </c>
      <c r="M327" s="38">
        <v>54</v>
      </c>
      <c r="N327" s="37">
        <v>54</v>
      </c>
      <c r="O327" s="37">
        <v>54</v>
      </c>
      <c r="P327" s="37">
        <v>54</v>
      </c>
      <c r="Q327" s="37">
        <v>54</v>
      </c>
      <c r="R327" s="37">
        <v>54</v>
      </c>
      <c r="S327" s="37">
        <v>54</v>
      </c>
      <c r="X327" s="5"/>
    </row>
    <row r="328" spans="1:24" s="207" customFormat="1" ht="13.2">
      <c r="A328" s="5">
        <f t="shared" si="5"/>
        <v>328</v>
      </c>
      <c r="B328" s="51" t="s">
        <v>618</v>
      </c>
      <c r="C328" s="51"/>
      <c r="D328" s="51" t="s">
        <v>619</v>
      </c>
      <c r="E328" s="51" t="s">
        <v>257</v>
      </c>
      <c r="F328" s="51" t="s">
        <v>1730</v>
      </c>
      <c r="G328" s="51" t="s">
        <v>186</v>
      </c>
      <c r="H328" s="52">
        <v>1974</v>
      </c>
      <c r="I328" s="38">
        <v>62</v>
      </c>
      <c r="J328" s="38">
        <v>54</v>
      </c>
      <c r="K328" s="38">
        <v>54</v>
      </c>
      <c r="L328" s="38">
        <v>54</v>
      </c>
      <c r="M328" s="38">
        <v>54</v>
      </c>
      <c r="N328" s="37">
        <v>54</v>
      </c>
      <c r="O328" s="37">
        <v>54</v>
      </c>
      <c r="P328" s="37">
        <v>54</v>
      </c>
      <c r="Q328" s="37">
        <v>54</v>
      </c>
      <c r="R328" s="37">
        <v>54</v>
      </c>
      <c r="S328" s="37">
        <v>54</v>
      </c>
      <c r="X328" s="5"/>
    </row>
    <row r="329" spans="1:24" s="207" customFormat="1" ht="13.2">
      <c r="A329" s="5">
        <f t="shared" si="5"/>
        <v>329</v>
      </c>
      <c r="B329" s="51" t="s">
        <v>791</v>
      </c>
      <c r="C329" s="51"/>
      <c r="D329" s="51" t="s">
        <v>783</v>
      </c>
      <c r="E329" s="51" t="s">
        <v>257</v>
      </c>
      <c r="F329" s="51" t="s">
        <v>1731</v>
      </c>
      <c r="G329" s="51" t="s">
        <v>186</v>
      </c>
      <c r="H329" s="52">
        <v>1975</v>
      </c>
      <c r="I329" s="38">
        <v>85</v>
      </c>
      <c r="J329" s="38">
        <v>56</v>
      </c>
      <c r="K329" s="38">
        <v>56</v>
      </c>
      <c r="L329" s="38">
        <v>56</v>
      </c>
      <c r="M329" s="38">
        <v>56</v>
      </c>
      <c r="N329" s="37">
        <v>56</v>
      </c>
      <c r="O329" s="37">
        <v>56</v>
      </c>
      <c r="P329" s="37">
        <v>56</v>
      </c>
      <c r="Q329" s="37">
        <v>56</v>
      </c>
      <c r="R329" s="37">
        <v>56</v>
      </c>
      <c r="S329" s="37">
        <v>56</v>
      </c>
      <c r="X329" s="5"/>
    </row>
    <row r="330" spans="1:24" s="207" customFormat="1" ht="13.2">
      <c r="A330" s="5">
        <f t="shared" si="5"/>
        <v>330</v>
      </c>
      <c r="B330" s="51" t="s">
        <v>794</v>
      </c>
      <c r="C330" s="51"/>
      <c r="D330" s="51" t="s">
        <v>784</v>
      </c>
      <c r="E330" s="51" t="s">
        <v>257</v>
      </c>
      <c r="F330" s="51" t="s">
        <v>1731</v>
      </c>
      <c r="G330" s="51" t="s">
        <v>186</v>
      </c>
      <c r="H330" s="52">
        <v>1975</v>
      </c>
      <c r="I330" s="38">
        <v>85</v>
      </c>
      <c r="J330" s="38">
        <v>56</v>
      </c>
      <c r="K330" s="38">
        <v>56</v>
      </c>
      <c r="L330" s="38">
        <v>56</v>
      </c>
      <c r="M330" s="38">
        <v>56</v>
      </c>
      <c r="N330" s="37">
        <v>56</v>
      </c>
      <c r="O330" s="37">
        <v>56</v>
      </c>
      <c r="P330" s="37">
        <v>56</v>
      </c>
      <c r="Q330" s="37">
        <v>56</v>
      </c>
      <c r="R330" s="37">
        <v>56</v>
      </c>
      <c r="S330" s="37">
        <v>56</v>
      </c>
      <c r="X330" s="5"/>
    </row>
    <row r="331" spans="1:24" s="207" customFormat="1" ht="13.2">
      <c r="A331" s="5">
        <f t="shared" si="5"/>
        <v>331</v>
      </c>
      <c r="B331" s="51" t="s">
        <v>797</v>
      </c>
      <c r="C331" s="51"/>
      <c r="D331" s="51" t="s">
        <v>785</v>
      </c>
      <c r="E331" s="51" t="s">
        <v>257</v>
      </c>
      <c r="F331" s="51" t="s">
        <v>1731</v>
      </c>
      <c r="G331" s="51" t="s">
        <v>186</v>
      </c>
      <c r="H331" s="52">
        <v>1975</v>
      </c>
      <c r="I331" s="38">
        <v>85</v>
      </c>
      <c r="J331" s="38">
        <v>56</v>
      </c>
      <c r="K331" s="38">
        <v>56</v>
      </c>
      <c r="L331" s="38">
        <v>56</v>
      </c>
      <c r="M331" s="38">
        <v>56</v>
      </c>
      <c r="N331" s="37">
        <v>56</v>
      </c>
      <c r="O331" s="37">
        <v>56</v>
      </c>
      <c r="P331" s="37">
        <v>56</v>
      </c>
      <c r="Q331" s="37">
        <v>56</v>
      </c>
      <c r="R331" s="37">
        <v>56</v>
      </c>
      <c r="S331" s="37">
        <v>56</v>
      </c>
      <c r="X331" s="5"/>
    </row>
    <row r="332" spans="1:24" s="207" customFormat="1" ht="13.2">
      <c r="A332" s="5">
        <f t="shared" si="5"/>
        <v>332</v>
      </c>
      <c r="B332" s="51" t="s">
        <v>800</v>
      </c>
      <c r="C332" s="51"/>
      <c r="D332" s="51" t="s">
        <v>786</v>
      </c>
      <c r="E332" s="51" t="s">
        <v>257</v>
      </c>
      <c r="F332" s="51" t="s">
        <v>1731</v>
      </c>
      <c r="G332" s="51" t="s">
        <v>186</v>
      </c>
      <c r="H332" s="52">
        <v>1975</v>
      </c>
      <c r="I332" s="38">
        <v>85</v>
      </c>
      <c r="J332" s="38">
        <v>56</v>
      </c>
      <c r="K332" s="38">
        <v>56</v>
      </c>
      <c r="L332" s="38">
        <v>56</v>
      </c>
      <c r="M332" s="38">
        <v>56</v>
      </c>
      <c r="N332" s="37">
        <v>56</v>
      </c>
      <c r="O332" s="37">
        <v>56</v>
      </c>
      <c r="P332" s="37">
        <v>56</v>
      </c>
      <c r="Q332" s="37">
        <v>56</v>
      </c>
      <c r="R332" s="37">
        <v>56</v>
      </c>
      <c r="S332" s="37">
        <v>56</v>
      </c>
      <c r="X332" s="5"/>
    </row>
    <row r="333" spans="1:24" s="207" customFormat="1" ht="13.2">
      <c r="A333" s="5">
        <f t="shared" si="5"/>
        <v>333</v>
      </c>
      <c r="B333" s="51" t="s">
        <v>803</v>
      </c>
      <c r="C333" s="51"/>
      <c r="D333" s="51" t="s">
        <v>787</v>
      </c>
      <c r="E333" s="51" t="s">
        <v>257</v>
      </c>
      <c r="F333" s="51" t="s">
        <v>1731</v>
      </c>
      <c r="G333" s="51" t="s">
        <v>186</v>
      </c>
      <c r="H333" s="52">
        <v>1975</v>
      </c>
      <c r="I333" s="38">
        <v>85</v>
      </c>
      <c r="J333" s="38">
        <v>56</v>
      </c>
      <c r="K333" s="38">
        <v>56</v>
      </c>
      <c r="L333" s="38">
        <v>56</v>
      </c>
      <c r="M333" s="38">
        <v>56</v>
      </c>
      <c r="N333" s="37">
        <v>56</v>
      </c>
      <c r="O333" s="37">
        <v>56</v>
      </c>
      <c r="P333" s="37">
        <v>56</v>
      </c>
      <c r="Q333" s="37">
        <v>56</v>
      </c>
      <c r="R333" s="37">
        <v>56</v>
      </c>
      <c r="S333" s="37">
        <v>56</v>
      </c>
      <c r="X333" s="5"/>
    </row>
    <row r="334" spans="1:24" s="207" customFormat="1" ht="13.2">
      <c r="A334" s="5">
        <f t="shared" si="5"/>
        <v>334</v>
      </c>
      <c r="B334" s="51" t="s">
        <v>806</v>
      </c>
      <c r="C334" s="51"/>
      <c r="D334" s="51" t="s">
        <v>788</v>
      </c>
      <c r="E334" s="51" t="s">
        <v>257</v>
      </c>
      <c r="F334" s="51" t="s">
        <v>1731</v>
      </c>
      <c r="G334" s="51" t="s">
        <v>186</v>
      </c>
      <c r="H334" s="52">
        <v>1975</v>
      </c>
      <c r="I334" s="38">
        <v>85</v>
      </c>
      <c r="J334" s="38">
        <v>56</v>
      </c>
      <c r="K334" s="38">
        <v>56</v>
      </c>
      <c r="L334" s="38">
        <v>56</v>
      </c>
      <c r="M334" s="38">
        <v>56</v>
      </c>
      <c r="N334" s="37">
        <v>56</v>
      </c>
      <c r="O334" s="37">
        <v>56</v>
      </c>
      <c r="P334" s="37">
        <v>56</v>
      </c>
      <c r="Q334" s="37">
        <v>56</v>
      </c>
      <c r="R334" s="37">
        <v>56</v>
      </c>
      <c r="S334" s="37">
        <v>56</v>
      </c>
      <c r="X334" s="5"/>
    </row>
    <row r="335" spans="1:24" s="207" customFormat="1" ht="13.2">
      <c r="A335" s="5">
        <f t="shared" si="5"/>
        <v>335</v>
      </c>
      <c r="B335" s="51" t="s">
        <v>603</v>
      </c>
      <c r="C335" s="51"/>
      <c r="D335" s="51" t="s">
        <v>604</v>
      </c>
      <c r="E335" s="51" t="s">
        <v>257</v>
      </c>
      <c r="F335" s="51" t="s">
        <v>1730</v>
      </c>
      <c r="G335" s="51" t="s">
        <v>186</v>
      </c>
      <c r="H335" s="52">
        <v>1974</v>
      </c>
      <c r="I335" s="38">
        <v>113.1</v>
      </c>
      <c r="J335" s="38">
        <v>110</v>
      </c>
      <c r="K335" s="38">
        <v>110</v>
      </c>
      <c r="L335" s="38">
        <v>110</v>
      </c>
      <c r="M335" s="38">
        <v>110</v>
      </c>
      <c r="N335" s="37">
        <v>110</v>
      </c>
      <c r="O335" s="37">
        <v>110</v>
      </c>
      <c r="P335" s="37">
        <v>110</v>
      </c>
      <c r="Q335" s="37">
        <v>110</v>
      </c>
      <c r="R335" s="37">
        <v>110</v>
      </c>
      <c r="S335" s="37">
        <v>110</v>
      </c>
      <c r="X335" s="5"/>
    </row>
    <row r="336" spans="1:24" s="207" customFormat="1" ht="13.2">
      <c r="A336" s="5">
        <f t="shared" si="5"/>
        <v>336</v>
      </c>
      <c r="B336" s="51" t="s">
        <v>622</v>
      </c>
      <c r="C336" s="51"/>
      <c r="D336" s="51" t="s">
        <v>623</v>
      </c>
      <c r="E336" s="51" t="s">
        <v>257</v>
      </c>
      <c r="F336" s="51" t="s">
        <v>1730</v>
      </c>
      <c r="G336" s="51" t="s">
        <v>186</v>
      </c>
      <c r="H336" s="52">
        <v>1974</v>
      </c>
      <c r="I336" s="38">
        <v>113.1</v>
      </c>
      <c r="J336" s="38">
        <v>110</v>
      </c>
      <c r="K336" s="38">
        <v>110</v>
      </c>
      <c r="L336" s="38">
        <v>110</v>
      </c>
      <c r="M336" s="38">
        <v>110</v>
      </c>
      <c r="N336" s="37">
        <v>110</v>
      </c>
      <c r="O336" s="37">
        <v>110</v>
      </c>
      <c r="P336" s="37">
        <v>110</v>
      </c>
      <c r="Q336" s="37">
        <v>110</v>
      </c>
      <c r="R336" s="37">
        <v>110</v>
      </c>
      <c r="S336" s="37">
        <v>110</v>
      </c>
      <c r="X336" s="5"/>
    </row>
    <row r="337" spans="1:20" s="5" customFormat="1" ht="13.2">
      <c r="A337" s="5">
        <f t="shared" si="5"/>
        <v>337</v>
      </c>
      <c r="B337" s="51" t="s">
        <v>626</v>
      </c>
      <c r="C337" s="51"/>
      <c r="D337" s="51" t="s">
        <v>627</v>
      </c>
      <c r="E337" s="51" t="s">
        <v>628</v>
      </c>
      <c r="F337" s="51" t="s">
        <v>1730</v>
      </c>
      <c r="G337" s="51" t="s">
        <v>186</v>
      </c>
      <c r="H337" s="52">
        <v>2000</v>
      </c>
      <c r="I337" s="38">
        <v>129.06</v>
      </c>
      <c r="J337" s="38">
        <v>80.3</v>
      </c>
      <c r="K337" s="38">
        <v>80.3</v>
      </c>
      <c r="L337" s="38">
        <v>80.3</v>
      </c>
      <c r="M337" s="38">
        <v>80.3</v>
      </c>
      <c r="N337" s="37">
        <v>80.3</v>
      </c>
      <c r="O337" s="37">
        <v>80.3</v>
      </c>
      <c r="P337" s="37">
        <v>80.3</v>
      </c>
      <c r="Q337" s="37">
        <v>80.3</v>
      </c>
      <c r="R337" s="37">
        <v>80.3</v>
      </c>
      <c r="S337" s="37">
        <v>80.3</v>
      </c>
      <c r="T337" s="207"/>
    </row>
    <row r="338" spans="1:20" s="5" customFormat="1" ht="13.2">
      <c r="A338" s="5">
        <f t="shared" si="5"/>
        <v>338</v>
      </c>
      <c r="B338" s="51" t="s">
        <v>631</v>
      </c>
      <c r="C338" s="51"/>
      <c r="D338" s="51" t="s">
        <v>632</v>
      </c>
      <c r="E338" s="51" t="s">
        <v>628</v>
      </c>
      <c r="F338" s="51" t="s">
        <v>1730</v>
      </c>
      <c r="G338" s="51" t="s">
        <v>186</v>
      </c>
      <c r="H338" s="52">
        <v>2000</v>
      </c>
      <c r="I338" s="38">
        <v>129.06</v>
      </c>
      <c r="J338" s="38">
        <v>80.3</v>
      </c>
      <c r="K338" s="38">
        <v>80.3</v>
      </c>
      <c r="L338" s="38">
        <v>80.3</v>
      </c>
      <c r="M338" s="38">
        <v>80.3</v>
      </c>
      <c r="N338" s="37">
        <v>80.3</v>
      </c>
      <c r="O338" s="37">
        <v>80.3</v>
      </c>
      <c r="P338" s="37">
        <v>80.3</v>
      </c>
      <c r="Q338" s="37">
        <v>80.3</v>
      </c>
      <c r="R338" s="37">
        <v>80.3</v>
      </c>
      <c r="S338" s="37">
        <v>80.3</v>
      </c>
      <c r="T338" s="207"/>
    </row>
    <row r="339" spans="1:20" s="5" customFormat="1" ht="13.2">
      <c r="A339" s="5">
        <f t="shared" si="5"/>
        <v>339</v>
      </c>
      <c r="B339" s="51" t="s">
        <v>635</v>
      </c>
      <c r="C339" s="51"/>
      <c r="D339" s="51" t="s">
        <v>636</v>
      </c>
      <c r="E339" s="51" t="s">
        <v>628</v>
      </c>
      <c r="F339" s="51" t="s">
        <v>1730</v>
      </c>
      <c r="G339" s="51" t="s">
        <v>186</v>
      </c>
      <c r="H339" s="52">
        <v>2000</v>
      </c>
      <c r="I339" s="38">
        <v>129.06</v>
      </c>
      <c r="J339" s="38">
        <v>80.3</v>
      </c>
      <c r="K339" s="38">
        <v>80.3</v>
      </c>
      <c r="L339" s="38">
        <v>80.3</v>
      </c>
      <c r="M339" s="38">
        <v>80.3</v>
      </c>
      <c r="N339" s="37">
        <v>80.3</v>
      </c>
      <c r="O339" s="37">
        <v>80.3</v>
      </c>
      <c r="P339" s="37">
        <v>80.3</v>
      </c>
      <c r="Q339" s="37">
        <v>80.3</v>
      </c>
      <c r="R339" s="37">
        <v>80.3</v>
      </c>
      <c r="S339" s="37">
        <v>80.3</v>
      </c>
      <c r="T339" s="207"/>
    </row>
    <row r="340" spans="1:20" s="5" customFormat="1" ht="13.2">
      <c r="A340" s="5">
        <f t="shared" si="5"/>
        <v>340</v>
      </c>
      <c r="B340" s="51" t="s">
        <v>639</v>
      </c>
      <c r="C340" s="51"/>
      <c r="D340" s="51" t="s">
        <v>640</v>
      </c>
      <c r="E340" s="51" t="s">
        <v>628</v>
      </c>
      <c r="F340" s="51" t="s">
        <v>1730</v>
      </c>
      <c r="G340" s="51" t="s">
        <v>186</v>
      </c>
      <c r="H340" s="52">
        <v>2000</v>
      </c>
      <c r="I340" s="38">
        <v>143.65</v>
      </c>
      <c r="J340" s="38">
        <v>124.9</v>
      </c>
      <c r="K340" s="38">
        <v>124.9</v>
      </c>
      <c r="L340" s="38">
        <v>124.9</v>
      </c>
      <c r="M340" s="38">
        <v>124.9</v>
      </c>
      <c r="N340" s="37">
        <v>124.9</v>
      </c>
      <c r="O340" s="37">
        <v>124.9</v>
      </c>
      <c r="P340" s="37">
        <v>124.9</v>
      </c>
      <c r="Q340" s="37">
        <v>124.9</v>
      </c>
      <c r="R340" s="37">
        <v>124.9</v>
      </c>
      <c r="S340" s="37">
        <v>124.9</v>
      </c>
      <c r="T340" s="207"/>
    </row>
    <row r="341" spans="1:20" s="5" customFormat="1" ht="13.2">
      <c r="A341" s="5">
        <f t="shared" si="5"/>
        <v>341</v>
      </c>
      <c r="B341" s="51" t="s">
        <v>1902</v>
      </c>
      <c r="C341" s="51" t="s">
        <v>4511</v>
      </c>
      <c r="D341" s="51" t="s">
        <v>2516</v>
      </c>
      <c r="E341" s="51" t="s">
        <v>260</v>
      </c>
      <c r="F341" s="51" t="s">
        <v>1731</v>
      </c>
      <c r="G341" s="51" t="s">
        <v>32</v>
      </c>
      <c r="H341" s="52">
        <v>1985</v>
      </c>
      <c r="I341" s="38">
        <v>94</v>
      </c>
      <c r="J341" s="38">
        <v>67.5</v>
      </c>
      <c r="K341" s="38">
        <v>67.5</v>
      </c>
      <c r="L341" s="38">
        <v>67.5</v>
      </c>
      <c r="M341" s="38">
        <v>67.5</v>
      </c>
      <c r="N341" s="37">
        <v>67.5</v>
      </c>
      <c r="O341" s="37">
        <v>67.5</v>
      </c>
      <c r="P341" s="37">
        <v>67.5</v>
      </c>
      <c r="Q341" s="37">
        <v>67.5</v>
      </c>
      <c r="R341" s="37">
        <v>67.5</v>
      </c>
      <c r="S341" s="37">
        <v>67.5</v>
      </c>
      <c r="T341" s="207"/>
    </row>
    <row r="342" spans="1:20" s="5" customFormat="1" ht="13.2">
      <c r="A342" s="5">
        <f t="shared" si="5"/>
        <v>342</v>
      </c>
      <c r="B342" s="51" t="s">
        <v>1846</v>
      </c>
      <c r="C342" s="51"/>
      <c r="D342" s="51" t="s">
        <v>813</v>
      </c>
      <c r="E342" s="51" t="s">
        <v>814</v>
      </c>
      <c r="F342" s="51" t="s">
        <v>1732</v>
      </c>
      <c r="G342" s="51" t="s">
        <v>31</v>
      </c>
      <c r="H342" s="52">
        <v>1965</v>
      </c>
      <c r="I342" s="38">
        <v>239</v>
      </c>
      <c r="J342" s="38">
        <v>235</v>
      </c>
      <c r="K342" s="38">
        <v>235</v>
      </c>
      <c r="L342" s="38">
        <v>235</v>
      </c>
      <c r="M342" s="38">
        <v>235</v>
      </c>
      <c r="N342" s="37">
        <v>235</v>
      </c>
      <c r="O342" s="37">
        <v>235</v>
      </c>
      <c r="P342" s="37">
        <v>235</v>
      </c>
      <c r="Q342" s="37">
        <v>235</v>
      </c>
      <c r="R342" s="37">
        <v>235</v>
      </c>
      <c r="S342" s="37">
        <v>235</v>
      </c>
      <c r="T342" s="207"/>
    </row>
    <row r="343" spans="1:20" s="5" customFormat="1" ht="13.2">
      <c r="A343" s="5">
        <f t="shared" si="5"/>
        <v>343</v>
      </c>
      <c r="B343" s="51" t="s">
        <v>1920</v>
      </c>
      <c r="C343" s="51"/>
      <c r="D343" s="51" t="s">
        <v>1921</v>
      </c>
      <c r="E343" s="51" t="s">
        <v>628</v>
      </c>
      <c r="F343" s="51" t="s">
        <v>1731</v>
      </c>
      <c r="G343" s="51" t="s">
        <v>186</v>
      </c>
      <c r="H343" s="52">
        <v>2021</v>
      </c>
      <c r="I343" s="38">
        <v>60.5</v>
      </c>
      <c r="J343" s="38">
        <v>44.5</v>
      </c>
      <c r="K343" s="38">
        <v>44.5</v>
      </c>
      <c r="L343" s="38">
        <v>44.5</v>
      </c>
      <c r="M343" s="38">
        <v>44.5</v>
      </c>
      <c r="N343" s="37">
        <v>44.5</v>
      </c>
      <c r="O343" s="37">
        <v>44.5</v>
      </c>
      <c r="P343" s="37">
        <v>44.5</v>
      </c>
      <c r="Q343" s="37">
        <v>44.5</v>
      </c>
      <c r="R343" s="37">
        <v>44.5</v>
      </c>
      <c r="S343" s="37">
        <v>44.5</v>
      </c>
      <c r="T343" s="207"/>
    </row>
    <row r="344" spans="1:20" s="5" customFormat="1" ht="13.2">
      <c r="A344" s="5">
        <f t="shared" si="5"/>
        <v>344</v>
      </c>
      <c r="B344" s="51" t="s">
        <v>1922</v>
      </c>
      <c r="C344" s="51"/>
      <c r="D344" s="51" t="s">
        <v>1923</v>
      </c>
      <c r="E344" s="51" t="s">
        <v>628</v>
      </c>
      <c r="F344" s="51" t="s">
        <v>1731</v>
      </c>
      <c r="G344" s="51" t="s">
        <v>186</v>
      </c>
      <c r="H344" s="52">
        <v>2021</v>
      </c>
      <c r="I344" s="38">
        <v>60.5</v>
      </c>
      <c r="J344" s="38">
        <v>44.5</v>
      </c>
      <c r="K344" s="38">
        <v>44.5</v>
      </c>
      <c r="L344" s="38">
        <v>44.5</v>
      </c>
      <c r="M344" s="38">
        <v>44.5</v>
      </c>
      <c r="N344" s="37">
        <v>44.5</v>
      </c>
      <c r="O344" s="37">
        <v>44.5</v>
      </c>
      <c r="P344" s="37">
        <v>44.5</v>
      </c>
      <c r="Q344" s="37">
        <v>44.5</v>
      </c>
      <c r="R344" s="37">
        <v>44.5</v>
      </c>
      <c r="S344" s="37">
        <v>44.5</v>
      </c>
      <c r="T344" s="207"/>
    </row>
    <row r="345" spans="1:20" s="5" customFormat="1" ht="13.2">
      <c r="A345" s="5">
        <f t="shared" si="5"/>
        <v>345</v>
      </c>
      <c r="B345" s="51" t="s">
        <v>1924</v>
      </c>
      <c r="C345" s="51"/>
      <c r="D345" s="51" t="s">
        <v>1925</v>
      </c>
      <c r="E345" s="51" t="s">
        <v>628</v>
      </c>
      <c r="F345" s="51" t="s">
        <v>1731</v>
      </c>
      <c r="G345" s="51" t="s">
        <v>186</v>
      </c>
      <c r="H345" s="52">
        <v>2021</v>
      </c>
      <c r="I345" s="38">
        <v>60.5</v>
      </c>
      <c r="J345" s="38">
        <v>44.5</v>
      </c>
      <c r="K345" s="38">
        <v>44.5</v>
      </c>
      <c r="L345" s="38">
        <v>44.5</v>
      </c>
      <c r="M345" s="38">
        <v>44.5</v>
      </c>
      <c r="N345" s="37">
        <v>44.5</v>
      </c>
      <c r="O345" s="37">
        <v>44.5</v>
      </c>
      <c r="P345" s="37">
        <v>44.5</v>
      </c>
      <c r="Q345" s="37">
        <v>44.5</v>
      </c>
      <c r="R345" s="37">
        <v>44.5</v>
      </c>
      <c r="S345" s="37">
        <v>44.5</v>
      </c>
      <c r="T345" s="207"/>
    </row>
    <row r="346" spans="1:20" s="5" customFormat="1" ht="13.2">
      <c r="A346" s="5">
        <f t="shared" si="5"/>
        <v>346</v>
      </c>
      <c r="B346" s="51" t="s">
        <v>1926</v>
      </c>
      <c r="C346" s="51"/>
      <c r="D346" s="51" t="s">
        <v>1927</v>
      </c>
      <c r="E346" s="51" t="s">
        <v>628</v>
      </c>
      <c r="F346" s="51" t="s">
        <v>1731</v>
      </c>
      <c r="G346" s="51" t="s">
        <v>186</v>
      </c>
      <c r="H346" s="52">
        <v>2021</v>
      </c>
      <c r="I346" s="38">
        <v>60.5</v>
      </c>
      <c r="J346" s="38">
        <v>44.5</v>
      </c>
      <c r="K346" s="38">
        <v>44.5</v>
      </c>
      <c r="L346" s="38">
        <v>44.5</v>
      </c>
      <c r="M346" s="38">
        <v>44.5</v>
      </c>
      <c r="N346" s="37">
        <v>44.5</v>
      </c>
      <c r="O346" s="37">
        <v>44.5</v>
      </c>
      <c r="P346" s="37">
        <v>44.5</v>
      </c>
      <c r="Q346" s="37">
        <v>44.5</v>
      </c>
      <c r="R346" s="37">
        <v>44.5</v>
      </c>
      <c r="S346" s="37">
        <v>44.5</v>
      </c>
      <c r="T346" s="207"/>
    </row>
    <row r="347" spans="1:20" s="5" customFormat="1" ht="13.2">
      <c r="A347" s="5">
        <f t="shared" si="5"/>
        <v>347</v>
      </c>
      <c r="B347" s="51" t="s">
        <v>1928</v>
      </c>
      <c r="C347" s="51"/>
      <c r="D347" s="51" t="s">
        <v>1929</v>
      </c>
      <c r="E347" s="51" t="s">
        <v>628</v>
      </c>
      <c r="F347" s="51" t="s">
        <v>1731</v>
      </c>
      <c r="G347" s="51" t="s">
        <v>186</v>
      </c>
      <c r="H347" s="52">
        <v>2021</v>
      </c>
      <c r="I347" s="38">
        <v>60.5</v>
      </c>
      <c r="J347" s="38">
        <v>44.5</v>
      </c>
      <c r="K347" s="38">
        <v>44.5</v>
      </c>
      <c r="L347" s="38">
        <v>44.5</v>
      </c>
      <c r="M347" s="38">
        <v>44.5</v>
      </c>
      <c r="N347" s="37">
        <v>44.5</v>
      </c>
      <c r="O347" s="37">
        <v>44.5</v>
      </c>
      <c r="P347" s="37">
        <v>44.5</v>
      </c>
      <c r="Q347" s="37">
        <v>44.5</v>
      </c>
      <c r="R347" s="37">
        <v>44.5</v>
      </c>
      <c r="S347" s="37">
        <v>44.5</v>
      </c>
      <c r="T347" s="207"/>
    </row>
    <row r="348" spans="1:20" s="5" customFormat="1" ht="13.2">
      <c r="A348" s="5">
        <f t="shared" si="5"/>
        <v>348</v>
      </c>
      <c r="B348" s="51" t="s">
        <v>1930</v>
      </c>
      <c r="C348" s="51"/>
      <c r="D348" s="51" t="s">
        <v>1931</v>
      </c>
      <c r="E348" s="51" t="s">
        <v>628</v>
      </c>
      <c r="F348" s="51" t="s">
        <v>1731</v>
      </c>
      <c r="G348" s="51" t="s">
        <v>186</v>
      </c>
      <c r="H348" s="52">
        <v>2021</v>
      </c>
      <c r="I348" s="38">
        <v>60.5</v>
      </c>
      <c r="J348" s="38">
        <v>44.5</v>
      </c>
      <c r="K348" s="38">
        <v>44.5</v>
      </c>
      <c r="L348" s="38">
        <v>44.5</v>
      </c>
      <c r="M348" s="38">
        <v>44.5</v>
      </c>
      <c r="N348" s="37">
        <v>44.5</v>
      </c>
      <c r="O348" s="37">
        <v>44.5</v>
      </c>
      <c r="P348" s="37">
        <v>44.5</v>
      </c>
      <c r="Q348" s="37">
        <v>44.5</v>
      </c>
      <c r="R348" s="37">
        <v>44.5</v>
      </c>
      <c r="S348" s="37">
        <v>44.5</v>
      </c>
      <c r="T348" s="207"/>
    </row>
    <row r="349" spans="1:20" s="5" customFormat="1" ht="13.2">
      <c r="A349" s="5">
        <f t="shared" si="5"/>
        <v>349</v>
      </c>
      <c r="B349" s="51" t="s">
        <v>1932</v>
      </c>
      <c r="C349" s="51"/>
      <c r="D349" s="51" t="s">
        <v>1933</v>
      </c>
      <c r="E349" s="51" t="s">
        <v>628</v>
      </c>
      <c r="F349" s="51" t="s">
        <v>1731</v>
      </c>
      <c r="G349" s="51" t="s">
        <v>186</v>
      </c>
      <c r="H349" s="52">
        <v>2021</v>
      </c>
      <c r="I349" s="38">
        <v>60.5</v>
      </c>
      <c r="J349" s="38">
        <v>44.5</v>
      </c>
      <c r="K349" s="38">
        <v>44.5</v>
      </c>
      <c r="L349" s="38">
        <v>44.5</v>
      </c>
      <c r="M349" s="38">
        <v>44.5</v>
      </c>
      <c r="N349" s="37">
        <v>44.5</v>
      </c>
      <c r="O349" s="37">
        <v>44.5</v>
      </c>
      <c r="P349" s="37">
        <v>44.5</v>
      </c>
      <c r="Q349" s="37">
        <v>44.5</v>
      </c>
      <c r="R349" s="37">
        <v>44.5</v>
      </c>
      <c r="S349" s="37">
        <v>44.5</v>
      </c>
      <c r="T349" s="207"/>
    </row>
    <row r="350" spans="1:20" s="5" customFormat="1" ht="13.2">
      <c r="A350" s="5">
        <f t="shared" si="5"/>
        <v>350</v>
      </c>
      <c r="B350" s="51" t="s">
        <v>1934</v>
      </c>
      <c r="C350" s="51"/>
      <c r="D350" s="51" t="s">
        <v>1935</v>
      </c>
      <c r="E350" s="51" t="s">
        <v>628</v>
      </c>
      <c r="F350" s="51" t="s">
        <v>1731</v>
      </c>
      <c r="G350" s="51" t="s">
        <v>186</v>
      </c>
      <c r="H350" s="52">
        <v>2021</v>
      </c>
      <c r="I350" s="38">
        <v>60.5</v>
      </c>
      <c r="J350" s="38">
        <v>44.5</v>
      </c>
      <c r="K350" s="38">
        <v>44.5</v>
      </c>
      <c r="L350" s="38">
        <v>44.5</v>
      </c>
      <c r="M350" s="38">
        <v>44.5</v>
      </c>
      <c r="N350" s="37">
        <v>44.5</v>
      </c>
      <c r="O350" s="37">
        <v>44.5</v>
      </c>
      <c r="P350" s="37">
        <v>44.5</v>
      </c>
      <c r="Q350" s="37">
        <v>44.5</v>
      </c>
      <c r="R350" s="37">
        <v>44.5</v>
      </c>
      <c r="S350" s="37">
        <v>44.5</v>
      </c>
      <c r="T350" s="207"/>
    </row>
    <row r="351" spans="1:20" s="5" customFormat="1" ht="13.2">
      <c r="A351" s="5">
        <f t="shared" si="5"/>
        <v>351</v>
      </c>
      <c r="B351" s="51" t="s">
        <v>1936</v>
      </c>
      <c r="C351" s="51"/>
      <c r="D351" s="51" t="s">
        <v>1937</v>
      </c>
      <c r="E351" s="51" t="s">
        <v>628</v>
      </c>
      <c r="F351" s="51" t="s">
        <v>1731</v>
      </c>
      <c r="G351" s="51" t="s">
        <v>186</v>
      </c>
      <c r="H351" s="52">
        <v>2021</v>
      </c>
      <c r="I351" s="38">
        <v>60.5</v>
      </c>
      <c r="J351" s="38">
        <v>44.5</v>
      </c>
      <c r="K351" s="38">
        <v>44.5</v>
      </c>
      <c r="L351" s="38">
        <v>44.5</v>
      </c>
      <c r="M351" s="38">
        <v>44.5</v>
      </c>
      <c r="N351" s="37">
        <v>44.5</v>
      </c>
      <c r="O351" s="37">
        <v>44.5</v>
      </c>
      <c r="P351" s="37">
        <v>44.5</v>
      </c>
      <c r="Q351" s="37">
        <v>44.5</v>
      </c>
      <c r="R351" s="37">
        <v>44.5</v>
      </c>
      <c r="S351" s="37">
        <v>44.5</v>
      </c>
      <c r="T351" s="207"/>
    </row>
    <row r="352" spans="1:20" s="5" customFormat="1" ht="13.2">
      <c r="A352" s="5">
        <f t="shared" si="5"/>
        <v>352</v>
      </c>
      <c r="B352" s="51" t="s">
        <v>1938</v>
      </c>
      <c r="C352" s="51"/>
      <c r="D352" s="51" t="s">
        <v>1939</v>
      </c>
      <c r="E352" s="51" t="s">
        <v>628</v>
      </c>
      <c r="F352" s="51" t="s">
        <v>1731</v>
      </c>
      <c r="G352" s="51" t="s">
        <v>186</v>
      </c>
      <c r="H352" s="52">
        <v>2021</v>
      </c>
      <c r="I352" s="38">
        <v>60.5</v>
      </c>
      <c r="J352" s="38">
        <v>44.5</v>
      </c>
      <c r="K352" s="38">
        <v>44.5</v>
      </c>
      <c r="L352" s="38">
        <v>44.5</v>
      </c>
      <c r="M352" s="38">
        <v>44.5</v>
      </c>
      <c r="N352" s="37">
        <v>44.5</v>
      </c>
      <c r="O352" s="37">
        <v>44.5</v>
      </c>
      <c r="P352" s="37">
        <v>44.5</v>
      </c>
      <c r="Q352" s="37">
        <v>44.5</v>
      </c>
      <c r="R352" s="37">
        <v>44.5</v>
      </c>
      <c r="S352" s="37">
        <v>44.5</v>
      </c>
      <c r="T352" s="207"/>
    </row>
    <row r="353" spans="1:20" s="5" customFormat="1" ht="13.2">
      <c r="A353" s="5">
        <f t="shared" si="5"/>
        <v>353</v>
      </c>
      <c r="B353" s="51" t="s">
        <v>789</v>
      </c>
      <c r="C353" s="51"/>
      <c r="D353" s="51" t="s">
        <v>790</v>
      </c>
      <c r="E353" s="51" t="s">
        <v>36</v>
      </c>
      <c r="F353" s="51" t="s">
        <v>1731</v>
      </c>
      <c r="G353" s="51" t="s">
        <v>32</v>
      </c>
      <c r="H353" s="52">
        <v>2009</v>
      </c>
      <c r="I353" s="38">
        <v>64.5</v>
      </c>
      <c r="J353" s="38">
        <v>48</v>
      </c>
      <c r="K353" s="38">
        <v>48</v>
      </c>
      <c r="L353" s="38">
        <v>48</v>
      </c>
      <c r="M353" s="38">
        <v>48</v>
      </c>
      <c r="N353" s="37">
        <v>48</v>
      </c>
      <c r="O353" s="37">
        <v>48</v>
      </c>
      <c r="P353" s="37">
        <v>48</v>
      </c>
      <c r="Q353" s="37">
        <v>48</v>
      </c>
      <c r="R353" s="37">
        <v>48</v>
      </c>
      <c r="S353" s="37">
        <v>48</v>
      </c>
      <c r="T353" s="207"/>
    </row>
    <row r="354" spans="1:20" s="5" customFormat="1" ht="13.2">
      <c r="A354" s="5">
        <f t="shared" si="5"/>
        <v>354</v>
      </c>
      <c r="B354" s="51" t="s">
        <v>792</v>
      </c>
      <c r="C354" s="51"/>
      <c r="D354" s="51" t="s">
        <v>793</v>
      </c>
      <c r="E354" s="51" t="s">
        <v>36</v>
      </c>
      <c r="F354" s="51" t="s">
        <v>1731</v>
      </c>
      <c r="G354" s="51" t="s">
        <v>32</v>
      </c>
      <c r="H354" s="52">
        <v>2009</v>
      </c>
      <c r="I354" s="38">
        <v>64.5</v>
      </c>
      <c r="J354" s="38">
        <v>48</v>
      </c>
      <c r="K354" s="38">
        <v>48</v>
      </c>
      <c r="L354" s="38">
        <v>48</v>
      </c>
      <c r="M354" s="38">
        <v>48</v>
      </c>
      <c r="N354" s="37">
        <v>48</v>
      </c>
      <c r="O354" s="37">
        <v>48</v>
      </c>
      <c r="P354" s="37">
        <v>48</v>
      </c>
      <c r="Q354" s="37">
        <v>48</v>
      </c>
      <c r="R354" s="37">
        <v>48</v>
      </c>
      <c r="S354" s="37">
        <v>48</v>
      </c>
      <c r="T354" s="207"/>
    </row>
    <row r="355" spans="1:20" s="5" customFormat="1" ht="13.2">
      <c r="A355" s="5">
        <f t="shared" si="5"/>
        <v>355</v>
      </c>
      <c r="B355" s="51" t="s">
        <v>795</v>
      </c>
      <c r="C355" s="51"/>
      <c r="D355" s="51" t="s">
        <v>796</v>
      </c>
      <c r="E355" s="51" t="s">
        <v>36</v>
      </c>
      <c r="F355" s="51" t="s">
        <v>1731</v>
      </c>
      <c r="G355" s="51" t="s">
        <v>32</v>
      </c>
      <c r="H355" s="52">
        <v>2009</v>
      </c>
      <c r="I355" s="38">
        <v>64.5</v>
      </c>
      <c r="J355" s="38">
        <v>48</v>
      </c>
      <c r="K355" s="38">
        <v>48</v>
      </c>
      <c r="L355" s="38">
        <v>48</v>
      </c>
      <c r="M355" s="38">
        <v>48</v>
      </c>
      <c r="N355" s="37">
        <v>48</v>
      </c>
      <c r="O355" s="37">
        <v>48</v>
      </c>
      <c r="P355" s="37">
        <v>48</v>
      </c>
      <c r="Q355" s="37">
        <v>48</v>
      </c>
      <c r="R355" s="37">
        <v>48</v>
      </c>
      <c r="S355" s="37">
        <v>48</v>
      </c>
      <c r="T355" s="207"/>
    </row>
    <row r="356" spans="1:20" s="5" customFormat="1" ht="13.2">
      <c r="A356" s="5">
        <f t="shared" si="5"/>
        <v>356</v>
      </c>
      <c r="B356" s="51" t="s">
        <v>798</v>
      </c>
      <c r="C356" s="51"/>
      <c r="D356" s="51" t="s">
        <v>799</v>
      </c>
      <c r="E356" s="51" t="s">
        <v>36</v>
      </c>
      <c r="F356" s="51" t="s">
        <v>1731</v>
      </c>
      <c r="G356" s="51" t="s">
        <v>32</v>
      </c>
      <c r="H356" s="52">
        <v>2009</v>
      </c>
      <c r="I356" s="38">
        <v>64.5</v>
      </c>
      <c r="J356" s="38">
        <v>47</v>
      </c>
      <c r="K356" s="38">
        <v>47</v>
      </c>
      <c r="L356" s="38">
        <v>47</v>
      </c>
      <c r="M356" s="38">
        <v>47</v>
      </c>
      <c r="N356" s="37">
        <v>47</v>
      </c>
      <c r="O356" s="37">
        <v>47</v>
      </c>
      <c r="P356" s="37">
        <v>47</v>
      </c>
      <c r="Q356" s="37">
        <v>47</v>
      </c>
      <c r="R356" s="37">
        <v>47</v>
      </c>
      <c r="S356" s="37">
        <v>47</v>
      </c>
      <c r="T356" s="207"/>
    </row>
    <row r="357" spans="1:20" s="5" customFormat="1" ht="13.2">
      <c r="A357" s="5">
        <f t="shared" si="5"/>
        <v>357</v>
      </c>
      <c r="B357" s="51" t="s">
        <v>815</v>
      </c>
      <c r="C357" s="51"/>
      <c r="D357" s="51" t="s">
        <v>816</v>
      </c>
      <c r="E357" s="51" t="s">
        <v>36</v>
      </c>
      <c r="F357" s="51" t="s">
        <v>1732</v>
      </c>
      <c r="G357" s="51" t="s">
        <v>32</v>
      </c>
      <c r="H357" s="52">
        <v>1966</v>
      </c>
      <c r="I357" s="38">
        <v>225</v>
      </c>
      <c r="J357" s="38">
        <v>217</v>
      </c>
      <c r="K357" s="38">
        <v>217</v>
      </c>
      <c r="L357" s="38">
        <v>217</v>
      </c>
      <c r="M357" s="38">
        <v>217</v>
      </c>
      <c r="N357" s="37">
        <v>217</v>
      </c>
      <c r="O357" s="37">
        <v>217</v>
      </c>
      <c r="P357" s="37">
        <v>217</v>
      </c>
      <c r="Q357" s="37">
        <v>217</v>
      </c>
      <c r="R357" s="37">
        <v>217</v>
      </c>
      <c r="S357" s="37">
        <v>217</v>
      </c>
      <c r="T357" s="207"/>
    </row>
    <row r="358" spans="1:20" s="5" customFormat="1" ht="13.2">
      <c r="A358" s="5">
        <f t="shared" si="5"/>
        <v>358</v>
      </c>
      <c r="B358" s="51" t="s">
        <v>817</v>
      </c>
      <c r="C358" s="51"/>
      <c r="D358" s="51" t="s">
        <v>818</v>
      </c>
      <c r="E358" s="51" t="s">
        <v>36</v>
      </c>
      <c r="F358" s="51" t="s">
        <v>1732</v>
      </c>
      <c r="G358" s="51" t="s">
        <v>32</v>
      </c>
      <c r="H358" s="52">
        <v>1968</v>
      </c>
      <c r="I358" s="38">
        <v>240</v>
      </c>
      <c r="J358" s="38">
        <v>230</v>
      </c>
      <c r="K358" s="38">
        <v>230</v>
      </c>
      <c r="L358" s="38">
        <v>230</v>
      </c>
      <c r="M358" s="38">
        <v>230</v>
      </c>
      <c r="N358" s="37">
        <v>230</v>
      </c>
      <c r="O358" s="37">
        <v>230</v>
      </c>
      <c r="P358" s="37">
        <v>230</v>
      </c>
      <c r="Q358" s="37">
        <v>230</v>
      </c>
      <c r="R358" s="37">
        <v>230</v>
      </c>
      <c r="S358" s="37">
        <v>230</v>
      </c>
      <c r="T358" s="207"/>
    </row>
    <row r="359" spans="1:20" s="5" customFormat="1" ht="13.2">
      <c r="A359" s="5">
        <f t="shared" si="5"/>
        <v>359</v>
      </c>
      <c r="B359" s="51" t="s">
        <v>819</v>
      </c>
      <c r="C359" s="51"/>
      <c r="D359" s="51" t="s">
        <v>820</v>
      </c>
      <c r="E359" s="51" t="s">
        <v>36</v>
      </c>
      <c r="F359" s="51" t="s">
        <v>1732</v>
      </c>
      <c r="G359" s="51" t="s">
        <v>32</v>
      </c>
      <c r="H359" s="52">
        <v>1970</v>
      </c>
      <c r="I359" s="38">
        <v>420</v>
      </c>
      <c r="J359" s="38">
        <v>412</v>
      </c>
      <c r="K359" s="38">
        <v>412</v>
      </c>
      <c r="L359" s="38">
        <v>412</v>
      </c>
      <c r="M359" s="38">
        <v>412</v>
      </c>
      <c r="N359" s="37">
        <v>412</v>
      </c>
      <c r="O359" s="37">
        <v>412</v>
      </c>
      <c r="P359" s="37">
        <v>412</v>
      </c>
      <c r="Q359" s="37">
        <v>412</v>
      </c>
      <c r="R359" s="37">
        <v>412</v>
      </c>
      <c r="S359" s="37">
        <v>412</v>
      </c>
      <c r="T359" s="207"/>
    </row>
    <row r="360" spans="1:20" s="5" customFormat="1" ht="13.2">
      <c r="A360" s="5">
        <f t="shared" si="5"/>
        <v>360</v>
      </c>
      <c r="B360" s="51" t="s">
        <v>1659</v>
      </c>
      <c r="C360" s="51"/>
      <c r="D360" s="51" t="s">
        <v>1660</v>
      </c>
      <c r="E360" s="51" t="s">
        <v>570</v>
      </c>
      <c r="F360" s="51" t="s">
        <v>1731</v>
      </c>
      <c r="G360" s="51" t="s">
        <v>32</v>
      </c>
      <c r="H360" s="52">
        <v>2020</v>
      </c>
      <c r="I360" s="38">
        <v>60.5</v>
      </c>
      <c r="J360" s="38">
        <v>44</v>
      </c>
      <c r="K360" s="38">
        <v>44</v>
      </c>
      <c r="L360" s="38">
        <v>44</v>
      </c>
      <c r="M360" s="38">
        <v>44</v>
      </c>
      <c r="N360" s="37">
        <v>44</v>
      </c>
      <c r="O360" s="37">
        <v>44</v>
      </c>
      <c r="P360" s="37">
        <v>44</v>
      </c>
      <c r="Q360" s="37">
        <v>44</v>
      </c>
      <c r="R360" s="37">
        <v>44</v>
      </c>
      <c r="S360" s="37">
        <v>44</v>
      </c>
      <c r="T360" s="207"/>
    </row>
    <row r="361" spans="1:20" s="5" customFormat="1" ht="13.2">
      <c r="A361" s="5">
        <f t="shared" si="5"/>
        <v>361</v>
      </c>
      <c r="B361" s="51" t="s">
        <v>1661</v>
      </c>
      <c r="C361" s="51"/>
      <c r="D361" s="51" t="s">
        <v>1662</v>
      </c>
      <c r="E361" s="51" t="s">
        <v>570</v>
      </c>
      <c r="F361" s="51" t="s">
        <v>1731</v>
      </c>
      <c r="G361" s="51" t="s">
        <v>32</v>
      </c>
      <c r="H361" s="52">
        <v>2020</v>
      </c>
      <c r="I361" s="38">
        <v>60.5</v>
      </c>
      <c r="J361" s="38">
        <v>44</v>
      </c>
      <c r="K361" s="38">
        <v>44</v>
      </c>
      <c r="L361" s="38">
        <v>44</v>
      </c>
      <c r="M361" s="38">
        <v>44</v>
      </c>
      <c r="N361" s="37">
        <v>44</v>
      </c>
      <c r="O361" s="37">
        <v>44</v>
      </c>
      <c r="P361" s="37">
        <v>44</v>
      </c>
      <c r="Q361" s="37">
        <v>44</v>
      </c>
      <c r="R361" s="37">
        <v>44</v>
      </c>
      <c r="S361" s="37">
        <v>44</v>
      </c>
      <c r="T361" s="207"/>
    </row>
    <row r="362" spans="1:20" s="5" customFormat="1" ht="13.2">
      <c r="A362" s="5">
        <f t="shared" si="5"/>
        <v>362</v>
      </c>
      <c r="B362" s="51" t="s">
        <v>821</v>
      </c>
      <c r="C362" s="51"/>
      <c r="D362" s="51" t="s">
        <v>822</v>
      </c>
      <c r="E362" s="51" t="s">
        <v>570</v>
      </c>
      <c r="F362" s="51" t="s">
        <v>1731</v>
      </c>
      <c r="G362" s="51" t="s">
        <v>32</v>
      </c>
      <c r="H362" s="52">
        <v>2019</v>
      </c>
      <c r="I362" s="38">
        <v>60.5</v>
      </c>
      <c r="J362" s="38">
        <v>44</v>
      </c>
      <c r="K362" s="38">
        <v>44</v>
      </c>
      <c r="L362" s="38">
        <v>44</v>
      </c>
      <c r="M362" s="38">
        <v>44</v>
      </c>
      <c r="N362" s="37">
        <v>44</v>
      </c>
      <c r="O362" s="37">
        <v>44</v>
      </c>
      <c r="P362" s="37">
        <v>44</v>
      </c>
      <c r="Q362" s="37">
        <v>44</v>
      </c>
      <c r="R362" s="37">
        <v>44</v>
      </c>
      <c r="S362" s="37">
        <v>44</v>
      </c>
      <c r="T362" s="207"/>
    </row>
    <row r="363" spans="1:20" s="5" customFormat="1" ht="13.2">
      <c r="A363" s="5">
        <f t="shared" si="5"/>
        <v>363</v>
      </c>
      <c r="B363" s="51" t="s">
        <v>823</v>
      </c>
      <c r="C363" s="51"/>
      <c r="D363" s="51" t="s">
        <v>824</v>
      </c>
      <c r="E363" s="51" t="s">
        <v>570</v>
      </c>
      <c r="F363" s="51" t="s">
        <v>1731</v>
      </c>
      <c r="G363" s="51" t="s">
        <v>32</v>
      </c>
      <c r="H363" s="52">
        <v>2019</v>
      </c>
      <c r="I363" s="38">
        <v>60.5</v>
      </c>
      <c r="J363" s="38">
        <v>44</v>
      </c>
      <c r="K363" s="38">
        <v>44</v>
      </c>
      <c r="L363" s="38">
        <v>44</v>
      </c>
      <c r="M363" s="38">
        <v>44</v>
      </c>
      <c r="N363" s="37">
        <v>44</v>
      </c>
      <c r="O363" s="37">
        <v>44</v>
      </c>
      <c r="P363" s="37">
        <v>44</v>
      </c>
      <c r="Q363" s="37">
        <v>44</v>
      </c>
      <c r="R363" s="37">
        <v>44</v>
      </c>
      <c r="S363" s="37">
        <v>44</v>
      </c>
      <c r="T363" s="207"/>
    </row>
    <row r="364" spans="1:20" s="5" customFormat="1" ht="13.2">
      <c r="A364" s="5">
        <f t="shared" si="5"/>
        <v>364</v>
      </c>
      <c r="B364" s="51" t="s">
        <v>643</v>
      </c>
      <c r="C364" s="51"/>
      <c r="D364" s="51" t="s">
        <v>644</v>
      </c>
      <c r="E364" s="51" t="s">
        <v>570</v>
      </c>
      <c r="F364" s="51" t="s">
        <v>1730</v>
      </c>
      <c r="G364" s="51" t="s">
        <v>32</v>
      </c>
      <c r="H364" s="52">
        <v>2009</v>
      </c>
      <c r="I364" s="38">
        <v>196.86</v>
      </c>
      <c r="J364" s="38">
        <v>160</v>
      </c>
      <c r="K364" s="38">
        <v>160</v>
      </c>
      <c r="L364" s="38">
        <v>160</v>
      </c>
      <c r="M364" s="38">
        <v>160</v>
      </c>
      <c r="N364" s="37">
        <v>160</v>
      </c>
      <c r="O364" s="37">
        <v>160</v>
      </c>
      <c r="P364" s="37">
        <v>160</v>
      </c>
      <c r="Q364" s="37">
        <v>160</v>
      </c>
      <c r="R364" s="37">
        <v>160</v>
      </c>
      <c r="S364" s="37">
        <v>160</v>
      </c>
      <c r="T364" s="207"/>
    </row>
    <row r="365" spans="1:20" s="5" customFormat="1" ht="13.2">
      <c r="A365" s="5">
        <f t="shared" si="5"/>
        <v>365</v>
      </c>
      <c r="B365" s="51" t="s">
        <v>646</v>
      </c>
      <c r="C365" s="51"/>
      <c r="D365" s="51" t="s">
        <v>647</v>
      </c>
      <c r="E365" s="51" t="s">
        <v>570</v>
      </c>
      <c r="F365" s="51" t="s">
        <v>1730</v>
      </c>
      <c r="G365" s="51" t="s">
        <v>32</v>
      </c>
      <c r="H365" s="52">
        <v>2009</v>
      </c>
      <c r="I365" s="38">
        <v>180.2</v>
      </c>
      <c r="J365" s="38">
        <v>125</v>
      </c>
      <c r="K365" s="38">
        <v>125</v>
      </c>
      <c r="L365" s="38">
        <v>125</v>
      </c>
      <c r="M365" s="38">
        <v>125</v>
      </c>
      <c r="N365" s="37">
        <v>125</v>
      </c>
      <c r="O365" s="37">
        <v>125</v>
      </c>
      <c r="P365" s="37">
        <v>125</v>
      </c>
      <c r="Q365" s="37">
        <v>125</v>
      </c>
      <c r="R365" s="37">
        <v>125</v>
      </c>
      <c r="S365" s="37">
        <v>125</v>
      </c>
      <c r="T365" s="207"/>
    </row>
    <row r="366" spans="1:20" s="5" customFormat="1" ht="13.2">
      <c r="A366" s="5">
        <f t="shared" si="5"/>
        <v>366</v>
      </c>
      <c r="B366" s="51" t="s">
        <v>801</v>
      </c>
      <c r="C366" s="51"/>
      <c r="D366" s="51" t="s">
        <v>802</v>
      </c>
      <c r="E366" s="51" t="s">
        <v>231</v>
      </c>
      <c r="F366" s="51" t="s">
        <v>1731</v>
      </c>
      <c r="G366" s="51" t="s">
        <v>186</v>
      </c>
      <c r="H366" s="52">
        <v>1967</v>
      </c>
      <c r="I366" s="38">
        <v>16.32</v>
      </c>
      <c r="J366" s="38">
        <v>13</v>
      </c>
      <c r="K366" s="38">
        <v>13</v>
      </c>
      <c r="L366" s="38">
        <v>13</v>
      </c>
      <c r="M366" s="38">
        <v>13</v>
      </c>
      <c r="N366" s="37">
        <v>13</v>
      </c>
      <c r="O366" s="37">
        <v>13</v>
      </c>
      <c r="P366" s="37">
        <v>13</v>
      </c>
      <c r="Q366" s="37">
        <v>13</v>
      </c>
      <c r="R366" s="37">
        <v>13</v>
      </c>
      <c r="S366" s="37">
        <v>13</v>
      </c>
      <c r="T366" s="207"/>
    </row>
    <row r="367" spans="1:20" s="5" customFormat="1" ht="13.2">
      <c r="A367" s="5">
        <f t="shared" si="5"/>
        <v>367</v>
      </c>
      <c r="B367" s="51" t="s">
        <v>825</v>
      </c>
      <c r="C367" s="51"/>
      <c r="D367" s="51" t="s">
        <v>826</v>
      </c>
      <c r="E367" s="51" t="s">
        <v>231</v>
      </c>
      <c r="F367" s="51" t="s">
        <v>1732</v>
      </c>
      <c r="G367" s="51" t="s">
        <v>186</v>
      </c>
      <c r="H367" s="52">
        <v>1958</v>
      </c>
      <c r="I367" s="38">
        <v>187.85</v>
      </c>
      <c r="J367" s="38">
        <v>169</v>
      </c>
      <c r="K367" s="38">
        <v>169</v>
      </c>
      <c r="L367" s="38">
        <v>169</v>
      </c>
      <c r="M367" s="38">
        <v>169</v>
      </c>
      <c r="N367" s="37">
        <v>169</v>
      </c>
      <c r="O367" s="37">
        <v>169</v>
      </c>
      <c r="P367" s="37">
        <v>169</v>
      </c>
      <c r="Q367" s="37">
        <v>169</v>
      </c>
      <c r="R367" s="37">
        <v>169</v>
      </c>
      <c r="S367" s="37">
        <v>169</v>
      </c>
      <c r="T367" s="207"/>
    </row>
    <row r="368" spans="1:20" s="5" customFormat="1" ht="13.2">
      <c r="A368" s="5">
        <f t="shared" si="5"/>
        <v>368</v>
      </c>
      <c r="B368" s="51" t="s">
        <v>827</v>
      </c>
      <c r="C368" s="51"/>
      <c r="D368" s="51" t="s">
        <v>828</v>
      </c>
      <c r="E368" s="51" t="s">
        <v>231</v>
      </c>
      <c r="F368" s="51" t="s">
        <v>1732</v>
      </c>
      <c r="G368" s="51" t="s">
        <v>186</v>
      </c>
      <c r="H368" s="52">
        <v>1958</v>
      </c>
      <c r="I368" s="38">
        <v>187.85</v>
      </c>
      <c r="J368" s="38">
        <v>169</v>
      </c>
      <c r="K368" s="38">
        <v>169</v>
      </c>
      <c r="L368" s="38">
        <v>169</v>
      </c>
      <c r="M368" s="38">
        <v>169</v>
      </c>
      <c r="N368" s="37">
        <v>169</v>
      </c>
      <c r="O368" s="37">
        <v>169</v>
      </c>
      <c r="P368" s="37">
        <v>169</v>
      </c>
      <c r="Q368" s="37">
        <v>169</v>
      </c>
      <c r="R368" s="37">
        <v>169</v>
      </c>
      <c r="S368" s="37">
        <v>169</v>
      </c>
      <c r="T368" s="207"/>
    </row>
    <row r="369" spans="1:20" s="5" customFormat="1" ht="13.2">
      <c r="A369" s="5">
        <f t="shared" si="5"/>
        <v>369</v>
      </c>
      <c r="B369" s="51" t="s">
        <v>829</v>
      </c>
      <c r="C369" s="51"/>
      <c r="D369" s="51" t="s">
        <v>830</v>
      </c>
      <c r="E369" s="51" t="s">
        <v>231</v>
      </c>
      <c r="F369" s="51" t="s">
        <v>1732</v>
      </c>
      <c r="G369" s="51" t="s">
        <v>186</v>
      </c>
      <c r="H369" s="52">
        <v>1961</v>
      </c>
      <c r="I369" s="38">
        <v>299.2</v>
      </c>
      <c r="J369" s="38">
        <v>240</v>
      </c>
      <c r="K369" s="38">
        <v>240</v>
      </c>
      <c r="L369" s="38">
        <v>240</v>
      </c>
      <c r="M369" s="38">
        <v>240</v>
      </c>
      <c r="N369" s="37">
        <v>240</v>
      </c>
      <c r="O369" s="37">
        <v>240</v>
      </c>
      <c r="P369" s="37">
        <v>240</v>
      </c>
      <c r="Q369" s="37">
        <v>240</v>
      </c>
      <c r="R369" s="37">
        <v>240</v>
      </c>
      <c r="S369" s="37">
        <v>240</v>
      </c>
      <c r="T369" s="207"/>
    </row>
    <row r="370" spans="1:20" s="5" customFormat="1" ht="13.2">
      <c r="A370" s="5">
        <f t="shared" si="5"/>
        <v>370</v>
      </c>
      <c r="B370" s="51" t="s">
        <v>831</v>
      </c>
      <c r="C370" s="51"/>
      <c r="D370" s="51" t="s">
        <v>832</v>
      </c>
      <c r="E370" s="51" t="s">
        <v>231</v>
      </c>
      <c r="F370" s="51" t="s">
        <v>1732</v>
      </c>
      <c r="G370" s="51" t="s">
        <v>186</v>
      </c>
      <c r="H370" s="52">
        <v>1968</v>
      </c>
      <c r="I370" s="38">
        <v>580.5</v>
      </c>
      <c r="J370" s="38">
        <v>527</v>
      </c>
      <c r="K370" s="38">
        <v>527</v>
      </c>
      <c r="L370" s="38">
        <v>527</v>
      </c>
      <c r="M370" s="38">
        <v>527</v>
      </c>
      <c r="N370" s="37">
        <v>527</v>
      </c>
      <c r="O370" s="37">
        <v>527</v>
      </c>
      <c r="P370" s="37">
        <v>527</v>
      </c>
      <c r="Q370" s="37">
        <v>527</v>
      </c>
      <c r="R370" s="37">
        <v>527</v>
      </c>
      <c r="S370" s="37">
        <v>527</v>
      </c>
      <c r="T370" s="207"/>
    </row>
    <row r="371" spans="1:20" s="5" customFormat="1" ht="13.2">
      <c r="A371" s="5">
        <f t="shared" si="5"/>
        <v>371</v>
      </c>
      <c r="B371" s="51" t="s">
        <v>648</v>
      </c>
      <c r="C371" s="51"/>
      <c r="D371" s="51" t="s">
        <v>649</v>
      </c>
      <c r="E371" s="51" t="s">
        <v>650</v>
      </c>
      <c r="F371" s="51" t="s">
        <v>1730</v>
      </c>
      <c r="G371" s="51" t="s">
        <v>33</v>
      </c>
      <c r="H371" s="52">
        <v>1987</v>
      </c>
      <c r="I371" s="38">
        <v>20</v>
      </c>
      <c r="J371" s="38">
        <v>20</v>
      </c>
      <c r="K371" s="38">
        <v>20</v>
      </c>
      <c r="L371" s="38">
        <v>20</v>
      </c>
      <c r="M371" s="38">
        <v>20</v>
      </c>
      <c r="N371" s="37">
        <v>20</v>
      </c>
      <c r="O371" s="37">
        <v>20</v>
      </c>
      <c r="P371" s="37">
        <v>20</v>
      </c>
      <c r="Q371" s="37">
        <v>20</v>
      </c>
      <c r="R371" s="37">
        <v>20</v>
      </c>
      <c r="S371" s="37">
        <v>20</v>
      </c>
      <c r="T371" s="207"/>
    </row>
    <row r="372" spans="1:20" s="5" customFormat="1" ht="13.2">
      <c r="A372" s="5">
        <f t="shared" si="5"/>
        <v>372</v>
      </c>
      <c r="B372" s="51" t="s">
        <v>651</v>
      </c>
      <c r="C372" s="51"/>
      <c r="D372" s="51" t="s">
        <v>652</v>
      </c>
      <c r="E372" s="51" t="s">
        <v>650</v>
      </c>
      <c r="F372" s="51" t="s">
        <v>1730</v>
      </c>
      <c r="G372" s="51" t="s">
        <v>33</v>
      </c>
      <c r="H372" s="52">
        <v>1987</v>
      </c>
      <c r="I372" s="38">
        <v>20</v>
      </c>
      <c r="J372" s="38">
        <v>20</v>
      </c>
      <c r="K372" s="38">
        <v>20</v>
      </c>
      <c r="L372" s="38">
        <v>20</v>
      </c>
      <c r="M372" s="38">
        <v>20</v>
      </c>
      <c r="N372" s="37">
        <v>20</v>
      </c>
      <c r="O372" s="37">
        <v>20</v>
      </c>
      <c r="P372" s="37">
        <v>20</v>
      </c>
      <c r="Q372" s="37">
        <v>20</v>
      </c>
      <c r="R372" s="37">
        <v>20</v>
      </c>
      <c r="S372" s="37">
        <v>20</v>
      </c>
      <c r="T372" s="207"/>
    </row>
    <row r="373" spans="1:20" s="5" customFormat="1" ht="13.2">
      <c r="A373" s="5">
        <f t="shared" si="5"/>
        <v>373</v>
      </c>
      <c r="B373" s="51" t="s">
        <v>653</v>
      </c>
      <c r="C373" s="51"/>
      <c r="D373" s="51" t="s">
        <v>654</v>
      </c>
      <c r="E373" s="51" t="s">
        <v>650</v>
      </c>
      <c r="F373" s="51" t="s">
        <v>1730</v>
      </c>
      <c r="G373" s="51" t="s">
        <v>33</v>
      </c>
      <c r="H373" s="52">
        <v>1987</v>
      </c>
      <c r="I373" s="38">
        <v>20</v>
      </c>
      <c r="J373" s="38">
        <v>20</v>
      </c>
      <c r="K373" s="38">
        <v>20</v>
      </c>
      <c r="L373" s="38">
        <v>20</v>
      </c>
      <c r="M373" s="38">
        <v>20</v>
      </c>
      <c r="N373" s="37">
        <v>20</v>
      </c>
      <c r="O373" s="37">
        <v>20</v>
      </c>
      <c r="P373" s="37">
        <v>20</v>
      </c>
      <c r="Q373" s="37">
        <v>20</v>
      </c>
      <c r="R373" s="37">
        <v>20</v>
      </c>
      <c r="S373" s="37">
        <v>20</v>
      </c>
      <c r="T373" s="207"/>
    </row>
    <row r="374" spans="1:20" s="5" customFormat="1" ht="13.2">
      <c r="A374" s="5">
        <f t="shared" si="5"/>
        <v>374</v>
      </c>
      <c r="B374" s="51" t="s">
        <v>804</v>
      </c>
      <c r="C374" s="51"/>
      <c r="D374" s="51" t="s">
        <v>805</v>
      </c>
      <c r="E374" s="51" t="s">
        <v>151</v>
      </c>
      <c r="F374" s="51" t="s">
        <v>1731</v>
      </c>
      <c r="G374" s="51" t="s">
        <v>32</v>
      </c>
      <c r="H374" s="52">
        <v>2009</v>
      </c>
      <c r="I374" s="38">
        <v>60.5</v>
      </c>
      <c r="J374" s="38">
        <v>44</v>
      </c>
      <c r="K374" s="38">
        <v>44</v>
      </c>
      <c r="L374" s="38">
        <v>44</v>
      </c>
      <c r="M374" s="38">
        <v>44</v>
      </c>
      <c r="N374" s="37">
        <v>44</v>
      </c>
      <c r="O374" s="37">
        <v>44</v>
      </c>
      <c r="P374" s="37">
        <v>44</v>
      </c>
      <c r="Q374" s="37">
        <v>44</v>
      </c>
      <c r="R374" s="37">
        <v>44</v>
      </c>
      <c r="S374" s="37">
        <v>44</v>
      </c>
      <c r="T374" s="207"/>
    </row>
    <row r="375" spans="1:20" s="5" customFormat="1" ht="13.2">
      <c r="A375" s="5">
        <f t="shared" si="5"/>
        <v>375</v>
      </c>
      <c r="B375" s="51" t="s">
        <v>807</v>
      </c>
      <c r="C375" s="51"/>
      <c r="D375" s="51" t="s">
        <v>808</v>
      </c>
      <c r="E375" s="51" t="s">
        <v>151</v>
      </c>
      <c r="F375" s="51" t="s">
        <v>1731</v>
      </c>
      <c r="G375" s="51" t="s">
        <v>32</v>
      </c>
      <c r="H375" s="52">
        <v>2009</v>
      </c>
      <c r="I375" s="38">
        <v>60.5</v>
      </c>
      <c r="J375" s="38">
        <v>44</v>
      </c>
      <c r="K375" s="38">
        <v>44</v>
      </c>
      <c r="L375" s="38">
        <v>44</v>
      </c>
      <c r="M375" s="38">
        <v>44</v>
      </c>
      <c r="N375" s="37">
        <v>44</v>
      </c>
      <c r="O375" s="37">
        <v>44</v>
      </c>
      <c r="P375" s="37">
        <v>44</v>
      </c>
      <c r="Q375" s="37">
        <v>44</v>
      </c>
      <c r="R375" s="37">
        <v>44</v>
      </c>
      <c r="S375" s="37">
        <v>44</v>
      </c>
      <c r="T375" s="207"/>
    </row>
    <row r="376" spans="1:20" s="5" customFormat="1" ht="13.2">
      <c r="A376" s="5">
        <f t="shared" si="5"/>
        <v>376</v>
      </c>
      <c r="B376" s="51" t="s">
        <v>809</v>
      </c>
      <c r="C376" s="51"/>
      <c r="D376" s="51" t="s">
        <v>810</v>
      </c>
      <c r="E376" s="51" t="s">
        <v>151</v>
      </c>
      <c r="F376" s="51" t="s">
        <v>1731</v>
      </c>
      <c r="G376" s="51" t="s">
        <v>32</v>
      </c>
      <c r="H376" s="52">
        <v>2009</v>
      </c>
      <c r="I376" s="38">
        <v>60.5</v>
      </c>
      <c r="J376" s="38">
        <v>44</v>
      </c>
      <c r="K376" s="38">
        <v>44</v>
      </c>
      <c r="L376" s="38">
        <v>44</v>
      </c>
      <c r="M376" s="38">
        <v>44</v>
      </c>
      <c r="N376" s="37">
        <v>44</v>
      </c>
      <c r="O376" s="37">
        <v>44</v>
      </c>
      <c r="P376" s="37">
        <v>44</v>
      </c>
      <c r="Q376" s="37">
        <v>44</v>
      </c>
      <c r="R376" s="37">
        <v>44</v>
      </c>
      <c r="S376" s="37">
        <v>44</v>
      </c>
      <c r="T376" s="207"/>
    </row>
    <row r="377" spans="1:20" s="5" customFormat="1" ht="13.2">
      <c r="A377" s="5">
        <f t="shared" si="5"/>
        <v>377</v>
      </c>
      <c r="B377" s="51" t="s">
        <v>811</v>
      </c>
      <c r="C377" s="51"/>
      <c r="D377" s="51" t="s">
        <v>812</v>
      </c>
      <c r="E377" s="51" t="s">
        <v>151</v>
      </c>
      <c r="F377" s="51" t="s">
        <v>1731</v>
      </c>
      <c r="G377" s="51" t="s">
        <v>32</v>
      </c>
      <c r="H377" s="52">
        <v>2009</v>
      </c>
      <c r="I377" s="38">
        <v>60.5</v>
      </c>
      <c r="J377" s="38">
        <v>44</v>
      </c>
      <c r="K377" s="38">
        <v>44</v>
      </c>
      <c r="L377" s="38">
        <v>44</v>
      </c>
      <c r="M377" s="38">
        <v>44</v>
      </c>
      <c r="N377" s="37">
        <v>44</v>
      </c>
      <c r="O377" s="37">
        <v>44</v>
      </c>
      <c r="P377" s="37">
        <v>44</v>
      </c>
      <c r="Q377" s="37">
        <v>44</v>
      </c>
      <c r="R377" s="37">
        <v>44</v>
      </c>
      <c r="S377" s="37">
        <v>44</v>
      </c>
      <c r="T377" s="207"/>
    </row>
    <row r="378" spans="1:20" s="5" customFormat="1" ht="13.2">
      <c r="A378" s="5">
        <f t="shared" si="5"/>
        <v>378</v>
      </c>
      <c r="B378" s="51" t="s">
        <v>660</v>
      </c>
      <c r="C378" s="51" t="s">
        <v>4503</v>
      </c>
      <c r="D378" s="51" t="s">
        <v>661</v>
      </c>
      <c r="E378" s="51" t="s">
        <v>662</v>
      </c>
      <c r="F378" s="51" t="s">
        <v>1730</v>
      </c>
      <c r="G378" s="51" t="s">
        <v>31</v>
      </c>
      <c r="H378" s="52">
        <v>2004</v>
      </c>
      <c r="I378" s="38">
        <v>275</v>
      </c>
      <c r="J378" s="38">
        <v>241.4</v>
      </c>
      <c r="K378" s="38">
        <v>241.4</v>
      </c>
      <c r="L378" s="38">
        <v>241.4</v>
      </c>
      <c r="M378" s="38">
        <v>241.4</v>
      </c>
      <c r="N378" s="37">
        <v>241.4</v>
      </c>
      <c r="O378" s="37">
        <v>241.4</v>
      </c>
      <c r="P378" s="37">
        <v>241.4</v>
      </c>
      <c r="Q378" s="37">
        <v>241.4</v>
      </c>
      <c r="R378" s="37">
        <v>241.4</v>
      </c>
      <c r="S378" s="37">
        <v>241.4</v>
      </c>
      <c r="T378" s="207"/>
    </row>
    <row r="379" spans="1:20" s="5" customFormat="1" ht="13.2">
      <c r="A379" s="5">
        <f t="shared" si="5"/>
        <v>379</v>
      </c>
      <c r="B379" s="51" t="s">
        <v>663</v>
      </c>
      <c r="C379" s="51" t="s">
        <v>4503</v>
      </c>
      <c r="D379" s="51" t="s">
        <v>664</v>
      </c>
      <c r="E379" s="51" t="s">
        <v>662</v>
      </c>
      <c r="F379" s="51" t="s">
        <v>1730</v>
      </c>
      <c r="G379" s="51" t="s">
        <v>31</v>
      </c>
      <c r="H379" s="52">
        <v>2004</v>
      </c>
      <c r="I379" s="38">
        <v>275</v>
      </c>
      <c r="J379" s="38">
        <v>241.4</v>
      </c>
      <c r="K379" s="38">
        <v>241.4</v>
      </c>
      <c r="L379" s="38">
        <v>241.4</v>
      </c>
      <c r="M379" s="38">
        <v>241.4</v>
      </c>
      <c r="N379" s="37">
        <v>241.4</v>
      </c>
      <c r="O379" s="37">
        <v>241.4</v>
      </c>
      <c r="P379" s="37">
        <v>241.4</v>
      </c>
      <c r="Q379" s="37">
        <v>241.4</v>
      </c>
      <c r="R379" s="37">
        <v>241.4</v>
      </c>
      <c r="S379" s="37">
        <v>241.4</v>
      </c>
      <c r="T379" s="207"/>
    </row>
    <row r="380" spans="1:20" s="5" customFormat="1" ht="13.2">
      <c r="A380" s="5">
        <f t="shared" si="5"/>
        <v>380</v>
      </c>
      <c r="B380" s="51" t="s">
        <v>665</v>
      </c>
      <c r="C380" s="51" t="s">
        <v>4503</v>
      </c>
      <c r="D380" s="51" t="s">
        <v>666</v>
      </c>
      <c r="E380" s="51" t="s">
        <v>662</v>
      </c>
      <c r="F380" s="51" t="s">
        <v>1730</v>
      </c>
      <c r="G380" s="51" t="s">
        <v>31</v>
      </c>
      <c r="H380" s="52">
        <v>2004</v>
      </c>
      <c r="I380" s="38">
        <v>298</v>
      </c>
      <c r="J380" s="38">
        <v>298</v>
      </c>
      <c r="K380" s="38">
        <v>298</v>
      </c>
      <c r="L380" s="38">
        <v>298</v>
      </c>
      <c r="M380" s="38">
        <v>298</v>
      </c>
      <c r="N380" s="37">
        <v>298</v>
      </c>
      <c r="O380" s="37">
        <v>298</v>
      </c>
      <c r="P380" s="37">
        <v>298</v>
      </c>
      <c r="Q380" s="37">
        <v>298</v>
      </c>
      <c r="R380" s="37">
        <v>298</v>
      </c>
      <c r="S380" s="37">
        <v>298</v>
      </c>
      <c r="T380" s="207"/>
    </row>
    <row r="381" spans="1:20" s="5" customFormat="1" ht="13.2">
      <c r="A381" s="5">
        <f t="shared" si="5"/>
        <v>381</v>
      </c>
      <c r="B381" s="51" t="s">
        <v>667</v>
      </c>
      <c r="C381" s="51"/>
      <c r="D381" s="51" t="s">
        <v>668</v>
      </c>
      <c r="E381" s="51" t="s">
        <v>329</v>
      </c>
      <c r="F381" s="51" t="s">
        <v>1730</v>
      </c>
      <c r="G381" s="51" t="s">
        <v>31</v>
      </c>
      <c r="H381" s="52">
        <v>2002</v>
      </c>
      <c r="I381" s="38">
        <v>264.5</v>
      </c>
      <c r="J381" s="38">
        <v>238.5</v>
      </c>
      <c r="K381" s="38">
        <v>238.5</v>
      </c>
      <c r="L381" s="38">
        <v>238.5</v>
      </c>
      <c r="M381" s="38">
        <v>238.5</v>
      </c>
      <c r="N381" s="37">
        <v>238.5</v>
      </c>
      <c r="O381" s="37">
        <v>238.5</v>
      </c>
      <c r="P381" s="37">
        <v>238.5</v>
      </c>
      <c r="Q381" s="37">
        <v>238.5</v>
      </c>
      <c r="R381" s="37">
        <v>238.5</v>
      </c>
      <c r="S381" s="37">
        <v>238.5</v>
      </c>
      <c r="T381" s="207"/>
    </row>
    <row r="382" spans="1:20" s="5" customFormat="1" ht="13.2">
      <c r="A382" s="5">
        <f t="shared" si="5"/>
        <v>382</v>
      </c>
      <c r="B382" s="51" t="s">
        <v>669</v>
      </c>
      <c r="C382" s="51"/>
      <c r="D382" s="51" t="s">
        <v>670</v>
      </c>
      <c r="E382" s="51" t="s">
        <v>329</v>
      </c>
      <c r="F382" s="51" t="s">
        <v>1730</v>
      </c>
      <c r="G382" s="51" t="s">
        <v>31</v>
      </c>
      <c r="H382" s="52">
        <v>2002</v>
      </c>
      <c r="I382" s="38">
        <v>264.5</v>
      </c>
      <c r="J382" s="38">
        <v>230.5</v>
      </c>
      <c r="K382" s="38">
        <v>230.5</v>
      </c>
      <c r="L382" s="38">
        <v>230.5</v>
      </c>
      <c r="M382" s="38">
        <v>230.5</v>
      </c>
      <c r="N382" s="37">
        <v>230.5</v>
      </c>
      <c r="O382" s="37">
        <v>230.5</v>
      </c>
      <c r="P382" s="37">
        <v>230.5</v>
      </c>
      <c r="Q382" s="37">
        <v>230.5</v>
      </c>
      <c r="R382" s="37">
        <v>230.5</v>
      </c>
      <c r="S382" s="37">
        <v>230.5</v>
      </c>
      <c r="T382" s="207"/>
    </row>
    <row r="383" spans="1:20" s="5" customFormat="1" ht="13.2">
      <c r="A383" s="5">
        <f t="shared" si="5"/>
        <v>383</v>
      </c>
      <c r="B383" s="51" t="s">
        <v>671</v>
      </c>
      <c r="C383" s="51"/>
      <c r="D383" s="51" t="s">
        <v>672</v>
      </c>
      <c r="E383" s="51" t="s">
        <v>329</v>
      </c>
      <c r="F383" s="51" t="s">
        <v>1730</v>
      </c>
      <c r="G383" s="51" t="s">
        <v>31</v>
      </c>
      <c r="H383" s="52">
        <v>2002</v>
      </c>
      <c r="I383" s="38">
        <v>300</v>
      </c>
      <c r="J383" s="38">
        <v>268</v>
      </c>
      <c r="K383" s="38">
        <v>268</v>
      </c>
      <c r="L383" s="38">
        <v>268</v>
      </c>
      <c r="M383" s="38">
        <v>268</v>
      </c>
      <c r="N383" s="37">
        <v>268</v>
      </c>
      <c r="O383" s="37">
        <v>268</v>
      </c>
      <c r="P383" s="37">
        <v>268</v>
      </c>
      <c r="Q383" s="37">
        <v>268</v>
      </c>
      <c r="R383" s="37">
        <v>268</v>
      </c>
      <c r="S383" s="37">
        <v>268</v>
      </c>
      <c r="T383" s="207"/>
    </row>
    <row r="384" spans="1:20" s="5" customFormat="1" ht="13.2">
      <c r="A384" s="5">
        <f t="shared" si="5"/>
        <v>384</v>
      </c>
      <c r="B384" s="51" t="s">
        <v>2517</v>
      </c>
      <c r="C384" s="51"/>
      <c r="D384" s="51" t="s">
        <v>2518</v>
      </c>
      <c r="E384" s="51" t="s">
        <v>329</v>
      </c>
      <c r="F384" s="51" t="s">
        <v>1730</v>
      </c>
      <c r="G384" s="51" t="s">
        <v>31</v>
      </c>
      <c r="H384" s="52">
        <v>2017</v>
      </c>
      <c r="I384" s="38">
        <v>360</v>
      </c>
      <c r="J384" s="38">
        <v>327.8</v>
      </c>
      <c r="K384" s="38">
        <v>327.8</v>
      </c>
      <c r="L384" s="38">
        <v>327.8</v>
      </c>
      <c r="M384" s="38">
        <v>327.8</v>
      </c>
      <c r="N384" s="37">
        <v>327.8</v>
      </c>
      <c r="O384" s="37">
        <v>327.8</v>
      </c>
      <c r="P384" s="37">
        <v>327.8</v>
      </c>
      <c r="Q384" s="37">
        <v>327.8</v>
      </c>
      <c r="R384" s="37">
        <v>327.8</v>
      </c>
      <c r="S384" s="37">
        <v>327.8</v>
      </c>
      <c r="T384" s="207"/>
    </row>
    <row r="385" spans="1:24" s="5" customFormat="1" ht="13.2">
      <c r="A385" s="5">
        <f t="shared" si="5"/>
        <v>385</v>
      </c>
      <c r="B385" s="51" t="s">
        <v>2519</v>
      </c>
      <c r="C385" s="51"/>
      <c r="D385" s="51" t="s">
        <v>2520</v>
      </c>
      <c r="E385" s="51" t="s">
        <v>329</v>
      </c>
      <c r="F385" s="51" t="s">
        <v>1730</v>
      </c>
      <c r="G385" s="51" t="s">
        <v>31</v>
      </c>
      <c r="H385" s="52">
        <v>2017</v>
      </c>
      <c r="I385" s="38">
        <v>360</v>
      </c>
      <c r="J385" s="38">
        <v>329.3</v>
      </c>
      <c r="K385" s="38">
        <v>329.3</v>
      </c>
      <c r="L385" s="38">
        <v>329.3</v>
      </c>
      <c r="M385" s="38">
        <v>329.3</v>
      </c>
      <c r="N385" s="37">
        <v>329.3</v>
      </c>
      <c r="O385" s="37">
        <v>329.3</v>
      </c>
      <c r="P385" s="37">
        <v>329.3</v>
      </c>
      <c r="Q385" s="37">
        <v>329.3</v>
      </c>
      <c r="R385" s="37">
        <v>329.3</v>
      </c>
      <c r="S385" s="37">
        <v>329.3</v>
      </c>
      <c r="T385" s="207"/>
    </row>
    <row r="386" spans="1:24" s="5" customFormat="1" ht="13.2">
      <c r="A386" s="5">
        <f t="shared" si="5"/>
        <v>386</v>
      </c>
      <c r="B386" s="51" t="s">
        <v>2521</v>
      </c>
      <c r="C386" s="51"/>
      <c r="D386" s="51" t="s">
        <v>2522</v>
      </c>
      <c r="E386" s="51" t="s">
        <v>329</v>
      </c>
      <c r="F386" s="51" t="s">
        <v>1730</v>
      </c>
      <c r="G386" s="51" t="s">
        <v>31</v>
      </c>
      <c r="H386" s="52">
        <v>2017</v>
      </c>
      <c r="I386" s="38">
        <v>511.2</v>
      </c>
      <c r="J386" s="38">
        <v>446.3</v>
      </c>
      <c r="K386" s="38">
        <v>446.3</v>
      </c>
      <c r="L386" s="38">
        <v>446.3</v>
      </c>
      <c r="M386" s="38">
        <v>446.3</v>
      </c>
      <c r="N386" s="37">
        <v>446.3</v>
      </c>
      <c r="O386" s="37">
        <v>446.3</v>
      </c>
      <c r="P386" s="37">
        <v>446.3</v>
      </c>
      <c r="Q386" s="37">
        <v>446.3</v>
      </c>
      <c r="R386" s="37">
        <v>446.3</v>
      </c>
      <c r="S386" s="37">
        <v>446.3</v>
      </c>
      <c r="T386" s="207"/>
    </row>
    <row r="387" spans="1:24" s="5" customFormat="1" ht="13.2">
      <c r="A387" s="5">
        <f t="shared" si="5"/>
        <v>387</v>
      </c>
      <c r="B387" s="51" t="s">
        <v>1940</v>
      </c>
      <c r="C387" s="51"/>
      <c r="D387" s="51" t="s">
        <v>833</v>
      </c>
      <c r="E387" s="51" t="s">
        <v>834</v>
      </c>
      <c r="F387" s="51" t="s">
        <v>835</v>
      </c>
      <c r="G387" s="51" t="s">
        <v>31</v>
      </c>
      <c r="H387" s="52">
        <v>2012</v>
      </c>
      <c r="I387" s="38">
        <v>116.45</v>
      </c>
      <c r="J387" s="38">
        <v>105</v>
      </c>
      <c r="K387" s="38">
        <v>105</v>
      </c>
      <c r="L387" s="38">
        <v>105</v>
      </c>
      <c r="M387" s="38">
        <v>105</v>
      </c>
      <c r="N387" s="37">
        <v>105</v>
      </c>
      <c r="O387" s="37">
        <v>105</v>
      </c>
      <c r="P387" s="37">
        <v>105</v>
      </c>
      <c r="Q387" s="37">
        <v>105</v>
      </c>
      <c r="R387" s="37">
        <v>105</v>
      </c>
      <c r="S387" s="37">
        <v>105</v>
      </c>
      <c r="T387" s="207"/>
    </row>
    <row r="388" spans="1:24" s="5" customFormat="1" ht="13.2">
      <c r="A388" s="5">
        <f t="shared" si="5"/>
        <v>388</v>
      </c>
      <c r="B388" s="51" t="s">
        <v>2523</v>
      </c>
      <c r="C388" s="51"/>
      <c r="D388" s="51" t="s">
        <v>836</v>
      </c>
      <c r="E388" s="51" t="s">
        <v>36</v>
      </c>
      <c r="F388" s="51" t="s">
        <v>835</v>
      </c>
      <c r="G388" s="51" t="s">
        <v>32</v>
      </c>
      <c r="H388" s="52">
        <v>2002</v>
      </c>
      <c r="I388" s="38">
        <v>9.8000000000000007</v>
      </c>
      <c r="J388" s="38">
        <v>9.8000000000000007</v>
      </c>
      <c r="K388" s="38">
        <v>9.8000000000000007</v>
      </c>
      <c r="L388" s="38">
        <v>9.8000000000000007</v>
      </c>
      <c r="M388" s="38">
        <v>9.8000000000000007</v>
      </c>
      <c r="N388" s="37">
        <v>9.8000000000000007</v>
      </c>
      <c r="O388" s="37">
        <v>9.8000000000000007</v>
      </c>
      <c r="P388" s="37">
        <v>9.8000000000000007</v>
      </c>
      <c r="Q388" s="37">
        <v>9.8000000000000007</v>
      </c>
      <c r="R388" s="37">
        <v>9.8000000000000007</v>
      </c>
      <c r="S388" s="37">
        <v>9.8000000000000007</v>
      </c>
      <c r="T388" s="207"/>
    </row>
    <row r="389" spans="1:24" s="5" customFormat="1" ht="13.2">
      <c r="A389" s="5">
        <f t="shared" si="5"/>
        <v>389</v>
      </c>
      <c r="B389" s="51" t="s">
        <v>2524</v>
      </c>
      <c r="C389" s="51"/>
      <c r="D389" s="51" t="s">
        <v>837</v>
      </c>
      <c r="E389" s="51" t="s">
        <v>36</v>
      </c>
      <c r="F389" s="51" t="s">
        <v>835</v>
      </c>
      <c r="G389" s="51" t="s">
        <v>32</v>
      </c>
      <c r="H389" s="52">
        <v>2005</v>
      </c>
      <c r="I389" s="38">
        <v>9.6</v>
      </c>
      <c r="J389" s="38">
        <v>9.6</v>
      </c>
      <c r="K389" s="38">
        <v>9.6</v>
      </c>
      <c r="L389" s="38">
        <v>9.6</v>
      </c>
      <c r="M389" s="38">
        <v>9.6</v>
      </c>
      <c r="N389" s="37">
        <v>9.6</v>
      </c>
      <c r="O389" s="37">
        <v>9.6</v>
      </c>
      <c r="P389" s="37">
        <v>9.6</v>
      </c>
      <c r="Q389" s="37">
        <v>9.6</v>
      </c>
      <c r="R389" s="37">
        <v>9.6</v>
      </c>
      <c r="S389" s="37">
        <v>9.6</v>
      </c>
      <c r="T389" s="207"/>
    </row>
    <row r="390" spans="1:24" s="5" customFormat="1" ht="13.2">
      <c r="A390" s="5">
        <f t="shared" ref="A390:A453" si="6">A389+1</f>
        <v>390</v>
      </c>
      <c r="B390" s="51" t="s">
        <v>838</v>
      </c>
      <c r="C390" s="51"/>
      <c r="D390" s="51" t="s">
        <v>839</v>
      </c>
      <c r="E390" s="51" t="s">
        <v>360</v>
      </c>
      <c r="F390" s="51" t="s">
        <v>835</v>
      </c>
      <c r="G390" s="51" t="s">
        <v>31</v>
      </c>
      <c r="H390" s="52">
        <v>2011</v>
      </c>
      <c r="I390" s="38">
        <v>3.2</v>
      </c>
      <c r="J390" s="38">
        <v>3.2</v>
      </c>
      <c r="K390" s="38">
        <v>3.2</v>
      </c>
      <c r="L390" s="38">
        <v>3.2</v>
      </c>
      <c r="M390" s="38">
        <v>3.2</v>
      </c>
      <c r="N390" s="37">
        <v>3.2</v>
      </c>
      <c r="O390" s="37">
        <v>3.2</v>
      </c>
      <c r="P390" s="37">
        <v>3.2</v>
      </c>
      <c r="Q390" s="37">
        <v>3.2</v>
      </c>
      <c r="R390" s="37">
        <v>3.2</v>
      </c>
      <c r="S390" s="37">
        <v>3.2</v>
      </c>
      <c r="T390" s="207"/>
    </row>
    <row r="391" spans="1:24" s="5" customFormat="1" ht="13.2">
      <c r="A391" s="5">
        <f t="shared" si="6"/>
        <v>391</v>
      </c>
      <c r="B391" s="51" t="s">
        <v>840</v>
      </c>
      <c r="C391" s="51"/>
      <c r="D391" s="51" t="s">
        <v>841</v>
      </c>
      <c r="E391" s="51" t="s">
        <v>537</v>
      </c>
      <c r="F391" s="51" t="s">
        <v>835</v>
      </c>
      <c r="G391" s="51" t="s">
        <v>31</v>
      </c>
      <c r="H391" s="52">
        <v>2015</v>
      </c>
      <c r="I391" s="38">
        <v>4</v>
      </c>
      <c r="J391" s="38">
        <v>4</v>
      </c>
      <c r="K391" s="38">
        <v>4</v>
      </c>
      <c r="L391" s="38">
        <v>4</v>
      </c>
      <c r="M391" s="38">
        <v>4</v>
      </c>
      <c r="N391" s="37">
        <v>4</v>
      </c>
      <c r="O391" s="37">
        <v>4</v>
      </c>
      <c r="P391" s="37">
        <v>4</v>
      </c>
      <c r="Q391" s="37">
        <v>4</v>
      </c>
      <c r="R391" s="37">
        <v>4</v>
      </c>
      <c r="S391" s="37">
        <v>4</v>
      </c>
      <c r="T391" s="207"/>
    </row>
    <row r="392" spans="1:24" s="5" customFormat="1" ht="13.2">
      <c r="A392" s="5">
        <f t="shared" si="6"/>
        <v>392</v>
      </c>
      <c r="B392" s="51" t="s">
        <v>842</v>
      </c>
      <c r="C392" s="51"/>
      <c r="D392" s="51" t="s">
        <v>843</v>
      </c>
      <c r="E392" s="51" t="s">
        <v>36</v>
      </c>
      <c r="F392" s="51" t="s">
        <v>835</v>
      </c>
      <c r="G392" s="51" t="s">
        <v>32</v>
      </c>
      <c r="H392" s="52">
        <v>2013</v>
      </c>
      <c r="I392" s="38">
        <v>4.2</v>
      </c>
      <c r="J392" s="38">
        <v>4.2</v>
      </c>
      <c r="K392" s="38">
        <v>4.2</v>
      </c>
      <c r="L392" s="38">
        <v>4.2</v>
      </c>
      <c r="M392" s="38">
        <v>4.2</v>
      </c>
      <c r="N392" s="37">
        <v>4.2</v>
      </c>
      <c r="O392" s="37">
        <v>4.2</v>
      </c>
      <c r="P392" s="37">
        <v>4.2</v>
      </c>
      <c r="Q392" s="37">
        <v>4.2</v>
      </c>
      <c r="R392" s="37">
        <v>4.2</v>
      </c>
      <c r="S392" s="37">
        <v>4.2</v>
      </c>
      <c r="T392" s="207"/>
    </row>
    <row r="393" spans="1:24" s="5" customFormat="1" ht="13.2">
      <c r="A393" s="5">
        <f t="shared" si="6"/>
        <v>393</v>
      </c>
      <c r="B393" s="51" t="s">
        <v>844</v>
      </c>
      <c r="C393" s="51"/>
      <c r="D393" s="51" t="s">
        <v>845</v>
      </c>
      <c r="E393" s="51" t="s">
        <v>315</v>
      </c>
      <c r="F393" s="51" t="s">
        <v>835</v>
      </c>
      <c r="G393" s="51" t="s">
        <v>32</v>
      </c>
      <c r="H393" s="52">
        <v>2007</v>
      </c>
      <c r="I393" s="38">
        <v>6.4</v>
      </c>
      <c r="J393" s="38">
        <v>6.4</v>
      </c>
      <c r="K393" s="38">
        <v>6.4</v>
      </c>
      <c r="L393" s="38">
        <v>6.4</v>
      </c>
      <c r="M393" s="38">
        <v>6.4</v>
      </c>
      <c r="N393" s="37">
        <v>6.4</v>
      </c>
      <c r="O393" s="37">
        <v>6.4</v>
      </c>
      <c r="P393" s="37">
        <v>6.4</v>
      </c>
      <c r="Q393" s="37">
        <v>6.4</v>
      </c>
      <c r="R393" s="37">
        <v>6.4</v>
      </c>
      <c r="S393" s="37">
        <v>6.4</v>
      </c>
      <c r="T393" s="207"/>
    </row>
    <row r="394" spans="1:24" s="5" customFormat="1" ht="13.2">
      <c r="A394" s="5">
        <f t="shared" si="6"/>
        <v>394</v>
      </c>
      <c r="B394" s="51" t="s">
        <v>846</v>
      </c>
      <c r="C394" s="51"/>
      <c r="D394" s="51" t="s">
        <v>847</v>
      </c>
      <c r="E394" s="51" t="s">
        <v>360</v>
      </c>
      <c r="F394" s="51" t="s">
        <v>835</v>
      </c>
      <c r="G394" s="51" t="s">
        <v>31</v>
      </c>
      <c r="H394" s="52">
        <v>1988</v>
      </c>
      <c r="I394" s="38">
        <v>6.2</v>
      </c>
      <c r="J394" s="38">
        <v>6.2</v>
      </c>
      <c r="K394" s="38">
        <v>6.2</v>
      </c>
      <c r="L394" s="38">
        <v>6.2</v>
      </c>
      <c r="M394" s="38">
        <v>6.2</v>
      </c>
      <c r="N394" s="37">
        <v>6.2</v>
      </c>
      <c r="O394" s="37">
        <v>6.2</v>
      </c>
      <c r="P394" s="37">
        <v>6.2</v>
      </c>
      <c r="Q394" s="37">
        <v>6.2</v>
      </c>
      <c r="R394" s="37">
        <v>6.2</v>
      </c>
      <c r="S394" s="37">
        <v>6.2</v>
      </c>
      <c r="T394" s="207"/>
    </row>
    <row r="395" spans="1:24" s="5" customFormat="1" ht="13.2">
      <c r="A395" s="5">
        <f t="shared" si="6"/>
        <v>395</v>
      </c>
      <c r="B395" s="51" t="s">
        <v>848</v>
      </c>
      <c r="C395" s="51"/>
      <c r="D395" s="51" t="s">
        <v>849</v>
      </c>
      <c r="E395" s="51" t="s">
        <v>360</v>
      </c>
      <c r="F395" s="51" t="s">
        <v>835</v>
      </c>
      <c r="G395" s="51" t="s">
        <v>31</v>
      </c>
      <c r="H395" s="52">
        <v>2009</v>
      </c>
      <c r="I395" s="38">
        <v>6.4</v>
      </c>
      <c r="J395" s="38">
        <v>6.4</v>
      </c>
      <c r="K395" s="38">
        <v>6.4</v>
      </c>
      <c r="L395" s="38">
        <v>6.4</v>
      </c>
      <c r="M395" s="38">
        <v>6.4</v>
      </c>
      <c r="N395" s="37">
        <v>6.4</v>
      </c>
      <c r="O395" s="37">
        <v>6.4</v>
      </c>
      <c r="P395" s="37">
        <v>6.4</v>
      </c>
      <c r="Q395" s="37">
        <v>6.4</v>
      </c>
      <c r="R395" s="37">
        <v>6.4</v>
      </c>
      <c r="S395" s="37">
        <v>6.4</v>
      </c>
      <c r="T395" s="207"/>
    </row>
    <row r="396" spans="1:24" s="5" customFormat="1" ht="13.2">
      <c r="A396" s="5">
        <f t="shared" si="6"/>
        <v>396</v>
      </c>
      <c r="B396" s="51" t="s">
        <v>850</v>
      </c>
      <c r="C396" s="51"/>
      <c r="D396" s="51" t="s">
        <v>851</v>
      </c>
      <c r="E396" s="51" t="s">
        <v>852</v>
      </c>
      <c r="F396" s="51" t="s">
        <v>835</v>
      </c>
      <c r="G396" s="51" t="s">
        <v>32</v>
      </c>
      <c r="H396" s="52">
        <v>2011</v>
      </c>
      <c r="I396" s="38">
        <v>3.2</v>
      </c>
      <c r="J396" s="38">
        <v>3.2</v>
      </c>
      <c r="K396" s="38">
        <v>3.2</v>
      </c>
      <c r="L396" s="38">
        <v>3.2</v>
      </c>
      <c r="M396" s="38">
        <v>3.2</v>
      </c>
      <c r="N396" s="37">
        <v>3.2</v>
      </c>
      <c r="O396" s="37">
        <v>3.2</v>
      </c>
      <c r="P396" s="37">
        <v>3.2</v>
      </c>
      <c r="Q396" s="37">
        <v>3.2</v>
      </c>
      <c r="R396" s="37">
        <v>3.2</v>
      </c>
      <c r="S396" s="37">
        <v>3.2</v>
      </c>
      <c r="T396" s="207"/>
    </row>
    <row r="397" spans="1:24" s="5" customFormat="1" ht="13.2">
      <c r="A397" s="5">
        <f t="shared" si="6"/>
        <v>397</v>
      </c>
      <c r="B397" s="51" t="s">
        <v>853</v>
      </c>
      <c r="C397" s="51"/>
      <c r="D397" s="51" t="s">
        <v>854</v>
      </c>
      <c r="E397" s="51" t="s">
        <v>855</v>
      </c>
      <c r="F397" s="51" t="s">
        <v>835</v>
      </c>
      <c r="G397" s="51" t="s">
        <v>31</v>
      </c>
      <c r="H397" s="52">
        <v>2010</v>
      </c>
      <c r="I397" s="38">
        <v>4.8</v>
      </c>
      <c r="J397" s="38">
        <v>4.8</v>
      </c>
      <c r="K397" s="38">
        <v>4.8</v>
      </c>
      <c r="L397" s="38">
        <v>4.8</v>
      </c>
      <c r="M397" s="38">
        <v>4.8</v>
      </c>
      <c r="N397" s="37">
        <v>4.8</v>
      </c>
      <c r="O397" s="37">
        <v>4.8</v>
      </c>
      <c r="P397" s="37">
        <v>4.8</v>
      </c>
      <c r="Q397" s="37">
        <v>4.8</v>
      </c>
      <c r="R397" s="37">
        <v>4.8</v>
      </c>
      <c r="S397" s="37">
        <v>4.8</v>
      </c>
      <c r="T397" s="207"/>
    </row>
    <row r="398" spans="1:24" s="2" customFormat="1" ht="13.2">
      <c r="A398" s="5">
        <f t="shared" si="6"/>
        <v>398</v>
      </c>
      <c r="B398" s="49" t="s">
        <v>856</v>
      </c>
      <c r="C398" s="49"/>
      <c r="D398" s="49"/>
      <c r="E398" s="49"/>
      <c r="F398" s="49"/>
      <c r="G398" s="49"/>
      <c r="H398" s="50"/>
      <c r="I398" s="35">
        <f t="shared" ref="I398:S398" si="7">SUM(I4:I397)</f>
        <v>74288.580000000016</v>
      </c>
      <c r="J398" s="35">
        <f t="shared" si="7"/>
        <v>66106.999999999956</v>
      </c>
      <c r="K398" s="35">
        <f t="shared" si="7"/>
        <v>66106.999999999956</v>
      </c>
      <c r="L398" s="35">
        <f t="shared" si="7"/>
        <v>66106.999999999956</v>
      </c>
      <c r="M398" s="35">
        <f t="shared" si="7"/>
        <v>66106.999999999956</v>
      </c>
      <c r="N398" s="36">
        <f t="shared" si="7"/>
        <v>66106.999999999956</v>
      </c>
      <c r="O398" s="36">
        <f t="shared" si="7"/>
        <v>66106.999999999956</v>
      </c>
      <c r="P398" s="36">
        <f t="shared" si="7"/>
        <v>66106.999999999956</v>
      </c>
      <c r="Q398" s="36">
        <f t="shared" si="7"/>
        <v>66106.999999999956</v>
      </c>
      <c r="R398" s="36">
        <f t="shared" si="7"/>
        <v>66106.999999999956</v>
      </c>
      <c r="S398" s="36">
        <f t="shared" si="7"/>
        <v>66106.999999999956</v>
      </c>
      <c r="T398" s="208"/>
      <c r="X398" s="5"/>
    </row>
    <row r="399" spans="1:24" s="5" customFormat="1" ht="13.2">
      <c r="A399" s="5">
        <f t="shared" si="6"/>
        <v>399</v>
      </c>
      <c r="B399" s="51"/>
      <c r="C399" s="51"/>
      <c r="D399" s="51"/>
      <c r="E399" s="51"/>
      <c r="F399" s="51"/>
      <c r="G399" s="51"/>
      <c r="H399" s="52"/>
      <c r="I399" s="38"/>
      <c r="J399" s="38"/>
      <c r="K399" s="38"/>
      <c r="L399" s="38"/>
      <c r="M399" s="38"/>
      <c r="N399" s="37"/>
      <c r="O399" s="37"/>
      <c r="P399" s="37"/>
      <c r="Q399" s="37"/>
      <c r="R399" s="37"/>
      <c r="S399" s="37"/>
      <c r="T399" s="207"/>
    </row>
    <row r="400" spans="1:24" s="2" customFormat="1" ht="13.2">
      <c r="A400" s="5">
        <f t="shared" si="6"/>
        <v>400</v>
      </c>
      <c r="B400" s="49" t="s">
        <v>1941</v>
      </c>
      <c r="C400" s="49"/>
      <c r="D400" s="49"/>
      <c r="E400" s="49"/>
      <c r="F400" s="49"/>
      <c r="G400" s="49"/>
      <c r="H400" s="50"/>
      <c r="I400" s="35"/>
      <c r="J400" s="35"/>
      <c r="K400" s="35"/>
      <c r="L400" s="35"/>
      <c r="M400" s="35"/>
      <c r="N400" s="36"/>
      <c r="O400" s="36"/>
      <c r="P400" s="36"/>
      <c r="Q400" s="36"/>
      <c r="R400" s="36"/>
      <c r="S400" s="36"/>
      <c r="T400" s="208"/>
      <c r="X400" s="5"/>
    </row>
    <row r="401" spans="1:24" s="2" customFormat="1" ht="13.2">
      <c r="A401" s="5">
        <f t="shared" si="6"/>
        <v>401</v>
      </c>
      <c r="B401" s="49" t="s">
        <v>1942</v>
      </c>
      <c r="C401" s="49"/>
      <c r="D401" s="49"/>
      <c r="E401" s="49"/>
      <c r="F401" s="49"/>
      <c r="G401" s="49"/>
      <c r="H401" s="50"/>
      <c r="I401" s="35">
        <v>0</v>
      </c>
      <c r="J401" s="35">
        <v>0</v>
      </c>
      <c r="K401" s="35">
        <v>0</v>
      </c>
      <c r="L401" s="35">
        <v>0</v>
      </c>
      <c r="M401" s="35">
        <v>0</v>
      </c>
      <c r="N401" s="35">
        <v>0</v>
      </c>
      <c r="O401" s="35">
        <v>0</v>
      </c>
      <c r="P401" s="35">
        <v>0</v>
      </c>
      <c r="Q401" s="35">
        <v>0</v>
      </c>
      <c r="R401" s="35">
        <v>0</v>
      </c>
      <c r="S401" s="35">
        <v>0</v>
      </c>
      <c r="T401" s="208"/>
      <c r="X401" s="5"/>
    </row>
    <row r="402" spans="1:24" s="2" customFormat="1" ht="13.2">
      <c r="A402" s="5">
        <f t="shared" si="6"/>
        <v>402</v>
      </c>
      <c r="B402" s="49"/>
      <c r="C402" s="49"/>
      <c r="D402" s="49"/>
      <c r="E402" s="49"/>
      <c r="F402" s="49"/>
      <c r="G402" s="49"/>
      <c r="H402" s="50"/>
      <c r="I402" s="35"/>
      <c r="J402" s="35"/>
      <c r="K402" s="35"/>
      <c r="L402" s="35"/>
      <c r="M402" s="35"/>
      <c r="N402" s="36"/>
      <c r="O402" s="36"/>
      <c r="P402" s="36"/>
      <c r="Q402" s="36"/>
      <c r="R402" s="36"/>
      <c r="S402" s="36"/>
      <c r="T402" s="208"/>
      <c r="X402" s="5"/>
    </row>
    <row r="403" spans="1:24" s="5" customFormat="1" ht="13.2">
      <c r="A403" s="5">
        <f t="shared" si="6"/>
        <v>403</v>
      </c>
      <c r="B403" s="51" t="s">
        <v>2300</v>
      </c>
      <c r="C403" s="51"/>
      <c r="D403" s="51" t="s">
        <v>2301</v>
      </c>
      <c r="E403" s="51"/>
      <c r="F403" s="51"/>
      <c r="G403" s="51"/>
      <c r="H403" s="52"/>
      <c r="I403" s="231">
        <v>0</v>
      </c>
      <c r="J403" s="231">
        <v>0</v>
      </c>
      <c r="K403" s="38">
        <v>0</v>
      </c>
      <c r="L403" s="38">
        <v>0</v>
      </c>
      <c r="M403" s="38">
        <v>0</v>
      </c>
      <c r="N403" s="37">
        <v>0</v>
      </c>
      <c r="O403" s="37">
        <v>0</v>
      </c>
      <c r="P403" s="37">
        <v>0</v>
      </c>
      <c r="Q403" s="37">
        <v>0</v>
      </c>
      <c r="R403" s="37">
        <v>0</v>
      </c>
      <c r="S403" s="37">
        <v>0</v>
      </c>
      <c r="T403" s="207"/>
    </row>
    <row r="404" spans="1:24" s="5" customFormat="1" ht="13.2">
      <c r="A404" s="5">
        <f t="shared" si="6"/>
        <v>404</v>
      </c>
      <c r="B404" s="51" t="s">
        <v>2302</v>
      </c>
      <c r="C404" s="51"/>
      <c r="D404" s="51" t="s">
        <v>2303</v>
      </c>
      <c r="E404" s="51"/>
      <c r="F404" s="51"/>
      <c r="G404" s="51"/>
      <c r="H404" s="52"/>
      <c r="I404" s="38">
        <f>I403+I401+I398</f>
        <v>74288.580000000016</v>
      </c>
      <c r="J404" s="38">
        <f>J403+J401+J398</f>
        <v>66106.999999999956</v>
      </c>
      <c r="K404" s="38">
        <f t="shared" ref="K404:S404" si="8">K403+K401+K398</f>
        <v>66106.999999999956</v>
      </c>
      <c r="L404" s="38">
        <f t="shared" si="8"/>
        <v>66106.999999999956</v>
      </c>
      <c r="M404" s="38">
        <f t="shared" si="8"/>
        <v>66106.999999999956</v>
      </c>
      <c r="N404" s="38">
        <f t="shared" si="8"/>
        <v>66106.999999999956</v>
      </c>
      <c r="O404" s="38">
        <f t="shared" si="8"/>
        <v>66106.999999999956</v>
      </c>
      <c r="P404" s="38">
        <f t="shared" si="8"/>
        <v>66106.999999999956</v>
      </c>
      <c r="Q404" s="38">
        <f t="shared" si="8"/>
        <v>66106.999999999956</v>
      </c>
      <c r="R404" s="38">
        <f t="shared" si="8"/>
        <v>66106.999999999956</v>
      </c>
      <c r="S404" s="38">
        <f t="shared" si="8"/>
        <v>66106.999999999956</v>
      </c>
      <c r="T404" s="207"/>
    </row>
    <row r="405" spans="1:24" s="5" customFormat="1" ht="13.2">
      <c r="A405" s="5">
        <f t="shared" si="6"/>
        <v>405</v>
      </c>
      <c r="B405" s="51"/>
      <c r="C405" s="51"/>
      <c r="D405" s="51"/>
      <c r="E405" s="51"/>
      <c r="F405" s="51"/>
      <c r="G405" s="51"/>
      <c r="H405" s="52"/>
      <c r="I405" s="38"/>
      <c r="J405" s="38"/>
      <c r="K405" s="38"/>
      <c r="L405" s="38"/>
      <c r="M405" s="38"/>
      <c r="N405" s="37"/>
      <c r="O405" s="37"/>
      <c r="P405" s="37"/>
      <c r="Q405" s="37"/>
      <c r="R405" s="37"/>
      <c r="S405" s="37"/>
      <c r="T405" s="207"/>
    </row>
    <row r="406" spans="1:24" s="2" customFormat="1" ht="13.2">
      <c r="A406" s="5">
        <f t="shared" si="6"/>
        <v>406</v>
      </c>
      <c r="B406" s="49" t="s">
        <v>857</v>
      </c>
      <c r="C406" s="49"/>
      <c r="D406" s="49"/>
      <c r="E406" s="49"/>
      <c r="F406" s="49"/>
      <c r="G406" s="49"/>
      <c r="H406" s="50"/>
      <c r="I406" s="35"/>
      <c r="J406" s="35"/>
      <c r="K406" s="35"/>
      <c r="L406" s="35"/>
      <c r="M406" s="35"/>
      <c r="N406" s="36"/>
      <c r="O406" s="36"/>
      <c r="P406" s="36"/>
      <c r="Q406" s="36"/>
      <c r="R406" s="36"/>
      <c r="S406" s="36"/>
      <c r="T406" s="208"/>
      <c r="X406" s="5"/>
    </row>
    <row r="407" spans="1:24" s="5" customFormat="1" ht="13.2">
      <c r="A407" s="5">
        <f t="shared" si="6"/>
        <v>407</v>
      </c>
      <c r="B407" s="51" t="s">
        <v>858</v>
      </c>
      <c r="C407" s="51"/>
      <c r="D407" s="51" t="s">
        <v>859</v>
      </c>
      <c r="E407" s="51" t="s">
        <v>860</v>
      </c>
      <c r="F407" s="51" t="s">
        <v>861</v>
      </c>
      <c r="G407" s="51" t="s">
        <v>33</v>
      </c>
      <c r="H407" s="52">
        <v>1983</v>
      </c>
      <c r="I407" s="38">
        <v>37.9</v>
      </c>
      <c r="J407" s="38">
        <v>37.9</v>
      </c>
      <c r="K407" s="38">
        <v>37.9</v>
      </c>
      <c r="L407" s="38">
        <v>37.9</v>
      </c>
      <c r="M407" s="38">
        <v>37.9</v>
      </c>
      <c r="N407" s="37">
        <v>37.9</v>
      </c>
      <c r="O407" s="37">
        <v>37.9</v>
      </c>
      <c r="P407" s="37">
        <v>37.9</v>
      </c>
      <c r="Q407" s="37">
        <v>37.9</v>
      </c>
      <c r="R407" s="37">
        <v>37.9</v>
      </c>
      <c r="S407" s="37">
        <v>37.9</v>
      </c>
      <c r="T407" s="207"/>
    </row>
    <row r="408" spans="1:24" s="5" customFormat="1" ht="13.2">
      <c r="A408" s="5">
        <f t="shared" si="6"/>
        <v>408</v>
      </c>
      <c r="B408" s="51" t="s">
        <v>862</v>
      </c>
      <c r="C408" s="51"/>
      <c r="D408" s="51" t="s">
        <v>863</v>
      </c>
      <c r="E408" s="51" t="s">
        <v>860</v>
      </c>
      <c r="F408" s="51" t="s">
        <v>861</v>
      </c>
      <c r="G408" s="51" t="s">
        <v>33</v>
      </c>
      <c r="H408" s="52">
        <v>1983</v>
      </c>
      <c r="I408" s="38">
        <v>37.9</v>
      </c>
      <c r="J408" s="38">
        <v>37.9</v>
      </c>
      <c r="K408" s="38">
        <v>37.9</v>
      </c>
      <c r="L408" s="38">
        <v>37.9</v>
      </c>
      <c r="M408" s="38">
        <v>37.9</v>
      </c>
      <c r="N408" s="37">
        <v>37.9</v>
      </c>
      <c r="O408" s="37">
        <v>37.9</v>
      </c>
      <c r="P408" s="37">
        <v>37.9</v>
      </c>
      <c r="Q408" s="37">
        <v>37.9</v>
      </c>
      <c r="R408" s="37">
        <v>37.9</v>
      </c>
      <c r="S408" s="37">
        <v>37.9</v>
      </c>
      <c r="T408" s="207"/>
    </row>
    <row r="409" spans="1:24" s="5" customFormat="1" ht="13.2">
      <c r="A409" s="5">
        <f t="shared" si="6"/>
        <v>409</v>
      </c>
      <c r="B409" s="51" t="s">
        <v>864</v>
      </c>
      <c r="C409" s="51"/>
      <c r="D409" s="51" t="s">
        <v>865</v>
      </c>
      <c r="E409" s="51" t="s">
        <v>315</v>
      </c>
      <c r="F409" s="51" t="s">
        <v>861</v>
      </c>
      <c r="G409" s="51" t="s">
        <v>32</v>
      </c>
      <c r="H409" s="52">
        <v>1940</v>
      </c>
      <c r="I409" s="38">
        <v>9</v>
      </c>
      <c r="J409" s="38">
        <v>8</v>
      </c>
      <c r="K409" s="38">
        <v>8</v>
      </c>
      <c r="L409" s="38">
        <v>8</v>
      </c>
      <c r="M409" s="38">
        <v>8</v>
      </c>
      <c r="N409" s="37">
        <v>8</v>
      </c>
      <c r="O409" s="37">
        <v>8</v>
      </c>
      <c r="P409" s="37">
        <v>8</v>
      </c>
      <c r="Q409" s="37">
        <v>8</v>
      </c>
      <c r="R409" s="37">
        <v>8</v>
      </c>
      <c r="S409" s="37">
        <v>8</v>
      </c>
      <c r="T409" s="207"/>
    </row>
    <row r="410" spans="1:24" s="5" customFormat="1" ht="13.2">
      <c r="A410" s="5">
        <f t="shared" si="6"/>
        <v>410</v>
      </c>
      <c r="B410" s="51" t="s">
        <v>866</v>
      </c>
      <c r="C410" s="51"/>
      <c r="D410" s="51" t="s">
        <v>867</v>
      </c>
      <c r="E410" s="51" t="s">
        <v>315</v>
      </c>
      <c r="F410" s="51" t="s">
        <v>861</v>
      </c>
      <c r="G410" s="51" t="s">
        <v>32</v>
      </c>
      <c r="H410" s="52">
        <v>1940</v>
      </c>
      <c r="I410" s="38">
        <v>9</v>
      </c>
      <c r="J410" s="38">
        <v>9</v>
      </c>
      <c r="K410" s="38">
        <v>9</v>
      </c>
      <c r="L410" s="38">
        <v>9</v>
      </c>
      <c r="M410" s="38">
        <v>9</v>
      </c>
      <c r="N410" s="37">
        <v>9</v>
      </c>
      <c r="O410" s="37">
        <v>9</v>
      </c>
      <c r="P410" s="37">
        <v>9</v>
      </c>
      <c r="Q410" s="37">
        <v>9</v>
      </c>
      <c r="R410" s="37">
        <v>9</v>
      </c>
      <c r="S410" s="37">
        <v>9</v>
      </c>
      <c r="T410" s="207"/>
    </row>
    <row r="411" spans="1:24" s="5" customFormat="1" ht="13.2">
      <c r="A411" s="5">
        <f t="shared" si="6"/>
        <v>411</v>
      </c>
      <c r="B411" s="51" t="s">
        <v>868</v>
      </c>
      <c r="C411" s="51"/>
      <c r="D411" s="51" t="s">
        <v>869</v>
      </c>
      <c r="E411" s="51" t="s">
        <v>311</v>
      </c>
      <c r="F411" s="51" t="s">
        <v>861</v>
      </c>
      <c r="G411" s="51" t="s">
        <v>32</v>
      </c>
      <c r="H411" s="52">
        <v>1938</v>
      </c>
      <c r="I411" s="38">
        <v>18.3</v>
      </c>
      <c r="J411" s="38">
        <v>16</v>
      </c>
      <c r="K411" s="38">
        <v>16</v>
      </c>
      <c r="L411" s="38">
        <v>16</v>
      </c>
      <c r="M411" s="38">
        <v>16</v>
      </c>
      <c r="N411" s="37">
        <v>16</v>
      </c>
      <c r="O411" s="37">
        <v>16</v>
      </c>
      <c r="P411" s="37">
        <v>16</v>
      </c>
      <c r="Q411" s="37">
        <v>16</v>
      </c>
      <c r="R411" s="37">
        <v>16</v>
      </c>
      <c r="S411" s="37">
        <v>16</v>
      </c>
      <c r="T411" s="207"/>
    </row>
    <row r="412" spans="1:24" s="5" customFormat="1" ht="13.2">
      <c r="A412" s="5">
        <f t="shared" si="6"/>
        <v>412</v>
      </c>
      <c r="B412" s="51" t="s">
        <v>870</v>
      </c>
      <c r="C412" s="51"/>
      <c r="D412" s="51" t="s">
        <v>871</v>
      </c>
      <c r="E412" s="51" t="s">
        <v>311</v>
      </c>
      <c r="F412" s="51" t="s">
        <v>861</v>
      </c>
      <c r="G412" s="51" t="s">
        <v>32</v>
      </c>
      <c r="H412" s="52">
        <v>1938</v>
      </c>
      <c r="I412" s="38">
        <v>18.3</v>
      </c>
      <c r="J412" s="38">
        <v>16</v>
      </c>
      <c r="K412" s="38">
        <v>16</v>
      </c>
      <c r="L412" s="38">
        <v>16</v>
      </c>
      <c r="M412" s="38">
        <v>16</v>
      </c>
      <c r="N412" s="37">
        <v>16</v>
      </c>
      <c r="O412" s="37">
        <v>16</v>
      </c>
      <c r="P412" s="37">
        <v>16</v>
      </c>
      <c r="Q412" s="37">
        <v>16</v>
      </c>
      <c r="R412" s="37">
        <v>16</v>
      </c>
      <c r="S412" s="37">
        <v>16</v>
      </c>
      <c r="T412" s="207"/>
    </row>
    <row r="413" spans="1:24" s="5" customFormat="1" ht="13.2">
      <c r="A413" s="5">
        <f t="shared" si="6"/>
        <v>413</v>
      </c>
      <c r="B413" s="51" t="s">
        <v>872</v>
      </c>
      <c r="C413" s="51"/>
      <c r="D413" s="51" t="s">
        <v>873</v>
      </c>
      <c r="E413" s="51" t="s">
        <v>311</v>
      </c>
      <c r="F413" s="51" t="s">
        <v>861</v>
      </c>
      <c r="G413" s="51" t="s">
        <v>32</v>
      </c>
      <c r="H413" s="52">
        <v>1950</v>
      </c>
      <c r="I413" s="38">
        <v>18.3</v>
      </c>
      <c r="J413" s="38">
        <v>17</v>
      </c>
      <c r="K413" s="38">
        <v>17</v>
      </c>
      <c r="L413" s="38">
        <v>17</v>
      </c>
      <c r="M413" s="38">
        <v>17</v>
      </c>
      <c r="N413" s="37">
        <v>17</v>
      </c>
      <c r="O413" s="37">
        <v>17</v>
      </c>
      <c r="P413" s="37">
        <v>17</v>
      </c>
      <c r="Q413" s="37">
        <v>17</v>
      </c>
      <c r="R413" s="37">
        <v>17</v>
      </c>
      <c r="S413" s="37">
        <v>17</v>
      </c>
      <c r="T413" s="207"/>
    </row>
    <row r="414" spans="1:24" s="5" customFormat="1" ht="13.2">
      <c r="A414" s="5">
        <f t="shared" si="6"/>
        <v>414</v>
      </c>
      <c r="B414" s="51" t="s">
        <v>874</v>
      </c>
      <c r="C414" s="51"/>
      <c r="D414" s="51" t="s">
        <v>875</v>
      </c>
      <c r="E414" s="51" t="s">
        <v>509</v>
      </c>
      <c r="F414" s="51" t="s">
        <v>861</v>
      </c>
      <c r="G414" s="51" t="s">
        <v>31</v>
      </c>
      <c r="H414" s="52">
        <v>1944</v>
      </c>
      <c r="I414" s="38">
        <v>50.8</v>
      </c>
      <c r="J414" s="38">
        <v>49.5</v>
      </c>
      <c r="K414" s="38">
        <v>49.5</v>
      </c>
      <c r="L414" s="38">
        <v>49.5</v>
      </c>
      <c r="M414" s="38">
        <v>49.5</v>
      </c>
      <c r="N414" s="37">
        <v>49.5</v>
      </c>
      <c r="O414" s="37">
        <v>49.5</v>
      </c>
      <c r="P414" s="37">
        <v>49.5</v>
      </c>
      <c r="Q414" s="37">
        <v>49.5</v>
      </c>
      <c r="R414" s="37">
        <v>49.5</v>
      </c>
      <c r="S414" s="37">
        <v>49.5</v>
      </c>
      <c r="T414" s="207"/>
    </row>
    <row r="415" spans="1:24" s="5" customFormat="1" ht="13.2">
      <c r="A415" s="5">
        <f t="shared" si="6"/>
        <v>415</v>
      </c>
      <c r="B415" s="51" t="s">
        <v>876</v>
      </c>
      <c r="C415" s="51"/>
      <c r="D415" s="51" t="s">
        <v>877</v>
      </c>
      <c r="E415" s="51" t="s">
        <v>509</v>
      </c>
      <c r="F415" s="51" t="s">
        <v>861</v>
      </c>
      <c r="G415" s="51" t="s">
        <v>31</v>
      </c>
      <c r="H415" s="52">
        <v>1948</v>
      </c>
      <c r="I415" s="38">
        <v>50.8</v>
      </c>
      <c r="J415" s="38">
        <v>49.5</v>
      </c>
      <c r="K415" s="38">
        <v>49.5</v>
      </c>
      <c r="L415" s="38">
        <v>49.5</v>
      </c>
      <c r="M415" s="38">
        <v>49.5</v>
      </c>
      <c r="N415" s="37">
        <v>49.5</v>
      </c>
      <c r="O415" s="37">
        <v>49.5</v>
      </c>
      <c r="P415" s="37">
        <v>49.5</v>
      </c>
      <c r="Q415" s="37">
        <v>49.5</v>
      </c>
      <c r="R415" s="37">
        <v>49.5</v>
      </c>
      <c r="S415" s="37">
        <v>49.5</v>
      </c>
      <c r="T415" s="207"/>
    </row>
    <row r="416" spans="1:24" s="5" customFormat="1" ht="13.2">
      <c r="A416" s="5">
        <f t="shared" si="6"/>
        <v>416</v>
      </c>
      <c r="B416" s="51" t="s">
        <v>878</v>
      </c>
      <c r="C416" s="51"/>
      <c r="D416" s="51" t="s">
        <v>879</v>
      </c>
      <c r="E416" s="51" t="s">
        <v>880</v>
      </c>
      <c r="F416" s="51" t="s">
        <v>861</v>
      </c>
      <c r="G416" s="51" t="s">
        <v>32</v>
      </c>
      <c r="H416" s="52">
        <v>1928</v>
      </c>
      <c r="I416" s="38">
        <v>9.6</v>
      </c>
      <c r="J416" s="38">
        <v>9.6</v>
      </c>
      <c r="K416" s="38">
        <v>9.6</v>
      </c>
      <c r="L416" s="38">
        <v>9.6</v>
      </c>
      <c r="M416" s="38">
        <v>9.6</v>
      </c>
      <c r="N416" s="37">
        <v>9.6</v>
      </c>
      <c r="O416" s="37">
        <v>9.6</v>
      </c>
      <c r="P416" s="37">
        <v>9.6</v>
      </c>
      <c r="Q416" s="37">
        <v>9.6</v>
      </c>
      <c r="R416" s="37">
        <v>9.6</v>
      </c>
      <c r="S416" s="37">
        <v>9.6</v>
      </c>
      <c r="T416" s="207"/>
    </row>
    <row r="417" spans="1:24" s="5" customFormat="1" ht="13.2">
      <c r="A417" s="5">
        <f t="shared" si="6"/>
        <v>417</v>
      </c>
      <c r="B417" s="51" t="s">
        <v>881</v>
      </c>
      <c r="C417" s="51"/>
      <c r="D417" s="51" t="s">
        <v>882</v>
      </c>
      <c r="E417" s="51" t="s">
        <v>39</v>
      </c>
      <c r="F417" s="51" t="s">
        <v>861</v>
      </c>
      <c r="G417" s="51" t="s">
        <v>32</v>
      </c>
      <c r="H417" s="52">
        <v>1954</v>
      </c>
      <c r="I417" s="38">
        <v>12</v>
      </c>
      <c r="J417" s="38">
        <v>12</v>
      </c>
      <c r="K417" s="38">
        <v>12</v>
      </c>
      <c r="L417" s="38">
        <v>12</v>
      </c>
      <c r="M417" s="38">
        <v>12</v>
      </c>
      <c r="N417" s="37">
        <v>12</v>
      </c>
      <c r="O417" s="37">
        <v>12</v>
      </c>
      <c r="P417" s="37">
        <v>12</v>
      </c>
      <c r="Q417" s="37">
        <v>12</v>
      </c>
      <c r="R417" s="37">
        <v>12</v>
      </c>
      <c r="S417" s="37">
        <v>12</v>
      </c>
      <c r="T417" s="207"/>
    </row>
    <row r="418" spans="1:24" s="5" customFormat="1" ht="13.2">
      <c r="A418" s="5">
        <f t="shared" si="6"/>
        <v>418</v>
      </c>
      <c r="B418" s="51" t="s">
        <v>883</v>
      </c>
      <c r="C418" s="51"/>
      <c r="D418" s="51" t="s">
        <v>884</v>
      </c>
      <c r="E418" s="51" t="s">
        <v>39</v>
      </c>
      <c r="F418" s="51" t="s">
        <v>861</v>
      </c>
      <c r="G418" s="51" t="s">
        <v>32</v>
      </c>
      <c r="H418" s="52">
        <v>1954</v>
      </c>
      <c r="I418" s="38">
        <v>12</v>
      </c>
      <c r="J418" s="38">
        <v>12</v>
      </c>
      <c r="K418" s="38">
        <v>12</v>
      </c>
      <c r="L418" s="38">
        <v>12</v>
      </c>
      <c r="M418" s="38">
        <v>12</v>
      </c>
      <c r="N418" s="37">
        <v>12</v>
      </c>
      <c r="O418" s="37">
        <v>12</v>
      </c>
      <c r="P418" s="37">
        <v>12</v>
      </c>
      <c r="Q418" s="37">
        <v>12</v>
      </c>
      <c r="R418" s="37">
        <v>12</v>
      </c>
      <c r="S418" s="37">
        <v>12</v>
      </c>
      <c r="T418" s="207"/>
    </row>
    <row r="419" spans="1:24" s="5" customFormat="1" ht="13.2">
      <c r="A419" s="5">
        <f t="shared" si="6"/>
        <v>419</v>
      </c>
      <c r="B419" s="51" t="s">
        <v>885</v>
      </c>
      <c r="C419" s="51"/>
      <c r="D419" s="51" t="s">
        <v>886</v>
      </c>
      <c r="E419" s="51" t="s">
        <v>39</v>
      </c>
      <c r="F419" s="51" t="s">
        <v>861</v>
      </c>
      <c r="G419" s="51" t="s">
        <v>32</v>
      </c>
      <c r="H419" s="52">
        <v>1954</v>
      </c>
      <c r="I419" s="38">
        <v>12</v>
      </c>
      <c r="J419" s="38">
        <v>12</v>
      </c>
      <c r="K419" s="38">
        <v>12</v>
      </c>
      <c r="L419" s="38">
        <v>12</v>
      </c>
      <c r="M419" s="38">
        <v>12</v>
      </c>
      <c r="N419" s="37">
        <v>12</v>
      </c>
      <c r="O419" s="37">
        <v>12</v>
      </c>
      <c r="P419" s="37">
        <v>12</v>
      </c>
      <c r="Q419" s="37">
        <v>12</v>
      </c>
      <c r="R419" s="37">
        <v>12</v>
      </c>
      <c r="S419" s="37">
        <v>12</v>
      </c>
      <c r="T419" s="207"/>
    </row>
    <row r="420" spans="1:24" s="5" customFormat="1" ht="13.2">
      <c r="A420" s="5">
        <f t="shared" si="6"/>
        <v>420</v>
      </c>
      <c r="B420" s="51" t="s">
        <v>887</v>
      </c>
      <c r="C420" s="51"/>
      <c r="D420" s="51" t="s">
        <v>888</v>
      </c>
      <c r="E420" s="51" t="s">
        <v>889</v>
      </c>
      <c r="F420" s="51" t="s">
        <v>861</v>
      </c>
      <c r="G420" s="51" t="s">
        <v>32</v>
      </c>
      <c r="H420" s="52">
        <v>1951</v>
      </c>
      <c r="I420" s="38">
        <v>29</v>
      </c>
      <c r="J420" s="38">
        <v>29</v>
      </c>
      <c r="K420" s="38">
        <v>29</v>
      </c>
      <c r="L420" s="38">
        <v>29</v>
      </c>
      <c r="M420" s="38">
        <v>29</v>
      </c>
      <c r="N420" s="37">
        <v>29</v>
      </c>
      <c r="O420" s="37">
        <v>29</v>
      </c>
      <c r="P420" s="37">
        <v>29</v>
      </c>
      <c r="Q420" s="37">
        <v>29</v>
      </c>
      <c r="R420" s="37">
        <v>29</v>
      </c>
      <c r="S420" s="37">
        <v>29</v>
      </c>
      <c r="T420" s="207"/>
    </row>
    <row r="421" spans="1:24" s="5" customFormat="1" ht="13.2">
      <c r="A421" s="5">
        <f t="shared" si="6"/>
        <v>421</v>
      </c>
      <c r="B421" s="51" t="s">
        <v>890</v>
      </c>
      <c r="C421" s="51"/>
      <c r="D421" s="51" t="s">
        <v>891</v>
      </c>
      <c r="E421" s="51" t="s">
        <v>889</v>
      </c>
      <c r="F421" s="51" t="s">
        <v>861</v>
      </c>
      <c r="G421" s="51" t="s">
        <v>32</v>
      </c>
      <c r="H421" s="52">
        <v>1951</v>
      </c>
      <c r="I421" s="38">
        <v>29</v>
      </c>
      <c r="J421" s="38">
        <v>29</v>
      </c>
      <c r="K421" s="38">
        <v>29</v>
      </c>
      <c r="L421" s="38">
        <v>29</v>
      </c>
      <c r="M421" s="38">
        <v>29</v>
      </c>
      <c r="N421" s="37">
        <v>29</v>
      </c>
      <c r="O421" s="37">
        <v>29</v>
      </c>
      <c r="P421" s="37">
        <v>29</v>
      </c>
      <c r="Q421" s="37">
        <v>29</v>
      </c>
      <c r="R421" s="37">
        <v>29</v>
      </c>
      <c r="S421" s="37">
        <v>29</v>
      </c>
      <c r="T421" s="207"/>
    </row>
    <row r="422" spans="1:24" s="5" customFormat="1" ht="13.2">
      <c r="A422" s="5">
        <f t="shared" si="6"/>
        <v>422</v>
      </c>
      <c r="B422" s="51" t="s">
        <v>892</v>
      </c>
      <c r="C422" s="51"/>
      <c r="D422" s="51" t="s">
        <v>893</v>
      </c>
      <c r="E422" s="51" t="s">
        <v>852</v>
      </c>
      <c r="F422" s="51" t="s">
        <v>861</v>
      </c>
      <c r="G422" s="51" t="s">
        <v>32</v>
      </c>
      <c r="H422" s="52">
        <v>1928</v>
      </c>
      <c r="I422" s="38">
        <v>6</v>
      </c>
      <c r="J422" s="38">
        <v>6</v>
      </c>
      <c r="K422" s="38">
        <v>6</v>
      </c>
      <c r="L422" s="38">
        <v>6</v>
      </c>
      <c r="M422" s="38">
        <v>6</v>
      </c>
      <c r="N422" s="37">
        <v>6</v>
      </c>
      <c r="O422" s="37">
        <v>6</v>
      </c>
      <c r="P422" s="37">
        <v>6</v>
      </c>
      <c r="Q422" s="37">
        <v>6</v>
      </c>
      <c r="R422" s="37">
        <v>6</v>
      </c>
      <c r="S422" s="37">
        <v>6</v>
      </c>
      <c r="T422" s="207"/>
    </row>
    <row r="423" spans="1:24" s="5" customFormat="1" ht="13.2">
      <c r="A423" s="5">
        <f t="shared" si="6"/>
        <v>423</v>
      </c>
      <c r="B423" s="51" t="s">
        <v>894</v>
      </c>
      <c r="C423" s="51"/>
      <c r="D423" s="51" t="s">
        <v>895</v>
      </c>
      <c r="E423" s="51" t="s">
        <v>311</v>
      </c>
      <c r="F423" s="51" t="s">
        <v>861</v>
      </c>
      <c r="G423" s="51" t="s">
        <v>32</v>
      </c>
      <c r="H423" s="52">
        <v>1938</v>
      </c>
      <c r="I423" s="38">
        <v>15</v>
      </c>
      <c r="J423" s="38">
        <v>14</v>
      </c>
      <c r="K423" s="38">
        <v>14</v>
      </c>
      <c r="L423" s="38">
        <v>14</v>
      </c>
      <c r="M423" s="38">
        <v>14</v>
      </c>
      <c r="N423" s="37">
        <v>14</v>
      </c>
      <c r="O423" s="37">
        <v>14</v>
      </c>
      <c r="P423" s="37">
        <v>14</v>
      </c>
      <c r="Q423" s="37">
        <v>14</v>
      </c>
      <c r="R423" s="37">
        <v>14</v>
      </c>
      <c r="S423" s="37">
        <v>14</v>
      </c>
      <c r="T423" s="207"/>
    </row>
    <row r="424" spans="1:24" s="5" customFormat="1" ht="13.2">
      <c r="A424" s="5">
        <f t="shared" si="6"/>
        <v>424</v>
      </c>
      <c r="B424" s="51" t="s">
        <v>896</v>
      </c>
      <c r="C424" s="51"/>
      <c r="D424" s="51" t="s">
        <v>897</v>
      </c>
      <c r="E424" s="51" t="s">
        <v>889</v>
      </c>
      <c r="F424" s="51" t="s">
        <v>861</v>
      </c>
      <c r="G424" s="51" t="s">
        <v>32</v>
      </c>
      <c r="H424" s="52">
        <v>1951</v>
      </c>
      <c r="I424" s="38">
        <v>21</v>
      </c>
      <c r="J424" s="38">
        <v>21</v>
      </c>
      <c r="K424" s="38">
        <v>21</v>
      </c>
      <c r="L424" s="38">
        <v>21</v>
      </c>
      <c r="M424" s="38">
        <v>21</v>
      </c>
      <c r="N424" s="37">
        <v>21</v>
      </c>
      <c r="O424" s="37">
        <v>21</v>
      </c>
      <c r="P424" s="37">
        <v>21</v>
      </c>
      <c r="Q424" s="37">
        <v>21</v>
      </c>
      <c r="R424" s="37">
        <v>21</v>
      </c>
      <c r="S424" s="37">
        <v>21</v>
      </c>
      <c r="T424" s="207"/>
    </row>
    <row r="425" spans="1:24" s="5" customFormat="1" ht="13.2">
      <c r="A425" s="5">
        <f t="shared" si="6"/>
        <v>425</v>
      </c>
      <c r="B425" s="51" t="s">
        <v>898</v>
      </c>
      <c r="C425" s="51"/>
      <c r="D425" s="51" t="s">
        <v>899</v>
      </c>
      <c r="E425" s="51" t="s">
        <v>889</v>
      </c>
      <c r="F425" s="51" t="s">
        <v>861</v>
      </c>
      <c r="G425" s="51" t="s">
        <v>32</v>
      </c>
      <c r="H425" s="52">
        <v>1951</v>
      </c>
      <c r="I425" s="38">
        <v>20</v>
      </c>
      <c r="J425" s="38">
        <v>20</v>
      </c>
      <c r="K425" s="38">
        <v>20</v>
      </c>
      <c r="L425" s="38">
        <v>20</v>
      </c>
      <c r="M425" s="38">
        <v>20</v>
      </c>
      <c r="N425" s="37">
        <v>20</v>
      </c>
      <c r="O425" s="37">
        <v>20</v>
      </c>
      <c r="P425" s="37">
        <v>20</v>
      </c>
      <c r="Q425" s="37">
        <v>20</v>
      </c>
      <c r="R425" s="37">
        <v>20</v>
      </c>
      <c r="S425" s="37">
        <v>20</v>
      </c>
      <c r="T425" s="207"/>
    </row>
    <row r="426" spans="1:24" s="5" customFormat="1" ht="13.2">
      <c r="A426" s="5">
        <f t="shared" si="6"/>
        <v>426</v>
      </c>
      <c r="B426" s="51" t="s">
        <v>900</v>
      </c>
      <c r="C426" s="51"/>
      <c r="D426" s="51" t="s">
        <v>901</v>
      </c>
      <c r="E426" s="51" t="s">
        <v>315</v>
      </c>
      <c r="F426" s="51" t="s">
        <v>861</v>
      </c>
      <c r="G426" s="51" t="s">
        <v>32</v>
      </c>
      <c r="H426" s="52">
        <v>1941</v>
      </c>
      <c r="I426" s="38">
        <v>36</v>
      </c>
      <c r="J426" s="38">
        <v>36</v>
      </c>
      <c r="K426" s="38">
        <v>36</v>
      </c>
      <c r="L426" s="38">
        <v>36</v>
      </c>
      <c r="M426" s="38">
        <v>36</v>
      </c>
      <c r="N426" s="37">
        <v>36</v>
      </c>
      <c r="O426" s="37">
        <v>36</v>
      </c>
      <c r="P426" s="37">
        <v>36</v>
      </c>
      <c r="Q426" s="37">
        <v>36</v>
      </c>
      <c r="R426" s="37">
        <v>36</v>
      </c>
      <c r="S426" s="37">
        <v>36</v>
      </c>
      <c r="T426" s="207"/>
    </row>
    <row r="427" spans="1:24" s="5" customFormat="1" ht="13.2">
      <c r="A427" s="5">
        <f t="shared" si="6"/>
        <v>427</v>
      </c>
      <c r="B427" s="51" t="s">
        <v>902</v>
      </c>
      <c r="C427" s="51"/>
      <c r="D427" s="51" t="s">
        <v>903</v>
      </c>
      <c r="E427" s="51" t="s">
        <v>315</v>
      </c>
      <c r="F427" s="51" t="s">
        <v>861</v>
      </c>
      <c r="G427" s="51" t="s">
        <v>32</v>
      </c>
      <c r="H427" s="52">
        <v>1941</v>
      </c>
      <c r="I427" s="38">
        <v>36</v>
      </c>
      <c r="J427" s="38">
        <v>36</v>
      </c>
      <c r="K427" s="38">
        <v>36</v>
      </c>
      <c r="L427" s="38">
        <v>36</v>
      </c>
      <c r="M427" s="38">
        <v>36</v>
      </c>
      <c r="N427" s="37">
        <v>36</v>
      </c>
      <c r="O427" s="37">
        <v>36</v>
      </c>
      <c r="P427" s="37">
        <v>36</v>
      </c>
      <c r="Q427" s="37">
        <v>36</v>
      </c>
      <c r="R427" s="37">
        <v>36</v>
      </c>
      <c r="S427" s="37">
        <v>36</v>
      </c>
      <c r="T427" s="207"/>
    </row>
    <row r="428" spans="1:24" s="5" customFormat="1" ht="13.2">
      <c r="A428" s="5">
        <f t="shared" si="6"/>
        <v>428</v>
      </c>
      <c r="B428" s="51" t="s">
        <v>904</v>
      </c>
      <c r="C428" s="51"/>
      <c r="D428" s="51" t="s">
        <v>905</v>
      </c>
      <c r="E428" s="51" t="s">
        <v>315</v>
      </c>
      <c r="F428" s="51" t="s">
        <v>861</v>
      </c>
      <c r="G428" s="51" t="s">
        <v>32</v>
      </c>
      <c r="H428" s="52">
        <v>1941</v>
      </c>
      <c r="I428" s="38">
        <v>36</v>
      </c>
      <c r="J428" s="38">
        <v>36</v>
      </c>
      <c r="K428" s="38">
        <v>36</v>
      </c>
      <c r="L428" s="38">
        <v>36</v>
      </c>
      <c r="M428" s="38">
        <v>36</v>
      </c>
      <c r="N428" s="37">
        <v>36</v>
      </c>
      <c r="O428" s="37">
        <v>36</v>
      </c>
      <c r="P428" s="37">
        <v>36</v>
      </c>
      <c r="Q428" s="37">
        <v>36</v>
      </c>
      <c r="R428" s="37">
        <v>36</v>
      </c>
      <c r="S428" s="37">
        <v>36</v>
      </c>
      <c r="T428" s="207"/>
    </row>
    <row r="429" spans="1:24" s="5" customFormat="1" ht="13.2">
      <c r="A429" s="5">
        <f t="shared" si="6"/>
        <v>429</v>
      </c>
      <c r="B429" s="51" t="s">
        <v>906</v>
      </c>
      <c r="C429" s="51"/>
      <c r="D429" s="51" t="s">
        <v>907</v>
      </c>
      <c r="E429" s="51" t="s">
        <v>220</v>
      </c>
      <c r="F429" s="51" t="s">
        <v>861</v>
      </c>
      <c r="G429" s="51" t="s">
        <v>31</v>
      </c>
      <c r="H429" s="52">
        <v>1953</v>
      </c>
      <c r="I429" s="38">
        <v>22</v>
      </c>
      <c r="J429" s="38">
        <v>22</v>
      </c>
      <c r="K429" s="38">
        <v>22</v>
      </c>
      <c r="L429" s="38">
        <v>22</v>
      </c>
      <c r="M429" s="38">
        <v>22</v>
      </c>
      <c r="N429" s="37">
        <v>22</v>
      </c>
      <c r="O429" s="37">
        <v>22</v>
      </c>
      <c r="P429" s="37">
        <v>22</v>
      </c>
      <c r="Q429" s="37">
        <v>22</v>
      </c>
      <c r="R429" s="37">
        <v>22</v>
      </c>
      <c r="S429" s="37">
        <v>22</v>
      </c>
      <c r="T429" s="207"/>
    </row>
    <row r="430" spans="1:24" s="5" customFormat="1" ht="13.2">
      <c r="A430" s="5">
        <f t="shared" si="6"/>
        <v>430</v>
      </c>
      <c r="B430" s="51" t="s">
        <v>908</v>
      </c>
      <c r="C430" s="51"/>
      <c r="D430" s="51" t="s">
        <v>909</v>
      </c>
      <c r="E430" s="51" t="s">
        <v>220</v>
      </c>
      <c r="F430" s="51" t="s">
        <v>861</v>
      </c>
      <c r="G430" s="51" t="s">
        <v>31</v>
      </c>
      <c r="H430" s="52">
        <v>1953</v>
      </c>
      <c r="I430" s="38">
        <v>22</v>
      </c>
      <c r="J430" s="38">
        <v>22</v>
      </c>
      <c r="K430" s="38">
        <v>22</v>
      </c>
      <c r="L430" s="38">
        <v>22</v>
      </c>
      <c r="M430" s="38">
        <v>22</v>
      </c>
      <c r="N430" s="37">
        <v>22</v>
      </c>
      <c r="O430" s="37">
        <v>22</v>
      </c>
      <c r="P430" s="37">
        <v>22</v>
      </c>
      <c r="Q430" s="37">
        <v>22</v>
      </c>
      <c r="R430" s="37">
        <v>22</v>
      </c>
      <c r="S430" s="37">
        <v>22</v>
      </c>
      <c r="T430" s="207"/>
    </row>
    <row r="431" spans="1:24" s="2" customFormat="1" ht="13.2">
      <c r="A431" s="5">
        <f t="shared" si="6"/>
        <v>431</v>
      </c>
      <c r="B431" s="49" t="s">
        <v>919</v>
      </c>
      <c r="C431" s="49"/>
      <c r="D431" s="49"/>
      <c r="E431" s="49"/>
      <c r="F431" s="49"/>
      <c r="G431" s="49"/>
      <c r="H431" s="50"/>
      <c r="I431" s="35">
        <f t="shared" ref="I431:S431" si="9">SUM(I407:I430)</f>
        <v>567.90000000000009</v>
      </c>
      <c r="J431" s="35">
        <f t="shared" si="9"/>
        <v>557.4</v>
      </c>
      <c r="K431" s="35">
        <f t="shared" si="9"/>
        <v>557.4</v>
      </c>
      <c r="L431" s="35">
        <f t="shared" si="9"/>
        <v>557.4</v>
      </c>
      <c r="M431" s="35">
        <f t="shared" si="9"/>
        <v>557.4</v>
      </c>
      <c r="N431" s="36">
        <f t="shared" si="9"/>
        <v>557.4</v>
      </c>
      <c r="O431" s="36">
        <f t="shared" si="9"/>
        <v>557.4</v>
      </c>
      <c r="P431" s="36">
        <f t="shared" si="9"/>
        <v>557.4</v>
      </c>
      <c r="Q431" s="36">
        <f t="shared" si="9"/>
        <v>557.4</v>
      </c>
      <c r="R431" s="36">
        <f t="shared" si="9"/>
        <v>557.4</v>
      </c>
      <c r="S431" s="36">
        <f t="shared" si="9"/>
        <v>557.4</v>
      </c>
      <c r="T431" s="208"/>
      <c r="X431" s="5"/>
    </row>
    <row r="432" spans="1:24" s="5" customFormat="1" ht="13.2">
      <c r="A432" s="5">
        <f t="shared" si="6"/>
        <v>432</v>
      </c>
      <c r="B432" s="51" t="s">
        <v>920</v>
      </c>
      <c r="C432" s="51"/>
      <c r="D432" s="51" t="s">
        <v>921</v>
      </c>
      <c r="E432" s="51"/>
      <c r="F432" s="51" t="s">
        <v>861</v>
      </c>
      <c r="G432" s="51"/>
      <c r="H432" s="229"/>
      <c r="I432" s="38">
        <v>567.90000000000009</v>
      </c>
      <c r="J432" s="38">
        <v>448</v>
      </c>
      <c r="K432" s="38">
        <v>448</v>
      </c>
      <c r="L432" s="38">
        <v>448</v>
      </c>
      <c r="M432" s="38">
        <v>448</v>
      </c>
      <c r="N432" s="38">
        <v>448</v>
      </c>
      <c r="O432" s="38">
        <v>448</v>
      </c>
      <c r="P432" s="38">
        <v>448</v>
      </c>
      <c r="Q432" s="38">
        <v>448</v>
      </c>
      <c r="R432" s="38">
        <v>448</v>
      </c>
      <c r="S432" s="38">
        <v>448</v>
      </c>
      <c r="T432" s="207"/>
    </row>
    <row r="433" spans="1:24" s="2" customFormat="1" ht="13.2">
      <c r="A433" s="5">
        <f t="shared" si="6"/>
        <v>433</v>
      </c>
      <c r="B433" s="49"/>
      <c r="C433" s="49"/>
      <c r="D433" s="49"/>
      <c r="E433" s="49"/>
      <c r="F433" s="49"/>
      <c r="G433" s="49"/>
      <c r="H433" s="50"/>
      <c r="I433" s="35"/>
      <c r="J433" s="230"/>
      <c r="K433" s="35"/>
      <c r="L433" s="35"/>
      <c r="M433" s="35"/>
      <c r="N433" s="36"/>
      <c r="O433" s="36"/>
      <c r="P433" s="36"/>
      <c r="Q433" s="36"/>
      <c r="R433" s="36"/>
      <c r="S433" s="36"/>
      <c r="T433" s="208"/>
      <c r="X433" s="5"/>
    </row>
    <row r="434" spans="1:24" s="2" customFormat="1" ht="13.2">
      <c r="A434" s="5">
        <f t="shared" si="6"/>
        <v>434</v>
      </c>
      <c r="B434" s="49" t="s">
        <v>1734</v>
      </c>
      <c r="C434" s="49"/>
      <c r="D434" s="49"/>
      <c r="E434" s="49"/>
      <c r="F434" s="49"/>
      <c r="G434" s="49"/>
      <c r="H434" s="50"/>
      <c r="I434" s="35"/>
      <c r="J434" s="35"/>
      <c r="K434" s="35"/>
      <c r="L434" s="35"/>
      <c r="M434" s="35"/>
      <c r="N434" s="36"/>
      <c r="O434" s="36"/>
      <c r="P434" s="36"/>
      <c r="Q434" s="36"/>
      <c r="R434" s="36"/>
      <c r="S434" s="36"/>
      <c r="T434" s="208"/>
      <c r="X434" s="5"/>
    </row>
    <row r="435" spans="1:24" s="5" customFormat="1" ht="13.2">
      <c r="A435" s="5">
        <f t="shared" si="6"/>
        <v>435</v>
      </c>
      <c r="B435" s="51" t="s">
        <v>910</v>
      </c>
      <c r="C435" s="51"/>
      <c r="D435" s="51" t="s">
        <v>911</v>
      </c>
      <c r="E435" s="51" t="s">
        <v>499</v>
      </c>
      <c r="F435" s="51" t="s">
        <v>861</v>
      </c>
      <c r="G435" s="51" t="s">
        <v>31</v>
      </c>
      <c r="H435" s="52">
        <v>1928</v>
      </c>
      <c r="I435" s="38">
        <v>1.4</v>
      </c>
      <c r="J435" s="38">
        <v>1.4</v>
      </c>
      <c r="K435" s="38">
        <v>1.4</v>
      </c>
      <c r="L435" s="38">
        <v>1.4</v>
      </c>
      <c r="M435" s="38">
        <v>1.4</v>
      </c>
      <c r="N435" s="37">
        <v>1.4</v>
      </c>
      <c r="O435" s="37">
        <v>1.4</v>
      </c>
      <c r="P435" s="37">
        <v>1.4</v>
      </c>
      <c r="Q435" s="37">
        <v>1.4</v>
      </c>
      <c r="R435" s="37">
        <v>1.4</v>
      </c>
      <c r="S435" s="37">
        <v>1.4</v>
      </c>
      <c r="T435" s="207"/>
    </row>
    <row r="436" spans="1:24" s="5" customFormat="1" ht="13.2">
      <c r="A436" s="5">
        <f t="shared" si="6"/>
        <v>436</v>
      </c>
      <c r="B436" s="51" t="s">
        <v>913</v>
      </c>
      <c r="C436" s="51"/>
      <c r="D436" s="51" t="s">
        <v>914</v>
      </c>
      <c r="E436" s="51" t="s">
        <v>369</v>
      </c>
      <c r="F436" s="51" t="s">
        <v>861</v>
      </c>
      <c r="G436" s="51" t="s">
        <v>32</v>
      </c>
      <c r="H436" s="52">
        <v>1928</v>
      </c>
      <c r="I436" s="38">
        <v>7.7</v>
      </c>
      <c r="J436" s="38">
        <v>7.7</v>
      </c>
      <c r="K436" s="38">
        <v>7.7</v>
      </c>
      <c r="L436" s="38">
        <v>7.7</v>
      </c>
      <c r="M436" s="38">
        <v>7.7</v>
      </c>
      <c r="N436" s="37">
        <v>7.7</v>
      </c>
      <c r="O436" s="37">
        <v>7.7</v>
      </c>
      <c r="P436" s="37">
        <v>7.7</v>
      </c>
      <c r="Q436" s="37">
        <v>7.7</v>
      </c>
      <c r="R436" s="37">
        <v>7.7</v>
      </c>
      <c r="S436" s="37">
        <v>7.7</v>
      </c>
      <c r="T436" s="207"/>
    </row>
    <row r="437" spans="1:24" s="5" customFormat="1" ht="13.2">
      <c r="A437" s="5">
        <f t="shared" si="6"/>
        <v>437</v>
      </c>
      <c r="B437" s="51" t="s">
        <v>915</v>
      </c>
      <c r="C437" s="51"/>
      <c r="D437" s="51" t="s">
        <v>916</v>
      </c>
      <c r="E437" s="51" t="s">
        <v>369</v>
      </c>
      <c r="F437" s="51" t="s">
        <v>861</v>
      </c>
      <c r="G437" s="51" t="s">
        <v>32</v>
      </c>
      <c r="H437" s="52">
        <v>1928</v>
      </c>
      <c r="I437" s="38">
        <v>3.6</v>
      </c>
      <c r="J437" s="38">
        <v>3.6</v>
      </c>
      <c r="K437" s="38">
        <v>3.6</v>
      </c>
      <c r="L437" s="38">
        <v>3.6</v>
      </c>
      <c r="M437" s="38">
        <v>3.6</v>
      </c>
      <c r="N437" s="37">
        <v>3.6</v>
      </c>
      <c r="O437" s="37">
        <v>3.6</v>
      </c>
      <c r="P437" s="37">
        <v>3.6</v>
      </c>
      <c r="Q437" s="37">
        <v>3.6</v>
      </c>
      <c r="R437" s="37">
        <v>3.6</v>
      </c>
      <c r="S437" s="37">
        <v>3.6</v>
      </c>
      <c r="T437" s="207"/>
    </row>
    <row r="438" spans="1:24" s="5" customFormat="1" ht="13.2">
      <c r="A438" s="5">
        <f t="shared" si="6"/>
        <v>438</v>
      </c>
      <c r="B438" s="51" t="s">
        <v>917</v>
      </c>
      <c r="C438" s="51"/>
      <c r="D438" s="51" t="s">
        <v>918</v>
      </c>
      <c r="E438" s="51" t="s">
        <v>360</v>
      </c>
      <c r="F438" s="51" t="s">
        <v>861</v>
      </c>
      <c r="G438" s="51" t="s">
        <v>31</v>
      </c>
      <c r="H438" s="52">
        <v>1991</v>
      </c>
      <c r="I438" s="38">
        <v>2.2000000000000002</v>
      </c>
      <c r="J438" s="38">
        <v>2.2000000000000002</v>
      </c>
      <c r="K438" s="38">
        <v>2.2000000000000002</v>
      </c>
      <c r="L438" s="38">
        <v>2.2000000000000002</v>
      </c>
      <c r="M438" s="38">
        <v>2.2000000000000002</v>
      </c>
      <c r="N438" s="37">
        <v>2.2000000000000002</v>
      </c>
      <c r="O438" s="37">
        <v>2.2000000000000002</v>
      </c>
      <c r="P438" s="37">
        <v>2.2000000000000002</v>
      </c>
      <c r="Q438" s="37">
        <v>2.2000000000000002</v>
      </c>
      <c r="R438" s="37">
        <v>2.2000000000000002</v>
      </c>
      <c r="S438" s="37">
        <v>2.2000000000000002</v>
      </c>
      <c r="T438" s="207"/>
    </row>
    <row r="439" spans="1:24" s="2" customFormat="1" ht="13.2">
      <c r="A439" s="5">
        <f t="shared" si="6"/>
        <v>439</v>
      </c>
      <c r="B439" s="49" t="s">
        <v>1735</v>
      </c>
      <c r="C439" s="49"/>
      <c r="D439" s="49"/>
      <c r="E439" s="49"/>
      <c r="F439" s="49"/>
      <c r="G439" s="49"/>
      <c r="H439" s="50"/>
      <c r="I439" s="35">
        <f t="shared" ref="I439:S439" si="10">SUM(I435:I438)</f>
        <v>14.899999999999999</v>
      </c>
      <c r="J439" s="35">
        <f t="shared" si="10"/>
        <v>14.899999999999999</v>
      </c>
      <c r="K439" s="35">
        <f t="shared" si="10"/>
        <v>14.899999999999999</v>
      </c>
      <c r="L439" s="35">
        <f t="shared" si="10"/>
        <v>14.899999999999999</v>
      </c>
      <c r="M439" s="35">
        <f t="shared" si="10"/>
        <v>14.899999999999999</v>
      </c>
      <c r="N439" s="36">
        <f t="shared" si="10"/>
        <v>14.899999999999999</v>
      </c>
      <c r="O439" s="36">
        <f t="shared" si="10"/>
        <v>14.899999999999999</v>
      </c>
      <c r="P439" s="36">
        <f t="shared" si="10"/>
        <v>14.899999999999999</v>
      </c>
      <c r="Q439" s="36">
        <f t="shared" si="10"/>
        <v>14.899999999999999</v>
      </c>
      <c r="R439" s="36">
        <f t="shared" si="10"/>
        <v>14.899999999999999</v>
      </c>
      <c r="S439" s="36">
        <f t="shared" si="10"/>
        <v>14.899999999999999</v>
      </c>
      <c r="T439" s="208"/>
      <c r="X439" s="5"/>
    </row>
    <row r="440" spans="1:24" s="5" customFormat="1" ht="13.2">
      <c r="A440" s="5">
        <f t="shared" si="6"/>
        <v>440</v>
      </c>
      <c r="B440" s="51" t="s">
        <v>1736</v>
      </c>
      <c r="C440" s="51"/>
      <c r="D440" s="51" t="s">
        <v>1737</v>
      </c>
      <c r="E440" s="51"/>
      <c r="F440" s="51" t="s">
        <v>861</v>
      </c>
      <c r="G440" s="51"/>
      <c r="H440" s="52"/>
      <c r="I440" s="38">
        <f>I439*(I432/I431)</f>
        <v>14.899999999999999</v>
      </c>
      <c r="J440" s="38">
        <f>J439*(J432/J431)</f>
        <v>11.975601004664512</v>
      </c>
      <c r="K440" s="38">
        <f t="shared" ref="K440:S440" si="11">K439*(K432/K431)</f>
        <v>11.975601004664512</v>
      </c>
      <c r="L440" s="38">
        <f t="shared" si="11"/>
        <v>11.975601004664512</v>
      </c>
      <c r="M440" s="38">
        <f t="shared" si="11"/>
        <v>11.975601004664512</v>
      </c>
      <c r="N440" s="38">
        <f t="shared" si="11"/>
        <v>11.975601004664512</v>
      </c>
      <c r="O440" s="38">
        <f t="shared" si="11"/>
        <v>11.975601004664512</v>
      </c>
      <c r="P440" s="38">
        <f t="shared" si="11"/>
        <v>11.975601004664512</v>
      </c>
      <c r="Q440" s="38">
        <f t="shared" si="11"/>
        <v>11.975601004664512</v>
      </c>
      <c r="R440" s="38">
        <f t="shared" si="11"/>
        <v>11.975601004664512</v>
      </c>
      <c r="S440" s="38">
        <f t="shared" si="11"/>
        <v>11.975601004664512</v>
      </c>
      <c r="T440" s="207"/>
    </row>
    <row r="441" spans="1:24" s="2" customFormat="1" ht="13.2">
      <c r="A441" s="5">
        <f t="shared" si="6"/>
        <v>441</v>
      </c>
      <c r="B441" s="49"/>
      <c r="C441" s="49"/>
      <c r="D441" s="49"/>
      <c r="E441" s="49"/>
      <c r="F441" s="49"/>
      <c r="G441" s="49"/>
      <c r="H441" s="50"/>
      <c r="I441" s="35"/>
      <c r="J441" s="35"/>
      <c r="K441" s="35"/>
      <c r="L441" s="35"/>
      <c r="M441" s="35"/>
      <c r="N441" s="36"/>
      <c r="O441" s="36"/>
      <c r="P441" s="36"/>
      <c r="Q441" s="36"/>
      <c r="R441" s="36"/>
      <c r="S441" s="36"/>
      <c r="T441" s="208"/>
      <c r="X441" s="5"/>
    </row>
    <row r="442" spans="1:24" s="5" customFormat="1" ht="13.2">
      <c r="A442" s="5">
        <f t="shared" si="6"/>
        <v>442</v>
      </c>
      <c r="B442" s="51" t="s">
        <v>2304</v>
      </c>
      <c r="C442" s="51"/>
      <c r="D442" s="51" t="s">
        <v>2305</v>
      </c>
      <c r="E442" s="51"/>
      <c r="F442" s="51" t="s">
        <v>861</v>
      </c>
      <c r="G442" s="51"/>
      <c r="H442" s="52"/>
      <c r="I442" s="38">
        <v>-6.0999999046325684</v>
      </c>
      <c r="J442" s="38">
        <f>-6.1*(J432/J431)</f>
        <v>-4.9027628274129889</v>
      </c>
      <c r="K442" s="38">
        <f>-6.1*(K432/K431)</f>
        <v>-4.9027628274129889</v>
      </c>
      <c r="L442" s="38">
        <f t="shared" ref="L442:S442" si="12">-6.1*(L432/L431)</f>
        <v>-4.9027628274129889</v>
      </c>
      <c r="M442" s="38">
        <f t="shared" si="12"/>
        <v>-4.9027628274129889</v>
      </c>
      <c r="N442" s="38">
        <f t="shared" si="12"/>
        <v>-4.9027628274129889</v>
      </c>
      <c r="O442" s="38">
        <f t="shared" si="12"/>
        <v>-4.9027628274129889</v>
      </c>
      <c r="P442" s="38">
        <f t="shared" si="12"/>
        <v>-4.9027628274129889</v>
      </c>
      <c r="Q442" s="38">
        <f t="shared" si="12"/>
        <v>-4.9027628274129889</v>
      </c>
      <c r="R442" s="38">
        <f t="shared" si="12"/>
        <v>-4.9027628274129889</v>
      </c>
      <c r="S442" s="38">
        <f t="shared" si="12"/>
        <v>-4.9027628274129889</v>
      </c>
      <c r="T442" s="207"/>
    </row>
    <row r="443" spans="1:24" s="5" customFormat="1" ht="13.2">
      <c r="A443" s="5">
        <f t="shared" si="6"/>
        <v>443</v>
      </c>
      <c r="B443" s="51" t="s">
        <v>2306</v>
      </c>
      <c r="C443" s="51"/>
      <c r="D443" s="51" t="s">
        <v>2307</v>
      </c>
      <c r="E443" s="51"/>
      <c r="F443" s="51" t="s">
        <v>861</v>
      </c>
      <c r="G443" s="51"/>
      <c r="H443" s="52"/>
      <c r="I443" s="38">
        <f>I432+I440+I442</f>
        <v>576.7000000953675</v>
      </c>
      <c r="J443" s="38">
        <f>J432+J440+J442</f>
        <v>455.07283817725153</v>
      </c>
      <c r="K443" s="38">
        <f t="shared" ref="K443:S443" si="13">K432+K440+K442</f>
        <v>455.07283817725153</v>
      </c>
      <c r="L443" s="38">
        <f t="shared" si="13"/>
        <v>455.07283817725153</v>
      </c>
      <c r="M443" s="38">
        <f t="shared" si="13"/>
        <v>455.07283817725153</v>
      </c>
      <c r="N443" s="38">
        <f t="shared" si="13"/>
        <v>455.07283817725153</v>
      </c>
      <c r="O443" s="38">
        <f t="shared" si="13"/>
        <v>455.07283817725153</v>
      </c>
      <c r="P443" s="38">
        <f t="shared" si="13"/>
        <v>455.07283817725153</v>
      </c>
      <c r="Q443" s="38">
        <f t="shared" si="13"/>
        <v>455.07283817725153</v>
      </c>
      <c r="R443" s="38">
        <f t="shared" si="13"/>
        <v>455.07283817725153</v>
      </c>
      <c r="S443" s="38">
        <f t="shared" si="13"/>
        <v>455.07283817725153</v>
      </c>
      <c r="T443" s="207"/>
    </row>
    <row r="444" spans="1:24" s="2" customFormat="1" ht="13.2">
      <c r="A444" s="5">
        <f t="shared" si="6"/>
        <v>444</v>
      </c>
      <c r="B444" s="49"/>
      <c r="C444" s="49"/>
      <c r="D444" s="49"/>
      <c r="E444" s="49"/>
      <c r="F444" s="49"/>
      <c r="G444" s="49"/>
      <c r="H444" s="50"/>
      <c r="I444" s="35"/>
      <c r="J444" s="35"/>
      <c r="K444" s="35"/>
      <c r="L444" s="35"/>
      <c r="M444" s="35"/>
      <c r="N444" s="36"/>
      <c r="O444" s="36"/>
      <c r="P444" s="36"/>
      <c r="Q444" s="36"/>
      <c r="R444" s="36"/>
      <c r="S444" s="36"/>
      <c r="T444" s="208"/>
      <c r="X444" s="5"/>
    </row>
    <row r="445" spans="1:24" s="2" customFormat="1" ht="13.2">
      <c r="A445" s="5">
        <f t="shared" si="6"/>
        <v>445</v>
      </c>
      <c r="B445" s="49" t="s">
        <v>922</v>
      </c>
      <c r="C445" s="49"/>
      <c r="D445" s="49"/>
      <c r="E445" s="49"/>
      <c r="F445" s="49"/>
      <c r="G445" s="49"/>
      <c r="H445" s="50"/>
      <c r="I445" s="35"/>
      <c r="J445" s="35"/>
      <c r="K445" s="35"/>
      <c r="L445" s="35"/>
      <c r="M445" s="35"/>
      <c r="N445" s="36"/>
      <c r="O445" s="36"/>
      <c r="P445" s="36"/>
      <c r="Q445" s="36"/>
      <c r="R445" s="36"/>
      <c r="S445" s="36"/>
      <c r="T445" s="208"/>
      <c r="X445" s="5"/>
    </row>
    <row r="446" spans="1:24" s="5" customFormat="1" ht="13.2">
      <c r="A446" s="5">
        <f t="shared" si="6"/>
        <v>446</v>
      </c>
      <c r="B446" s="51" t="s">
        <v>923</v>
      </c>
      <c r="C446" s="51"/>
      <c r="D446" s="51" t="s">
        <v>924</v>
      </c>
      <c r="E446" s="51" t="s">
        <v>384</v>
      </c>
      <c r="F446" s="51" t="s">
        <v>1733</v>
      </c>
      <c r="G446" s="51" t="s">
        <v>40</v>
      </c>
      <c r="H446" s="52">
        <v>2016</v>
      </c>
      <c r="I446" s="38">
        <v>56.04</v>
      </c>
      <c r="J446" s="38">
        <v>54</v>
      </c>
      <c r="K446" s="38">
        <v>54</v>
      </c>
      <c r="L446" s="38">
        <v>54</v>
      </c>
      <c r="M446" s="38">
        <v>54</v>
      </c>
      <c r="N446" s="37">
        <v>54</v>
      </c>
      <c r="O446" s="37">
        <v>54</v>
      </c>
      <c r="P446" s="37">
        <v>54</v>
      </c>
      <c r="Q446" s="37">
        <v>54</v>
      </c>
      <c r="R446" s="37">
        <v>54</v>
      </c>
      <c r="S446" s="37">
        <v>54</v>
      </c>
      <c r="T446" s="207"/>
    </row>
    <row r="447" spans="1:24" s="5" customFormat="1" ht="13.2">
      <c r="A447" s="5">
        <f t="shared" si="6"/>
        <v>447</v>
      </c>
      <c r="B447" s="51" t="s">
        <v>925</v>
      </c>
      <c r="C447" s="51"/>
      <c r="D447" s="51" t="s">
        <v>926</v>
      </c>
      <c r="E447" s="51" t="s">
        <v>384</v>
      </c>
      <c r="F447" s="51" t="s">
        <v>1733</v>
      </c>
      <c r="G447" s="51" t="s">
        <v>40</v>
      </c>
      <c r="H447" s="52">
        <v>2016</v>
      </c>
      <c r="I447" s="38">
        <v>56.04</v>
      </c>
      <c r="J447" s="38">
        <v>54</v>
      </c>
      <c r="K447" s="38">
        <v>54</v>
      </c>
      <c r="L447" s="38">
        <v>54</v>
      </c>
      <c r="M447" s="38">
        <v>54</v>
      </c>
      <c r="N447" s="37">
        <v>54</v>
      </c>
      <c r="O447" s="37">
        <v>54</v>
      </c>
      <c r="P447" s="37">
        <v>54</v>
      </c>
      <c r="Q447" s="37">
        <v>54</v>
      </c>
      <c r="R447" s="37">
        <v>54</v>
      </c>
      <c r="S447" s="37">
        <v>54</v>
      </c>
      <c r="T447" s="207"/>
    </row>
    <row r="448" spans="1:24" s="5" customFormat="1" ht="13.2">
      <c r="A448" s="5">
        <f t="shared" si="6"/>
        <v>448</v>
      </c>
      <c r="B448" s="51" t="s">
        <v>927</v>
      </c>
      <c r="C448" s="51"/>
      <c r="D448" s="51" t="s">
        <v>928</v>
      </c>
      <c r="E448" s="51" t="s">
        <v>384</v>
      </c>
      <c r="F448" s="51" t="s">
        <v>1733</v>
      </c>
      <c r="G448" s="51" t="s">
        <v>40</v>
      </c>
      <c r="H448" s="52">
        <v>2016</v>
      </c>
      <c r="I448" s="38">
        <v>56.04</v>
      </c>
      <c r="J448" s="38">
        <v>54</v>
      </c>
      <c r="K448" s="38">
        <v>54</v>
      </c>
      <c r="L448" s="38">
        <v>54</v>
      </c>
      <c r="M448" s="38">
        <v>54</v>
      </c>
      <c r="N448" s="37">
        <v>54</v>
      </c>
      <c r="O448" s="37">
        <v>54</v>
      </c>
      <c r="P448" s="37">
        <v>54</v>
      </c>
      <c r="Q448" s="37">
        <v>54</v>
      </c>
      <c r="R448" s="37">
        <v>54</v>
      </c>
      <c r="S448" s="37">
        <v>54</v>
      </c>
      <c r="T448" s="207"/>
    </row>
    <row r="449" spans="1:20" s="5" customFormat="1" ht="13.2">
      <c r="A449" s="5">
        <f t="shared" si="6"/>
        <v>449</v>
      </c>
      <c r="B449" s="51" t="s">
        <v>929</v>
      </c>
      <c r="C449" s="51"/>
      <c r="D449" s="51" t="s">
        <v>930</v>
      </c>
      <c r="E449" s="51" t="s">
        <v>384</v>
      </c>
      <c r="F449" s="51" t="s">
        <v>1731</v>
      </c>
      <c r="G449" s="51" t="s">
        <v>40</v>
      </c>
      <c r="H449" s="52">
        <v>2016</v>
      </c>
      <c r="I449" s="38">
        <v>202</v>
      </c>
      <c r="J449" s="38">
        <v>190</v>
      </c>
      <c r="K449" s="38">
        <v>190</v>
      </c>
      <c r="L449" s="38">
        <v>190</v>
      </c>
      <c r="M449" s="38">
        <v>190</v>
      </c>
      <c r="N449" s="37">
        <v>190</v>
      </c>
      <c r="O449" s="37">
        <v>190</v>
      </c>
      <c r="P449" s="37">
        <v>190</v>
      </c>
      <c r="Q449" s="37">
        <v>190</v>
      </c>
      <c r="R449" s="37">
        <v>190</v>
      </c>
      <c r="S449" s="37">
        <v>190</v>
      </c>
      <c r="T449" s="207"/>
    </row>
    <row r="450" spans="1:20" s="5" customFormat="1" ht="13.2">
      <c r="A450" s="5">
        <f t="shared" si="6"/>
        <v>450</v>
      </c>
      <c r="B450" s="51" t="s">
        <v>931</v>
      </c>
      <c r="C450" s="51"/>
      <c r="D450" s="51" t="s">
        <v>932</v>
      </c>
      <c r="E450" s="51" t="s">
        <v>384</v>
      </c>
      <c r="F450" s="51" t="s">
        <v>1731</v>
      </c>
      <c r="G450" s="51" t="s">
        <v>40</v>
      </c>
      <c r="H450" s="52">
        <v>2016</v>
      </c>
      <c r="I450" s="38">
        <v>202</v>
      </c>
      <c r="J450" s="38">
        <v>190</v>
      </c>
      <c r="K450" s="38">
        <v>190</v>
      </c>
      <c r="L450" s="38">
        <v>190</v>
      </c>
      <c r="M450" s="38">
        <v>190</v>
      </c>
      <c r="N450" s="37">
        <v>190</v>
      </c>
      <c r="O450" s="37">
        <v>190</v>
      </c>
      <c r="P450" s="37">
        <v>190</v>
      </c>
      <c r="Q450" s="37">
        <v>190</v>
      </c>
      <c r="R450" s="37">
        <v>190</v>
      </c>
      <c r="S450" s="37">
        <v>190</v>
      </c>
      <c r="T450" s="207"/>
    </row>
    <row r="451" spans="1:20" s="5" customFormat="1" ht="13.2">
      <c r="A451" s="5">
        <f t="shared" si="6"/>
        <v>451</v>
      </c>
      <c r="B451" s="51" t="s">
        <v>382</v>
      </c>
      <c r="C451" s="51"/>
      <c r="D451" s="51" t="s">
        <v>383</v>
      </c>
      <c r="E451" s="51" t="s">
        <v>384</v>
      </c>
      <c r="F451" s="51" t="s">
        <v>1731</v>
      </c>
      <c r="G451" s="51" t="s">
        <v>40</v>
      </c>
      <c r="H451" s="52">
        <v>2016</v>
      </c>
      <c r="I451" s="38">
        <v>202</v>
      </c>
      <c r="J451" s="38">
        <v>190</v>
      </c>
      <c r="K451" s="38">
        <v>190</v>
      </c>
      <c r="L451" s="38">
        <v>190</v>
      </c>
      <c r="M451" s="38">
        <v>190</v>
      </c>
      <c r="N451" s="37">
        <v>190</v>
      </c>
      <c r="O451" s="37">
        <v>190</v>
      </c>
      <c r="P451" s="37">
        <v>190</v>
      </c>
      <c r="Q451" s="37">
        <v>190</v>
      </c>
      <c r="R451" s="37">
        <v>190</v>
      </c>
      <c r="S451" s="37">
        <v>190</v>
      </c>
      <c r="T451" s="207"/>
    </row>
    <row r="452" spans="1:20" s="5" customFormat="1" ht="13.2">
      <c r="A452" s="5">
        <f t="shared" si="6"/>
        <v>452</v>
      </c>
      <c r="B452" s="51" t="s">
        <v>933</v>
      </c>
      <c r="C452" s="51"/>
      <c r="D452" s="51" t="s">
        <v>934</v>
      </c>
      <c r="E452" s="51" t="s">
        <v>935</v>
      </c>
      <c r="F452" s="51" t="s">
        <v>1730</v>
      </c>
      <c r="G452" s="51" t="s">
        <v>31</v>
      </c>
      <c r="H452" s="52">
        <v>2000</v>
      </c>
      <c r="I452" s="38">
        <v>185</v>
      </c>
      <c r="J452" s="38">
        <v>160</v>
      </c>
      <c r="K452" s="38">
        <v>160</v>
      </c>
      <c r="L452" s="38">
        <v>160</v>
      </c>
      <c r="M452" s="38">
        <v>160</v>
      </c>
      <c r="N452" s="37">
        <v>160</v>
      </c>
      <c r="O452" s="37">
        <v>160</v>
      </c>
      <c r="P452" s="37">
        <v>160</v>
      </c>
      <c r="Q452" s="37">
        <v>160</v>
      </c>
      <c r="R452" s="37">
        <v>160</v>
      </c>
      <c r="S452" s="37">
        <v>160</v>
      </c>
      <c r="T452" s="207"/>
    </row>
    <row r="453" spans="1:20" s="5" customFormat="1" ht="13.2">
      <c r="A453" s="5">
        <f t="shared" si="6"/>
        <v>453</v>
      </c>
      <c r="B453" s="51" t="s">
        <v>936</v>
      </c>
      <c r="C453" s="51"/>
      <c r="D453" s="51" t="s">
        <v>937</v>
      </c>
      <c r="E453" s="51" t="s">
        <v>935</v>
      </c>
      <c r="F453" s="51" t="s">
        <v>1730</v>
      </c>
      <c r="G453" s="51" t="s">
        <v>31</v>
      </c>
      <c r="H453" s="52">
        <v>2000</v>
      </c>
      <c r="I453" s="38">
        <v>185</v>
      </c>
      <c r="J453" s="38">
        <v>160</v>
      </c>
      <c r="K453" s="38">
        <v>160</v>
      </c>
      <c r="L453" s="38">
        <v>160</v>
      </c>
      <c r="M453" s="38">
        <v>160</v>
      </c>
      <c r="N453" s="37">
        <v>160</v>
      </c>
      <c r="O453" s="37">
        <v>160</v>
      </c>
      <c r="P453" s="37">
        <v>160</v>
      </c>
      <c r="Q453" s="37">
        <v>160</v>
      </c>
      <c r="R453" s="37">
        <v>160</v>
      </c>
      <c r="S453" s="37">
        <v>160</v>
      </c>
      <c r="T453" s="207"/>
    </row>
    <row r="454" spans="1:20" s="5" customFormat="1" ht="13.2">
      <c r="A454" s="5">
        <f t="shared" ref="A454:A517" si="14">A453+1</f>
        <v>454</v>
      </c>
      <c r="B454" s="51" t="s">
        <v>938</v>
      </c>
      <c r="C454" s="51"/>
      <c r="D454" s="51" t="s">
        <v>939</v>
      </c>
      <c r="E454" s="51" t="s">
        <v>935</v>
      </c>
      <c r="F454" s="51" t="s">
        <v>1730</v>
      </c>
      <c r="G454" s="51" t="s">
        <v>31</v>
      </c>
      <c r="H454" s="52">
        <v>2000</v>
      </c>
      <c r="I454" s="38">
        <v>185</v>
      </c>
      <c r="J454" s="38">
        <v>160</v>
      </c>
      <c r="K454" s="38">
        <v>160</v>
      </c>
      <c r="L454" s="38">
        <v>160</v>
      </c>
      <c r="M454" s="38">
        <v>160</v>
      </c>
      <c r="N454" s="37">
        <v>160</v>
      </c>
      <c r="O454" s="37">
        <v>160</v>
      </c>
      <c r="P454" s="37">
        <v>160</v>
      </c>
      <c r="Q454" s="37">
        <v>160</v>
      </c>
      <c r="R454" s="37">
        <v>160</v>
      </c>
      <c r="S454" s="37">
        <v>160</v>
      </c>
      <c r="T454" s="207"/>
    </row>
    <row r="455" spans="1:20" s="5" customFormat="1" ht="13.2">
      <c r="A455" s="5">
        <f t="shared" si="14"/>
        <v>455</v>
      </c>
      <c r="B455" s="51" t="s">
        <v>940</v>
      </c>
      <c r="C455" s="51"/>
      <c r="D455" s="51" t="s">
        <v>941</v>
      </c>
      <c r="E455" s="51" t="s">
        <v>935</v>
      </c>
      <c r="F455" s="51" t="s">
        <v>1730</v>
      </c>
      <c r="G455" s="51" t="s">
        <v>31</v>
      </c>
      <c r="H455" s="52">
        <v>2000</v>
      </c>
      <c r="I455" s="38">
        <v>400</v>
      </c>
      <c r="J455" s="38">
        <v>400</v>
      </c>
      <c r="K455" s="38">
        <v>400</v>
      </c>
      <c r="L455" s="38">
        <v>400</v>
      </c>
      <c r="M455" s="38">
        <v>400</v>
      </c>
      <c r="N455" s="37">
        <v>400</v>
      </c>
      <c r="O455" s="37">
        <v>400</v>
      </c>
      <c r="P455" s="37">
        <v>400</v>
      </c>
      <c r="Q455" s="37">
        <v>400</v>
      </c>
      <c r="R455" s="37">
        <v>400</v>
      </c>
      <c r="S455" s="37">
        <v>400</v>
      </c>
      <c r="T455" s="207"/>
    </row>
    <row r="456" spans="1:20" s="5" customFormat="1" ht="13.2">
      <c r="A456" s="5">
        <f t="shared" si="14"/>
        <v>456</v>
      </c>
      <c r="B456" s="51" t="s">
        <v>945</v>
      </c>
      <c r="C456" s="51"/>
      <c r="D456" s="51" t="s">
        <v>946</v>
      </c>
      <c r="E456" s="51" t="s">
        <v>163</v>
      </c>
      <c r="F456" s="51" t="s">
        <v>1730</v>
      </c>
      <c r="G456" s="51" t="s">
        <v>31</v>
      </c>
      <c r="H456" s="52">
        <v>2001</v>
      </c>
      <c r="I456" s="38">
        <v>179</v>
      </c>
      <c r="J456" s="38">
        <v>156</v>
      </c>
      <c r="K456" s="38">
        <v>156</v>
      </c>
      <c r="L456" s="38">
        <v>156</v>
      </c>
      <c r="M456" s="38">
        <v>156</v>
      </c>
      <c r="N456" s="37">
        <v>156</v>
      </c>
      <c r="O456" s="37">
        <v>156</v>
      </c>
      <c r="P456" s="37">
        <v>156</v>
      </c>
      <c r="Q456" s="37">
        <v>156</v>
      </c>
      <c r="R456" s="37">
        <v>156</v>
      </c>
      <c r="S456" s="37">
        <v>156</v>
      </c>
      <c r="T456" s="207"/>
    </row>
    <row r="457" spans="1:20" s="5" customFormat="1" ht="13.2">
      <c r="A457" s="5">
        <f t="shared" si="14"/>
        <v>457</v>
      </c>
      <c r="B457" s="51" t="s">
        <v>949</v>
      </c>
      <c r="C457" s="51"/>
      <c r="D457" s="51" t="s">
        <v>950</v>
      </c>
      <c r="E457" s="51" t="s">
        <v>163</v>
      </c>
      <c r="F457" s="51" t="s">
        <v>1730</v>
      </c>
      <c r="G457" s="51" t="s">
        <v>31</v>
      </c>
      <c r="H457" s="52">
        <v>2001</v>
      </c>
      <c r="I457" s="38">
        <v>179</v>
      </c>
      <c r="J457" s="38">
        <v>135</v>
      </c>
      <c r="K457" s="38">
        <v>135</v>
      </c>
      <c r="L457" s="38">
        <v>135</v>
      </c>
      <c r="M457" s="38">
        <v>135</v>
      </c>
      <c r="N457" s="37">
        <v>135</v>
      </c>
      <c r="O457" s="37">
        <v>135</v>
      </c>
      <c r="P457" s="37">
        <v>135</v>
      </c>
      <c r="Q457" s="37">
        <v>135</v>
      </c>
      <c r="R457" s="37">
        <v>135</v>
      </c>
      <c r="S457" s="37">
        <v>135</v>
      </c>
      <c r="T457" s="207"/>
    </row>
    <row r="458" spans="1:20" s="5" customFormat="1" ht="13.2">
      <c r="A458" s="5">
        <f t="shared" si="14"/>
        <v>458</v>
      </c>
      <c r="B458" s="51" t="s">
        <v>953</v>
      </c>
      <c r="C458" s="51"/>
      <c r="D458" s="51" t="s">
        <v>954</v>
      </c>
      <c r="E458" s="51" t="s">
        <v>163</v>
      </c>
      <c r="F458" s="51" t="s">
        <v>1730</v>
      </c>
      <c r="G458" s="51" t="s">
        <v>31</v>
      </c>
      <c r="H458" s="52">
        <v>2001</v>
      </c>
      <c r="I458" s="38">
        <v>179</v>
      </c>
      <c r="J458" s="38">
        <v>153</v>
      </c>
      <c r="K458" s="38">
        <v>153</v>
      </c>
      <c r="L458" s="38">
        <v>153</v>
      </c>
      <c r="M458" s="38">
        <v>153</v>
      </c>
      <c r="N458" s="37">
        <v>153</v>
      </c>
      <c r="O458" s="37">
        <v>153</v>
      </c>
      <c r="P458" s="37">
        <v>153</v>
      </c>
      <c r="Q458" s="37">
        <v>153</v>
      </c>
      <c r="R458" s="37">
        <v>153</v>
      </c>
      <c r="S458" s="37">
        <v>153</v>
      </c>
      <c r="T458" s="207"/>
    </row>
    <row r="459" spans="1:20" s="5" customFormat="1" ht="13.2">
      <c r="A459" s="5">
        <f t="shared" si="14"/>
        <v>459</v>
      </c>
      <c r="B459" s="51" t="s">
        <v>957</v>
      </c>
      <c r="C459" s="51"/>
      <c r="D459" s="51" t="s">
        <v>958</v>
      </c>
      <c r="E459" s="51" t="s">
        <v>163</v>
      </c>
      <c r="F459" s="51" t="s">
        <v>1730</v>
      </c>
      <c r="G459" s="51" t="s">
        <v>31</v>
      </c>
      <c r="H459" s="52">
        <v>2001</v>
      </c>
      <c r="I459" s="38">
        <v>402</v>
      </c>
      <c r="J459" s="38">
        <v>402</v>
      </c>
      <c r="K459" s="38">
        <v>402</v>
      </c>
      <c r="L459" s="38">
        <v>402</v>
      </c>
      <c r="M459" s="38">
        <v>402</v>
      </c>
      <c r="N459" s="37">
        <v>402</v>
      </c>
      <c r="O459" s="37">
        <v>402</v>
      </c>
      <c r="P459" s="37">
        <v>402</v>
      </c>
      <c r="Q459" s="37">
        <v>402</v>
      </c>
      <c r="R459" s="37">
        <v>402</v>
      </c>
      <c r="S459" s="37">
        <v>402</v>
      </c>
      <c r="T459" s="207"/>
    </row>
    <row r="460" spans="1:20" s="5" customFormat="1" ht="13.2">
      <c r="A460" s="5">
        <f t="shared" si="14"/>
        <v>460</v>
      </c>
      <c r="B460" s="51" t="s">
        <v>942</v>
      </c>
      <c r="C460" s="51"/>
      <c r="D460" s="51" t="s">
        <v>943</v>
      </c>
      <c r="E460" s="51" t="s">
        <v>944</v>
      </c>
      <c r="F460" s="51" t="s">
        <v>1730</v>
      </c>
      <c r="G460" s="51" t="s">
        <v>31</v>
      </c>
      <c r="H460" s="52">
        <v>2003</v>
      </c>
      <c r="I460" s="38">
        <v>185</v>
      </c>
      <c r="J460" s="38">
        <v>151</v>
      </c>
      <c r="K460" s="38">
        <v>151</v>
      </c>
      <c r="L460" s="38">
        <v>151</v>
      </c>
      <c r="M460" s="38">
        <v>151</v>
      </c>
      <c r="N460" s="37">
        <v>151</v>
      </c>
      <c r="O460" s="37">
        <v>151</v>
      </c>
      <c r="P460" s="37">
        <v>151</v>
      </c>
      <c r="Q460" s="37">
        <v>151</v>
      </c>
      <c r="R460" s="37">
        <v>151</v>
      </c>
      <c r="S460" s="37">
        <v>151</v>
      </c>
      <c r="T460" s="207"/>
    </row>
    <row r="461" spans="1:20" s="5" customFormat="1" ht="13.2">
      <c r="A461" s="5">
        <f t="shared" si="14"/>
        <v>461</v>
      </c>
      <c r="B461" s="51" t="s">
        <v>947</v>
      </c>
      <c r="C461" s="51"/>
      <c r="D461" s="51" t="s">
        <v>948</v>
      </c>
      <c r="E461" s="51" t="s">
        <v>944</v>
      </c>
      <c r="F461" s="51" t="s">
        <v>1730</v>
      </c>
      <c r="G461" s="51" t="s">
        <v>31</v>
      </c>
      <c r="H461" s="52">
        <v>2003</v>
      </c>
      <c r="I461" s="38">
        <v>185</v>
      </c>
      <c r="J461" s="38">
        <v>148</v>
      </c>
      <c r="K461" s="38">
        <v>148</v>
      </c>
      <c r="L461" s="38">
        <v>148</v>
      </c>
      <c r="M461" s="38">
        <v>148</v>
      </c>
      <c r="N461" s="37">
        <v>148</v>
      </c>
      <c r="O461" s="37">
        <v>148</v>
      </c>
      <c r="P461" s="37">
        <v>148</v>
      </c>
      <c r="Q461" s="37">
        <v>148</v>
      </c>
      <c r="R461" s="37">
        <v>148</v>
      </c>
      <c r="S461" s="37">
        <v>148</v>
      </c>
      <c r="T461" s="207"/>
    </row>
    <row r="462" spans="1:20" s="5" customFormat="1" ht="13.2">
      <c r="A462" s="5">
        <f t="shared" si="14"/>
        <v>462</v>
      </c>
      <c r="B462" s="51" t="s">
        <v>951</v>
      </c>
      <c r="C462" s="51"/>
      <c r="D462" s="51" t="s">
        <v>952</v>
      </c>
      <c r="E462" s="51" t="s">
        <v>944</v>
      </c>
      <c r="F462" s="51" t="s">
        <v>1730</v>
      </c>
      <c r="G462" s="51" t="s">
        <v>31</v>
      </c>
      <c r="H462" s="52">
        <v>2003</v>
      </c>
      <c r="I462" s="38">
        <v>318</v>
      </c>
      <c r="J462" s="38">
        <v>310</v>
      </c>
      <c r="K462" s="38">
        <v>310</v>
      </c>
      <c r="L462" s="38">
        <v>310</v>
      </c>
      <c r="M462" s="38">
        <v>310</v>
      </c>
      <c r="N462" s="37">
        <v>310</v>
      </c>
      <c r="O462" s="37">
        <v>310</v>
      </c>
      <c r="P462" s="37">
        <v>310</v>
      </c>
      <c r="Q462" s="37">
        <v>310</v>
      </c>
      <c r="R462" s="37">
        <v>310</v>
      </c>
      <c r="S462" s="37">
        <v>310</v>
      </c>
      <c r="T462" s="207"/>
    </row>
    <row r="463" spans="1:20" s="5" customFormat="1" ht="13.2">
      <c r="A463" s="5">
        <f t="shared" si="14"/>
        <v>463</v>
      </c>
      <c r="B463" s="51" t="s">
        <v>955</v>
      </c>
      <c r="C463" s="51"/>
      <c r="D463" s="51" t="s">
        <v>956</v>
      </c>
      <c r="E463" s="51" t="s">
        <v>944</v>
      </c>
      <c r="F463" s="51" t="s">
        <v>1730</v>
      </c>
      <c r="G463" s="51" t="s">
        <v>31</v>
      </c>
      <c r="H463" s="52">
        <v>2003</v>
      </c>
      <c r="I463" s="38">
        <v>185</v>
      </c>
      <c r="J463" s="38">
        <v>150</v>
      </c>
      <c r="K463" s="38">
        <v>150</v>
      </c>
      <c r="L463" s="38">
        <v>150</v>
      </c>
      <c r="M463" s="38">
        <v>150</v>
      </c>
      <c r="N463" s="37">
        <v>150</v>
      </c>
      <c r="O463" s="37">
        <v>150</v>
      </c>
      <c r="P463" s="37">
        <v>150</v>
      </c>
      <c r="Q463" s="37">
        <v>150</v>
      </c>
      <c r="R463" s="37">
        <v>150</v>
      </c>
      <c r="S463" s="37">
        <v>150</v>
      </c>
      <c r="T463" s="207"/>
    </row>
    <row r="464" spans="1:20" s="5" customFormat="1" ht="13.2">
      <c r="A464" s="5">
        <f t="shared" si="14"/>
        <v>464</v>
      </c>
      <c r="B464" s="51" t="s">
        <v>959</v>
      </c>
      <c r="C464" s="51"/>
      <c r="D464" s="51" t="s">
        <v>960</v>
      </c>
      <c r="E464" s="51" t="s">
        <v>944</v>
      </c>
      <c r="F464" s="51" t="s">
        <v>1730</v>
      </c>
      <c r="G464" s="51" t="s">
        <v>31</v>
      </c>
      <c r="H464" s="52">
        <v>2003</v>
      </c>
      <c r="I464" s="38">
        <v>185</v>
      </c>
      <c r="J464" s="38">
        <v>152</v>
      </c>
      <c r="K464" s="38">
        <v>152</v>
      </c>
      <c r="L464" s="38">
        <v>152</v>
      </c>
      <c r="M464" s="38">
        <v>152</v>
      </c>
      <c r="N464" s="37">
        <v>152</v>
      </c>
      <c r="O464" s="37">
        <v>152</v>
      </c>
      <c r="P464" s="37">
        <v>152</v>
      </c>
      <c r="Q464" s="37">
        <v>152</v>
      </c>
      <c r="R464" s="37">
        <v>152</v>
      </c>
      <c r="S464" s="37">
        <v>152</v>
      </c>
      <c r="T464" s="207"/>
    </row>
    <row r="465" spans="1:24" s="5" customFormat="1" ht="13.2">
      <c r="A465" s="5">
        <f t="shared" si="14"/>
        <v>465</v>
      </c>
      <c r="B465" s="51" t="s">
        <v>961</v>
      </c>
      <c r="C465" s="51"/>
      <c r="D465" s="51" t="s">
        <v>962</v>
      </c>
      <c r="E465" s="51" t="s">
        <v>944</v>
      </c>
      <c r="F465" s="51" t="s">
        <v>1730</v>
      </c>
      <c r="G465" s="51" t="s">
        <v>31</v>
      </c>
      <c r="H465" s="52">
        <v>2003</v>
      </c>
      <c r="I465" s="38">
        <v>318</v>
      </c>
      <c r="J465" s="38">
        <v>311</v>
      </c>
      <c r="K465" s="38">
        <v>311</v>
      </c>
      <c r="L465" s="38">
        <v>311</v>
      </c>
      <c r="M465" s="38">
        <v>311</v>
      </c>
      <c r="N465" s="37">
        <v>311</v>
      </c>
      <c r="O465" s="37">
        <v>311</v>
      </c>
      <c r="P465" s="37">
        <v>311</v>
      </c>
      <c r="Q465" s="37">
        <v>311</v>
      </c>
      <c r="R465" s="37">
        <v>311</v>
      </c>
      <c r="S465" s="37">
        <v>311</v>
      </c>
      <c r="T465" s="207"/>
    </row>
    <row r="466" spans="1:24" s="2" customFormat="1" ht="13.2">
      <c r="A466" s="5">
        <f t="shared" si="14"/>
        <v>466</v>
      </c>
      <c r="B466" s="49" t="s">
        <v>963</v>
      </c>
      <c r="C466" s="49"/>
      <c r="D466" s="49"/>
      <c r="E466" s="49"/>
      <c r="F466" s="49"/>
      <c r="G466" s="49"/>
      <c r="H466" s="50"/>
      <c r="I466" s="35">
        <f t="shared" ref="I466:S466" si="15">SUM(I446:I465)</f>
        <v>4044.12</v>
      </c>
      <c r="J466" s="35">
        <f t="shared" si="15"/>
        <v>3680</v>
      </c>
      <c r="K466" s="35">
        <f t="shared" si="15"/>
        <v>3680</v>
      </c>
      <c r="L466" s="35">
        <f t="shared" si="15"/>
        <v>3680</v>
      </c>
      <c r="M466" s="35">
        <f t="shared" si="15"/>
        <v>3680</v>
      </c>
      <c r="N466" s="36">
        <f t="shared" si="15"/>
        <v>3680</v>
      </c>
      <c r="O466" s="36">
        <f t="shared" si="15"/>
        <v>3680</v>
      </c>
      <c r="P466" s="36">
        <f t="shared" si="15"/>
        <v>3680</v>
      </c>
      <c r="Q466" s="36">
        <f t="shared" si="15"/>
        <v>3680</v>
      </c>
      <c r="R466" s="36">
        <f t="shared" si="15"/>
        <v>3680</v>
      </c>
      <c r="S466" s="36">
        <f t="shared" si="15"/>
        <v>3680</v>
      </c>
      <c r="T466" s="208"/>
      <c r="X466" s="5"/>
    </row>
    <row r="467" spans="1:24" s="2" customFormat="1" ht="13.2">
      <c r="A467" s="5">
        <f t="shared" si="14"/>
        <v>467</v>
      </c>
      <c r="B467" s="49"/>
      <c r="C467" s="49"/>
      <c r="D467" s="49"/>
      <c r="E467" s="49"/>
      <c r="F467" s="49"/>
      <c r="G467" s="49"/>
      <c r="H467" s="50"/>
      <c r="I467" s="35"/>
      <c r="J467" s="35"/>
      <c r="K467" s="35"/>
      <c r="L467" s="35"/>
      <c r="M467" s="35"/>
      <c r="N467" s="36"/>
      <c r="O467" s="36"/>
      <c r="P467" s="36"/>
      <c r="Q467" s="36"/>
      <c r="R467" s="36"/>
      <c r="S467" s="36"/>
      <c r="T467" s="208"/>
      <c r="X467" s="5"/>
    </row>
    <row r="468" spans="1:24" s="2" customFormat="1" ht="13.2">
      <c r="A468" s="5">
        <f t="shared" si="14"/>
        <v>468</v>
      </c>
      <c r="B468" s="49" t="s">
        <v>964</v>
      </c>
      <c r="C468" s="49"/>
      <c r="D468" s="49"/>
      <c r="E468" s="49"/>
      <c r="F468" s="49"/>
      <c r="G468" s="49"/>
      <c r="H468" s="50"/>
      <c r="I468" s="35"/>
      <c r="J468" s="35"/>
      <c r="K468" s="35"/>
      <c r="L468" s="35"/>
      <c r="M468" s="35"/>
      <c r="N468" s="36"/>
      <c r="O468" s="36"/>
      <c r="P468" s="36"/>
      <c r="Q468" s="36"/>
      <c r="R468" s="36"/>
      <c r="S468" s="36"/>
      <c r="T468" s="208"/>
      <c r="X468" s="5"/>
    </row>
    <row r="469" spans="1:24" s="5" customFormat="1" ht="13.2">
      <c r="A469" s="5">
        <f t="shared" si="14"/>
        <v>469</v>
      </c>
      <c r="B469" s="51" t="s">
        <v>923</v>
      </c>
      <c r="C469" s="51"/>
      <c r="D469" s="51" t="s">
        <v>965</v>
      </c>
      <c r="E469" s="51" t="s">
        <v>384</v>
      </c>
      <c r="F469" s="51" t="s">
        <v>1733</v>
      </c>
      <c r="G469" s="51" t="s">
        <v>40</v>
      </c>
      <c r="H469" s="52">
        <v>2017</v>
      </c>
      <c r="I469" s="38">
        <v>-56.04</v>
      </c>
      <c r="J469" s="38">
        <v>-54</v>
      </c>
      <c r="K469" s="38">
        <v>-54</v>
      </c>
      <c r="L469" s="38">
        <v>-54</v>
      </c>
      <c r="M469" s="38">
        <v>-54</v>
      </c>
      <c r="N469" s="37">
        <v>-54</v>
      </c>
      <c r="O469" s="37">
        <v>-54</v>
      </c>
      <c r="P469" s="37">
        <v>-54</v>
      </c>
      <c r="Q469" s="37">
        <v>-54</v>
      </c>
      <c r="R469" s="37">
        <v>-54</v>
      </c>
      <c r="S469" s="37">
        <v>-54</v>
      </c>
      <c r="T469" s="207"/>
    </row>
    <row r="470" spans="1:24" s="5" customFormat="1" ht="13.2">
      <c r="A470" s="5">
        <f t="shared" si="14"/>
        <v>470</v>
      </c>
      <c r="B470" s="51" t="s">
        <v>925</v>
      </c>
      <c r="C470" s="51"/>
      <c r="D470" s="51" t="s">
        <v>966</v>
      </c>
      <c r="E470" s="51" t="s">
        <v>384</v>
      </c>
      <c r="F470" s="51" t="s">
        <v>1733</v>
      </c>
      <c r="G470" s="51" t="s">
        <v>40</v>
      </c>
      <c r="H470" s="52">
        <v>2017</v>
      </c>
      <c r="I470" s="38">
        <v>-56.04</v>
      </c>
      <c r="J470" s="38">
        <v>-54</v>
      </c>
      <c r="K470" s="38">
        <v>-54</v>
      </c>
      <c r="L470" s="38">
        <v>-54</v>
      </c>
      <c r="M470" s="38">
        <v>-54</v>
      </c>
      <c r="N470" s="37">
        <v>-54</v>
      </c>
      <c r="O470" s="37">
        <v>-54</v>
      </c>
      <c r="P470" s="37">
        <v>-54</v>
      </c>
      <c r="Q470" s="37">
        <v>-54</v>
      </c>
      <c r="R470" s="37">
        <v>-54</v>
      </c>
      <c r="S470" s="37">
        <v>-54</v>
      </c>
      <c r="T470" s="207"/>
    </row>
    <row r="471" spans="1:24" s="5" customFormat="1" ht="13.2">
      <c r="A471" s="5">
        <f t="shared" si="14"/>
        <v>471</v>
      </c>
      <c r="B471" s="51" t="s">
        <v>927</v>
      </c>
      <c r="C471" s="51"/>
      <c r="D471" s="51" t="s">
        <v>967</v>
      </c>
      <c r="E471" s="51" t="s">
        <v>384</v>
      </c>
      <c r="F471" s="51" t="s">
        <v>1733</v>
      </c>
      <c r="G471" s="51" t="s">
        <v>40</v>
      </c>
      <c r="H471" s="52">
        <v>2017</v>
      </c>
      <c r="I471" s="38">
        <v>-56.04</v>
      </c>
      <c r="J471" s="38">
        <v>-54</v>
      </c>
      <c r="K471" s="38">
        <v>-54</v>
      </c>
      <c r="L471" s="38">
        <v>-54</v>
      </c>
      <c r="M471" s="38">
        <v>-54</v>
      </c>
      <c r="N471" s="37">
        <v>-54</v>
      </c>
      <c r="O471" s="37">
        <v>-54</v>
      </c>
      <c r="P471" s="37">
        <v>-54</v>
      </c>
      <c r="Q471" s="37">
        <v>-54</v>
      </c>
      <c r="R471" s="37">
        <v>-54</v>
      </c>
      <c r="S471" s="37">
        <v>-54</v>
      </c>
      <c r="T471" s="207"/>
    </row>
    <row r="472" spans="1:24" s="5" customFormat="1" ht="13.2">
      <c r="A472" s="5">
        <f t="shared" si="14"/>
        <v>472</v>
      </c>
      <c r="B472" s="51" t="s">
        <v>929</v>
      </c>
      <c r="C472" s="51"/>
      <c r="D472" s="51" t="s">
        <v>968</v>
      </c>
      <c r="E472" s="51" t="s">
        <v>384</v>
      </c>
      <c r="F472" s="51" t="s">
        <v>1731</v>
      </c>
      <c r="G472" s="51" t="s">
        <v>40</v>
      </c>
      <c r="H472" s="52">
        <v>2017</v>
      </c>
      <c r="I472" s="38">
        <v>-202</v>
      </c>
      <c r="J472" s="38">
        <v>-190</v>
      </c>
      <c r="K472" s="38">
        <v>-190</v>
      </c>
      <c r="L472" s="38">
        <v>-190</v>
      </c>
      <c r="M472" s="38">
        <v>-190</v>
      </c>
      <c r="N472" s="37">
        <v>-190</v>
      </c>
      <c r="O472" s="37">
        <v>-190</v>
      </c>
      <c r="P472" s="37">
        <v>-190</v>
      </c>
      <c r="Q472" s="37">
        <v>-190</v>
      </c>
      <c r="R472" s="37">
        <v>-190</v>
      </c>
      <c r="S472" s="37">
        <v>-190</v>
      </c>
      <c r="T472" s="207"/>
    </row>
    <row r="473" spans="1:24" s="5" customFormat="1" ht="13.2">
      <c r="A473" s="5">
        <f t="shared" si="14"/>
        <v>473</v>
      </c>
      <c r="B473" s="51" t="s">
        <v>931</v>
      </c>
      <c r="C473" s="51"/>
      <c r="D473" s="51" t="s">
        <v>969</v>
      </c>
      <c r="E473" s="51" t="s">
        <v>384</v>
      </c>
      <c r="F473" s="51" t="s">
        <v>1731</v>
      </c>
      <c r="G473" s="51" t="s">
        <v>40</v>
      </c>
      <c r="H473" s="52">
        <v>2017</v>
      </c>
      <c r="I473" s="38">
        <v>-202</v>
      </c>
      <c r="J473" s="38">
        <v>-190</v>
      </c>
      <c r="K473" s="38">
        <v>-190</v>
      </c>
      <c r="L473" s="38">
        <v>-190</v>
      </c>
      <c r="M473" s="38">
        <v>-190</v>
      </c>
      <c r="N473" s="37">
        <v>-190</v>
      </c>
      <c r="O473" s="37">
        <v>-190</v>
      </c>
      <c r="P473" s="37">
        <v>-190</v>
      </c>
      <c r="Q473" s="37">
        <v>-190</v>
      </c>
      <c r="R473" s="37">
        <v>-190</v>
      </c>
      <c r="S473" s="37">
        <v>-190</v>
      </c>
      <c r="T473" s="207"/>
    </row>
    <row r="474" spans="1:24" s="5" customFormat="1" ht="13.2">
      <c r="A474" s="5">
        <f t="shared" si="14"/>
        <v>474</v>
      </c>
      <c r="B474" s="51" t="s">
        <v>3826</v>
      </c>
      <c r="C474" s="51"/>
      <c r="D474" s="51" t="s">
        <v>3827</v>
      </c>
      <c r="E474" s="51" t="s">
        <v>384</v>
      </c>
      <c r="F474" s="51" t="s">
        <v>1731</v>
      </c>
      <c r="G474" s="51" t="s">
        <v>40</v>
      </c>
      <c r="H474" s="52">
        <v>2025</v>
      </c>
      <c r="I474" s="38">
        <v>-202</v>
      </c>
      <c r="J474" s="38">
        <v>-190</v>
      </c>
      <c r="K474" s="38">
        <v>-190</v>
      </c>
      <c r="L474" s="38">
        <v>-190</v>
      </c>
      <c r="M474" s="38">
        <v>-190</v>
      </c>
      <c r="N474" s="37">
        <v>-190</v>
      </c>
      <c r="O474" s="37">
        <v>-190</v>
      </c>
      <c r="P474" s="37">
        <v>-190</v>
      </c>
      <c r="Q474" s="37">
        <v>-190</v>
      </c>
      <c r="R474" s="37">
        <v>-190</v>
      </c>
      <c r="S474" s="37">
        <v>-190</v>
      </c>
      <c r="T474" s="207"/>
    </row>
    <row r="475" spans="1:24" s="5" customFormat="1" ht="13.2">
      <c r="A475" s="5">
        <f t="shared" si="14"/>
        <v>475</v>
      </c>
      <c r="B475" s="51" t="s">
        <v>955</v>
      </c>
      <c r="C475" s="51"/>
      <c r="D475" s="51" t="s">
        <v>3808</v>
      </c>
      <c r="E475" s="51" t="s">
        <v>944</v>
      </c>
      <c r="F475" s="51" t="s">
        <v>1730</v>
      </c>
      <c r="G475" s="51" t="s">
        <v>31</v>
      </c>
      <c r="H475" s="52">
        <v>2023</v>
      </c>
      <c r="I475" s="38">
        <v>-185</v>
      </c>
      <c r="J475" s="38">
        <v>-150</v>
      </c>
      <c r="K475" s="38">
        <v>-150</v>
      </c>
      <c r="L475" s="38">
        <v>-150</v>
      </c>
      <c r="M475" s="38">
        <v>0</v>
      </c>
      <c r="N475" s="38">
        <v>0</v>
      </c>
      <c r="O475" s="38">
        <v>0</v>
      </c>
      <c r="P475" s="38">
        <v>0</v>
      </c>
      <c r="Q475" s="38">
        <v>0</v>
      </c>
      <c r="R475" s="38">
        <v>0</v>
      </c>
      <c r="S475" s="38">
        <v>0</v>
      </c>
      <c r="T475" s="207"/>
    </row>
    <row r="476" spans="1:24" s="5" customFormat="1" ht="13.2">
      <c r="A476" s="5">
        <f t="shared" si="14"/>
        <v>476</v>
      </c>
      <c r="B476" s="51" t="s">
        <v>959</v>
      </c>
      <c r="C476" s="51"/>
      <c r="D476" s="51" t="s">
        <v>3828</v>
      </c>
      <c r="E476" s="51" t="s">
        <v>944</v>
      </c>
      <c r="F476" s="51" t="s">
        <v>1730</v>
      </c>
      <c r="G476" s="51" t="s">
        <v>31</v>
      </c>
      <c r="H476" s="52">
        <v>2023</v>
      </c>
      <c r="I476" s="38">
        <v>-185</v>
      </c>
      <c r="J476" s="38">
        <v>-152</v>
      </c>
      <c r="K476" s="38">
        <v>-152</v>
      </c>
      <c r="L476" s="38">
        <v>-152</v>
      </c>
      <c r="M476" s="38">
        <v>0</v>
      </c>
      <c r="N476" s="38">
        <v>0</v>
      </c>
      <c r="O476" s="38">
        <v>0</v>
      </c>
      <c r="P476" s="38">
        <v>0</v>
      </c>
      <c r="Q476" s="38">
        <v>0</v>
      </c>
      <c r="R476" s="38">
        <v>0</v>
      </c>
      <c r="S476" s="38">
        <v>0</v>
      </c>
      <c r="T476" s="207"/>
    </row>
    <row r="477" spans="1:24" s="5" customFormat="1" ht="13.2">
      <c r="A477" s="5">
        <f t="shared" si="14"/>
        <v>477</v>
      </c>
      <c r="B477" s="51" t="s">
        <v>961</v>
      </c>
      <c r="C477" s="51"/>
      <c r="D477" s="51" t="s">
        <v>3829</v>
      </c>
      <c r="E477" s="51" t="s">
        <v>944</v>
      </c>
      <c r="F477" s="51" t="s">
        <v>1730</v>
      </c>
      <c r="G477" s="51" t="s">
        <v>31</v>
      </c>
      <c r="H477" s="52">
        <v>2023</v>
      </c>
      <c r="I477" s="38">
        <v>-318</v>
      </c>
      <c r="J477" s="38">
        <v>-311</v>
      </c>
      <c r="K477" s="38">
        <v>-311</v>
      </c>
      <c r="L477" s="38">
        <v>-311</v>
      </c>
      <c r="M477" s="38">
        <v>0</v>
      </c>
      <c r="N477" s="38">
        <v>0</v>
      </c>
      <c r="O477" s="38">
        <v>0</v>
      </c>
      <c r="P477" s="38">
        <v>0</v>
      </c>
      <c r="Q477" s="38">
        <v>0</v>
      </c>
      <c r="R477" s="38">
        <v>0</v>
      </c>
      <c r="S477" s="38">
        <v>0</v>
      </c>
      <c r="T477" s="207"/>
    </row>
    <row r="478" spans="1:24" s="5" customFormat="1" ht="13.2">
      <c r="A478" s="5">
        <f t="shared" si="14"/>
        <v>478</v>
      </c>
      <c r="B478" s="51" t="s">
        <v>942</v>
      </c>
      <c r="C478" s="51"/>
      <c r="D478" s="51" t="s">
        <v>3830</v>
      </c>
      <c r="E478" s="51" t="s">
        <v>944</v>
      </c>
      <c r="F478" s="51" t="s">
        <v>1730</v>
      </c>
      <c r="G478" s="51" t="s">
        <v>31</v>
      </c>
      <c r="H478" s="52">
        <v>2023</v>
      </c>
      <c r="I478" s="38">
        <v>-185</v>
      </c>
      <c r="J478" s="38">
        <v>0</v>
      </c>
      <c r="K478" s="38">
        <v>-151</v>
      </c>
      <c r="L478" s="38">
        <v>0</v>
      </c>
      <c r="M478" s="38">
        <v>0</v>
      </c>
      <c r="N478" s="37">
        <v>0</v>
      </c>
      <c r="O478" s="37">
        <v>0</v>
      </c>
      <c r="P478" s="37">
        <v>0</v>
      </c>
      <c r="Q478" s="37">
        <v>0</v>
      </c>
      <c r="R478" s="37">
        <v>0</v>
      </c>
      <c r="S478" s="37">
        <v>0</v>
      </c>
      <c r="T478" s="207"/>
    </row>
    <row r="479" spans="1:24" s="2" customFormat="1" ht="13.2">
      <c r="A479" s="5">
        <f t="shared" si="14"/>
        <v>479</v>
      </c>
      <c r="B479" s="49" t="s">
        <v>1847</v>
      </c>
      <c r="C479" s="49"/>
      <c r="D479" s="49"/>
      <c r="E479" s="49"/>
      <c r="F479" s="49"/>
      <c r="G479" s="49"/>
      <c r="H479" s="50"/>
      <c r="I479" s="35">
        <f t="shared" ref="I479:S479" si="16">SUM(I469:I478)</f>
        <v>-1647.12</v>
      </c>
      <c r="J479" s="35">
        <f t="shared" si="16"/>
        <v>-1345</v>
      </c>
      <c r="K479" s="35">
        <f t="shared" si="16"/>
        <v>-1496</v>
      </c>
      <c r="L479" s="35">
        <f t="shared" si="16"/>
        <v>-1345</v>
      </c>
      <c r="M479" s="35">
        <f t="shared" si="16"/>
        <v>-732</v>
      </c>
      <c r="N479" s="36">
        <f t="shared" si="16"/>
        <v>-732</v>
      </c>
      <c r="O479" s="36">
        <f t="shared" si="16"/>
        <v>-732</v>
      </c>
      <c r="P479" s="36">
        <f t="shared" si="16"/>
        <v>-732</v>
      </c>
      <c r="Q479" s="36">
        <f t="shared" si="16"/>
        <v>-732</v>
      </c>
      <c r="R479" s="36">
        <f t="shared" si="16"/>
        <v>-732</v>
      </c>
      <c r="S479" s="36">
        <f t="shared" si="16"/>
        <v>-732</v>
      </c>
      <c r="T479" s="208"/>
      <c r="X479" s="5"/>
    </row>
    <row r="480" spans="1:24" s="2" customFormat="1" ht="13.2">
      <c r="A480" s="5">
        <f t="shared" si="14"/>
        <v>480</v>
      </c>
      <c r="B480" s="49"/>
      <c r="C480" s="49"/>
      <c r="D480" s="49"/>
      <c r="E480" s="49"/>
      <c r="F480" s="49"/>
      <c r="G480" s="49"/>
      <c r="H480" s="50"/>
      <c r="I480" s="35"/>
      <c r="J480" s="35"/>
      <c r="K480" s="35"/>
      <c r="L480" s="35"/>
      <c r="M480" s="35"/>
      <c r="N480" s="36"/>
      <c r="O480" s="36"/>
      <c r="P480" s="36"/>
      <c r="Q480" s="36"/>
      <c r="R480" s="36"/>
      <c r="S480" s="36"/>
      <c r="T480" s="208"/>
      <c r="X480" s="5"/>
    </row>
    <row r="481" spans="1:24" s="5" customFormat="1" ht="13.2">
      <c r="A481" s="5">
        <f t="shared" si="14"/>
        <v>481</v>
      </c>
      <c r="B481" s="51" t="s">
        <v>970</v>
      </c>
      <c r="C481" s="51"/>
      <c r="D481" s="51" t="s">
        <v>971</v>
      </c>
      <c r="E481" s="51"/>
      <c r="F481" s="51" t="s">
        <v>1731</v>
      </c>
      <c r="G481" s="51"/>
      <c r="H481" s="52"/>
      <c r="I481" s="38">
        <v>144.75</v>
      </c>
      <c r="J481" s="38">
        <v>135.5</v>
      </c>
      <c r="K481" s="38">
        <v>135.5</v>
      </c>
      <c r="L481" s="38">
        <v>135.5</v>
      </c>
      <c r="M481" s="38">
        <v>135.5</v>
      </c>
      <c r="N481" s="37">
        <v>135.5</v>
      </c>
      <c r="O481" s="37">
        <v>135.5</v>
      </c>
      <c r="P481" s="37">
        <v>135.5</v>
      </c>
      <c r="Q481" s="37">
        <v>135.5</v>
      </c>
      <c r="R481" s="37">
        <v>135.5</v>
      </c>
      <c r="S481" s="37">
        <v>135.5</v>
      </c>
      <c r="T481" s="207"/>
    </row>
    <row r="482" spans="1:24" s="2" customFormat="1" ht="13.2">
      <c r="A482" s="5">
        <f t="shared" si="14"/>
        <v>482</v>
      </c>
      <c r="B482" s="49"/>
      <c r="C482" s="49"/>
      <c r="D482" s="49"/>
      <c r="E482" s="49"/>
      <c r="F482" s="49"/>
      <c r="G482" s="49"/>
      <c r="H482" s="50"/>
      <c r="I482" s="35"/>
      <c r="J482" s="35"/>
      <c r="K482" s="35"/>
      <c r="L482" s="35"/>
      <c r="M482" s="35"/>
      <c r="N482" s="36"/>
      <c r="O482" s="36"/>
      <c r="P482" s="36"/>
      <c r="Q482" s="36"/>
      <c r="R482" s="36"/>
      <c r="S482" s="36"/>
      <c r="T482" s="208"/>
      <c r="X482" s="5"/>
    </row>
    <row r="483" spans="1:24" s="5" customFormat="1" ht="13.2">
      <c r="A483" s="5">
        <f t="shared" si="14"/>
        <v>483</v>
      </c>
      <c r="B483" s="51" t="s">
        <v>972</v>
      </c>
      <c r="C483" s="51"/>
      <c r="D483" s="51" t="s">
        <v>973</v>
      </c>
      <c r="E483" s="51"/>
      <c r="F483" s="51" t="s">
        <v>1730</v>
      </c>
      <c r="G483" s="51"/>
      <c r="H483" s="52"/>
      <c r="I483" s="38">
        <v>9336</v>
      </c>
      <c r="J483" s="38">
        <v>2831</v>
      </c>
      <c r="K483" s="38">
        <v>2831</v>
      </c>
      <c r="L483" s="38">
        <v>2831</v>
      </c>
      <c r="M483" s="38">
        <v>2831</v>
      </c>
      <c r="N483" s="38">
        <v>2831</v>
      </c>
      <c r="O483" s="38">
        <v>2831</v>
      </c>
      <c r="P483" s="38">
        <v>2831</v>
      </c>
      <c r="Q483" s="38">
        <v>2831</v>
      </c>
      <c r="R483" s="38">
        <v>2831</v>
      </c>
      <c r="S483" s="38">
        <v>2831</v>
      </c>
      <c r="T483" s="207"/>
    </row>
    <row r="484" spans="1:24" s="5" customFormat="1" ht="13.2">
      <c r="A484" s="5">
        <f t="shared" si="14"/>
        <v>484</v>
      </c>
      <c r="B484" s="51" t="s">
        <v>974</v>
      </c>
      <c r="C484" s="51"/>
      <c r="D484" s="51" t="s">
        <v>975</v>
      </c>
      <c r="E484" s="51"/>
      <c r="F484" s="51" t="s">
        <v>1730</v>
      </c>
      <c r="G484" s="51"/>
      <c r="H484" s="52"/>
      <c r="I484" s="38"/>
      <c r="J484" s="38">
        <v>38.849999999999994</v>
      </c>
      <c r="K484" s="38">
        <v>-71.150000000000006</v>
      </c>
      <c r="L484" s="38">
        <v>135.85</v>
      </c>
      <c r="M484" s="38">
        <v>135.85</v>
      </c>
      <c r="N484" s="37">
        <v>385.85</v>
      </c>
      <c r="O484" s="37">
        <v>385.85</v>
      </c>
      <c r="P484" s="37">
        <v>385.85</v>
      </c>
      <c r="Q484" s="37">
        <v>385.85</v>
      </c>
      <c r="R484" s="37">
        <v>385.85</v>
      </c>
      <c r="S484" s="37">
        <v>385.85</v>
      </c>
      <c r="T484" s="207"/>
    </row>
    <row r="485" spans="1:24" s="2" customFormat="1" ht="13.2">
      <c r="A485" s="5">
        <f t="shared" si="14"/>
        <v>485</v>
      </c>
      <c r="B485" s="49"/>
      <c r="C485" s="49"/>
      <c r="D485" s="49"/>
      <c r="E485" s="49"/>
      <c r="F485" s="49"/>
      <c r="G485" s="49"/>
      <c r="H485" s="50"/>
      <c r="I485" s="35"/>
      <c r="J485" s="35"/>
      <c r="K485" s="35"/>
      <c r="L485" s="35"/>
      <c r="M485" s="35"/>
      <c r="N485" s="36"/>
      <c r="O485" s="36"/>
      <c r="P485" s="36"/>
      <c r="Q485" s="36"/>
      <c r="R485" s="36"/>
      <c r="S485" s="36"/>
      <c r="T485" s="208"/>
      <c r="X485" s="5"/>
    </row>
    <row r="486" spans="1:24" s="2" customFormat="1" ht="13.2">
      <c r="A486" s="5">
        <f t="shared" si="14"/>
        <v>486</v>
      </c>
      <c r="B486" s="49" t="s">
        <v>976</v>
      </c>
      <c r="C486" s="49"/>
      <c r="D486" s="49"/>
      <c r="E486" s="49"/>
      <c r="F486" s="49"/>
      <c r="G486" s="49"/>
      <c r="H486" s="50"/>
      <c r="I486" s="35"/>
      <c r="J486" s="35"/>
      <c r="K486" s="35"/>
      <c r="L486" s="35"/>
      <c r="M486" s="35"/>
      <c r="N486" s="36"/>
      <c r="O486" s="36"/>
      <c r="P486" s="36"/>
      <c r="Q486" s="36"/>
      <c r="R486" s="36"/>
      <c r="S486" s="36"/>
      <c r="T486" s="208"/>
      <c r="X486" s="5"/>
    </row>
    <row r="487" spans="1:24" s="5" customFormat="1" ht="13.2">
      <c r="A487" s="5">
        <f t="shared" si="14"/>
        <v>487</v>
      </c>
      <c r="B487" s="51" t="s">
        <v>2557</v>
      </c>
      <c r="C487" s="51"/>
      <c r="D487" s="51" t="s">
        <v>2558</v>
      </c>
      <c r="E487" s="51" t="s">
        <v>1048</v>
      </c>
      <c r="F487" s="51" t="s">
        <v>1634</v>
      </c>
      <c r="G487" s="51" t="s">
        <v>31</v>
      </c>
      <c r="H487" s="52">
        <v>2023</v>
      </c>
      <c r="I487" s="38">
        <v>193.5</v>
      </c>
      <c r="J487" s="38">
        <v>192.9</v>
      </c>
      <c r="K487" s="38">
        <v>192.9</v>
      </c>
      <c r="L487" s="38">
        <v>192.9</v>
      </c>
      <c r="M487" s="38">
        <v>192.9</v>
      </c>
      <c r="N487" s="37">
        <v>192.9</v>
      </c>
      <c r="O487" s="37">
        <v>192.9</v>
      </c>
      <c r="P487" s="37">
        <v>192.9</v>
      </c>
      <c r="Q487" s="37">
        <v>192.9</v>
      </c>
      <c r="R487" s="37">
        <v>192.9</v>
      </c>
      <c r="S487" s="37">
        <v>192.9</v>
      </c>
      <c r="T487" s="207"/>
    </row>
    <row r="488" spans="1:24" s="5" customFormat="1" ht="13.2">
      <c r="A488" s="5">
        <f t="shared" si="14"/>
        <v>488</v>
      </c>
      <c r="B488" s="51" t="s">
        <v>1893</v>
      </c>
      <c r="C488" s="51"/>
      <c r="D488" s="51" t="s">
        <v>1894</v>
      </c>
      <c r="E488" s="51" t="s">
        <v>100</v>
      </c>
      <c r="F488" s="51" t="s">
        <v>1634</v>
      </c>
      <c r="G488" s="51" t="s">
        <v>33</v>
      </c>
      <c r="H488" s="52">
        <v>2021</v>
      </c>
      <c r="I488" s="38">
        <v>36.700000000000003</v>
      </c>
      <c r="J488" s="38">
        <v>36.700000000000003</v>
      </c>
      <c r="K488" s="38">
        <v>36.700000000000003</v>
      </c>
      <c r="L488" s="38">
        <v>36.700000000000003</v>
      </c>
      <c r="M488" s="38">
        <v>36.700000000000003</v>
      </c>
      <c r="N488" s="37">
        <v>36.700000000000003</v>
      </c>
      <c r="O488" s="37">
        <v>36.700000000000003</v>
      </c>
      <c r="P488" s="37">
        <v>36.700000000000003</v>
      </c>
      <c r="Q488" s="37">
        <v>36.700000000000003</v>
      </c>
      <c r="R488" s="37">
        <v>36.700000000000003</v>
      </c>
      <c r="S488" s="37">
        <v>36.700000000000003</v>
      </c>
      <c r="T488" s="207"/>
    </row>
    <row r="489" spans="1:24" s="5" customFormat="1" ht="13.2">
      <c r="A489" s="5">
        <f t="shared" si="14"/>
        <v>489</v>
      </c>
      <c r="B489" s="51" t="s">
        <v>1895</v>
      </c>
      <c r="C489" s="51"/>
      <c r="D489" s="51" t="s">
        <v>1896</v>
      </c>
      <c r="E489" s="51" t="s">
        <v>100</v>
      </c>
      <c r="F489" s="51" t="s">
        <v>1634</v>
      </c>
      <c r="G489" s="51" t="s">
        <v>33</v>
      </c>
      <c r="H489" s="52">
        <v>2021</v>
      </c>
      <c r="I489" s="38">
        <v>35.799999999999997</v>
      </c>
      <c r="J489" s="38">
        <v>35.799999999999997</v>
      </c>
      <c r="K489" s="38">
        <v>35.799999999999997</v>
      </c>
      <c r="L489" s="38">
        <v>35.799999999999997</v>
      </c>
      <c r="M489" s="38">
        <v>35.799999999999997</v>
      </c>
      <c r="N489" s="37">
        <v>35.799999999999997</v>
      </c>
      <c r="O489" s="37">
        <v>35.799999999999997</v>
      </c>
      <c r="P489" s="37">
        <v>35.799999999999997</v>
      </c>
      <c r="Q489" s="37">
        <v>35.799999999999997</v>
      </c>
      <c r="R489" s="37">
        <v>35.799999999999997</v>
      </c>
      <c r="S489" s="37">
        <v>35.799999999999997</v>
      </c>
      <c r="T489" s="207"/>
    </row>
    <row r="490" spans="1:24" s="5" customFormat="1" ht="13.2">
      <c r="A490" s="5">
        <f t="shared" si="14"/>
        <v>490</v>
      </c>
      <c r="B490" s="51" t="s">
        <v>1897</v>
      </c>
      <c r="C490" s="51"/>
      <c r="D490" s="51" t="s">
        <v>1898</v>
      </c>
      <c r="E490" s="51" t="s">
        <v>100</v>
      </c>
      <c r="F490" s="51" t="s">
        <v>1634</v>
      </c>
      <c r="G490" s="51" t="s">
        <v>33</v>
      </c>
      <c r="H490" s="52">
        <v>2021</v>
      </c>
      <c r="I490" s="38">
        <v>177.7</v>
      </c>
      <c r="J490" s="38">
        <v>177.7</v>
      </c>
      <c r="K490" s="38">
        <v>177.7</v>
      </c>
      <c r="L490" s="38">
        <v>177.7</v>
      </c>
      <c r="M490" s="38">
        <v>177.7</v>
      </c>
      <c r="N490" s="37">
        <v>177.7</v>
      </c>
      <c r="O490" s="37">
        <v>177.7</v>
      </c>
      <c r="P490" s="37">
        <v>177.7</v>
      </c>
      <c r="Q490" s="37">
        <v>177.7</v>
      </c>
      <c r="R490" s="37">
        <v>177.7</v>
      </c>
      <c r="S490" s="37">
        <v>177.7</v>
      </c>
      <c r="T490" s="207"/>
    </row>
    <row r="491" spans="1:24" s="5" customFormat="1" ht="13.2">
      <c r="A491" s="5">
        <f t="shared" si="14"/>
        <v>491</v>
      </c>
      <c r="B491" s="51" t="s">
        <v>977</v>
      </c>
      <c r="C491" s="51"/>
      <c r="D491" s="51" t="s">
        <v>978</v>
      </c>
      <c r="E491" s="51" t="s">
        <v>979</v>
      </c>
      <c r="F491" s="51" t="s">
        <v>1634</v>
      </c>
      <c r="G491" s="51" t="s">
        <v>32</v>
      </c>
      <c r="H491" s="52">
        <v>2012</v>
      </c>
      <c r="I491" s="38">
        <v>99.83</v>
      </c>
      <c r="J491" s="38">
        <v>99.8</v>
      </c>
      <c r="K491" s="38">
        <v>99.8</v>
      </c>
      <c r="L491" s="38">
        <v>99.8</v>
      </c>
      <c r="M491" s="38">
        <v>99.8</v>
      </c>
      <c r="N491" s="37">
        <v>99.8</v>
      </c>
      <c r="O491" s="37">
        <v>99.8</v>
      </c>
      <c r="P491" s="37">
        <v>99.8</v>
      </c>
      <c r="Q491" s="37">
        <v>99.8</v>
      </c>
      <c r="R491" s="37">
        <v>99.8</v>
      </c>
      <c r="S491" s="37">
        <v>99.8</v>
      </c>
      <c r="T491" s="207"/>
    </row>
    <row r="492" spans="1:24" s="5" customFormat="1" ht="13.2">
      <c r="A492" s="5">
        <f t="shared" si="14"/>
        <v>492</v>
      </c>
      <c r="B492" s="51" t="s">
        <v>2565</v>
      </c>
      <c r="C492" s="51"/>
      <c r="D492" s="51" t="s">
        <v>2566</v>
      </c>
      <c r="E492" s="51" t="s">
        <v>46</v>
      </c>
      <c r="F492" s="51" t="s">
        <v>1634</v>
      </c>
      <c r="G492" s="51" t="s">
        <v>33</v>
      </c>
      <c r="H492" s="52">
        <v>2024</v>
      </c>
      <c r="I492" s="38">
        <v>157.9</v>
      </c>
      <c r="J492" s="38">
        <v>157.9</v>
      </c>
      <c r="K492" s="38">
        <v>157.9</v>
      </c>
      <c r="L492" s="38">
        <v>157.9</v>
      </c>
      <c r="M492" s="38">
        <v>157.9</v>
      </c>
      <c r="N492" s="37">
        <v>157.9</v>
      </c>
      <c r="O492" s="37">
        <v>157.9</v>
      </c>
      <c r="P492" s="37">
        <v>157.9</v>
      </c>
      <c r="Q492" s="37">
        <v>157.9</v>
      </c>
      <c r="R492" s="37">
        <v>157.9</v>
      </c>
      <c r="S492" s="37">
        <v>157.9</v>
      </c>
      <c r="T492" s="207"/>
    </row>
    <row r="493" spans="1:24" s="5" customFormat="1" ht="13.2">
      <c r="A493" s="5">
        <f t="shared" si="14"/>
        <v>493</v>
      </c>
      <c r="B493" s="51" t="s">
        <v>2567</v>
      </c>
      <c r="C493" s="51"/>
      <c r="D493" s="51" t="s">
        <v>2568</v>
      </c>
      <c r="E493" s="51" t="s">
        <v>46</v>
      </c>
      <c r="F493" s="51" t="s">
        <v>1634</v>
      </c>
      <c r="G493" s="51" t="s">
        <v>33</v>
      </c>
      <c r="H493" s="52">
        <v>2024</v>
      </c>
      <c r="I493" s="38">
        <v>13.9</v>
      </c>
      <c r="J493" s="38">
        <v>13.9</v>
      </c>
      <c r="K493" s="38">
        <v>13.9</v>
      </c>
      <c r="L493" s="38">
        <v>13.9</v>
      </c>
      <c r="M493" s="38">
        <v>13.9</v>
      </c>
      <c r="N493" s="37">
        <v>13.9</v>
      </c>
      <c r="O493" s="37">
        <v>13.9</v>
      </c>
      <c r="P493" s="37">
        <v>13.9</v>
      </c>
      <c r="Q493" s="37">
        <v>13.9</v>
      </c>
      <c r="R493" s="37">
        <v>13.9</v>
      </c>
      <c r="S493" s="37">
        <v>13.9</v>
      </c>
      <c r="T493" s="207"/>
    </row>
    <row r="494" spans="1:24" s="5" customFormat="1" ht="13.2">
      <c r="A494" s="5">
        <f t="shared" si="14"/>
        <v>494</v>
      </c>
      <c r="B494" s="51" t="s">
        <v>2122</v>
      </c>
      <c r="C494" s="51"/>
      <c r="D494" s="51" t="s">
        <v>2123</v>
      </c>
      <c r="E494" s="51" t="s">
        <v>2538</v>
      </c>
      <c r="F494" s="51" t="s">
        <v>1634</v>
      </c>
      <c r="G494" s="51" t="s">
        <v>31</v>
      </c>
      <c r="H494" s="52">
        <v>2023</v>
      </c>
      <c r="I494" s="38">
        <v>13.9</v>
      </c>
      <c r="J494" s="38">
        <v>13.9</v>
      </c>
      <c r="K494" s="38">
        <v>13.9</v>
      </c>
      <c r="L494" s="38">
        <v>13.9</v>
      </c>
      <c r="M494" s="38">
        <v>13.9</v>
      </c>
      <c r="N494" s="37">
        <v>13.9</v>
      </c>
      <c r="O494" s="37">
        <v>13.9</v>
      </c>
      <c r="P494" s="37">
        <v>13.9</v>
      </c>
      <c r="Q494" s="37">
        <v>13.9</v>
      </c>
      <c r="R494" s="37">
        <v>13.9</v>
      </c>
      <c r="S494" s="37">
        <v>13.9</v>
      </c>
      <c r="T494" s="207"/>
    </row>
    <row r="495" spans="1:24" s="5" customFormat="1" ht="13.2">
      <c r="A495" s="5">
        <f t="shared" si="14"/>
        <v>495</v>
      </c>
      <c r="B495" s="51" t="s">
        <v>2124</v>
      </c>
      <c r="C495" s="51"/>
      <c r="D495" s="51" t="s">
        <v>2125</v>
      </c>
      <c r="E495" s="51" t="s">
        <v>2538</v>
      </c>
      <c r="F495" s="51" t="s">
        <v>1634</v>
      </c>
      <c r="G495" s="51" t="s">
        <v>31</v>
      </c>
      <c r="H495" s="52">
        <v>2023</v>
      </c>
      <c r="I495" s="38">
        <v>135.4</v>
      </c>
      <c r="J495" s="38">
        <v>135.4</v>
      </c>
      <c r="K495" s="38">
        <v>135.4</v>
      </c>
      <c r="L495" s="38">
        <v>135.4</v>
      </c>
      <c r="M495" s="38">
        <v>135.4</v>
      </c>
      <c r="N495" s="37">
        <v>135.4</v>
      </c>
      <c r="O495" s="37">
        <v>135.4</v>
      </c>
      <c r="P495" s="37">
        <v>135.4</v>
      </c>
      <c r="Q495" s="37">
        <v>135.4</v>
      </c>
      <c r="R495" s="37">
        <v>135.4</v>
      </c>
      <c r="S495" s="37">
        <v>135.4</v>
      </c>
      <c r="T495" s="207"/>
    </row>
    <row r="496" spans="1:24" s="5" customFormat="1" ht="13.2">
      <c r="A496" s="5">
        <f t="shared" si="14"/>
        <v>496</v>
      </c>
      <c r="B496" s="51" t="s">
        <v>2539</v>
      </c>
      <c r="C496" s="51"/>
      <c r="D496" s="51" t="s">
        <v>2126</v>
      </c>
      <c r="E496" s="51" t="s">
        <v>2538</v>
      </c>
      <c r="F496" s="51" t="s">
        <v>1634</v>
      </c>
      <c r="G496" s="51" t="s">
        <v>31</v>
      </c>
      <c r="H496" s="52">
        <v>2023</v>
      </c>
      <c r="I496" s="38">
        <v>7</v>
      </c>
      <c r="J496" s="38">
        <v>7</v>
      </c>
      <c r="K496" s="38">
        <v>7</v>
      </c>
      <c r="L496" s="38">
        <v>7</v>
      </c>
      <c r="M496" s="38">
        <v>7</v>
      </c>
      <c r="N496" s="37">
        <v>7</v>
      </c>
      <c r="O496" s="37">
        <v>7</v>
      </c>
      <c r="P496" s="37">
        <v>7</v>
      </c>
      <c r="Q496" s="37">
        <v>7</v>
      </c>
      <c r="R496" s="37">
        <v>7</v>
      </c>
      <c r="S496" s="37">
        <v>7</v>
      </c>
      <c r="T496" s="207"/>
    </row>
    <row r="497" spans="1:20" s="5" customFormat="1" ht="13.2">
      <c r="A497" s="5">
        <f t="shared" si="14"/>
        <v>497</v>
      </c>
      <c r="B497" s="51" t="s">
        <v>2127</v>
      </c>
      <c r="C497" s="51"/>
      <c r="D497" s="51" t="s">
        <v>2128</v>
      </c>
      <c r="E497" s="51" t="s">
        <v>2538</v>
      </c>
      <c r="F497" s="51" t="s">
        <v>1634</v>
      </c>
      <c r="G497" s="51" t="s">
        <v>31</v>
      </c>
      <c r="H497" s="52">
        <v>2023</v>
      </c>
      <c r="I497" s="38">
        <v>143.80000000000001</v>
      </c>
      <c r="J497" s="38">
        <v>143.80000000000001</v>
      </c>
      <c r="K497" s="38">
        <v>143.80000000000001</v>
      </c>
      <c r="L497" s="38">
        <v>143.80000000000001</v>
      </c>
      <c r="M497" s="38">
        <v>143.80000000000001</v>
      </c>
      <c r="N497" s="37">
        <v>143.80000000000001</v>
      </c>
      <c r="O497" s="37">
        <v>143.80000000000001</v>
      </c>
      <c r="P497" s="37">
        <v>143.80000000000001</v>
      </c>
      <c r="Q497" s="37">
        <v>143.80000000000001</v>
      </c>
      <c r="R497" s="37">
        <v>143.80000000000001</v>
      </c>
      <c r="S497" s="37">
        <v>143.80000000000001</v>
      </c>
      <c r="T497" s="207"/>
    </row>
    <row r="498" spans="1:20" s="5" customFormat="1" ht="13.2">
      <c r="A498" s="5">
        <f t="shared" si="14"/>
        <v>498</v>
      </c>
      <c r="B498" s="51" t="s">
        <v>1943</v>
      </c>
      <c r="C498" s="51"/>
      <c r="D498" s="51" t="s">
        <v>1944</v>
      </c>
      <c r="E498" s="51" t="s">
        <v>72</v>
      </c>
      <c r="F498" s="51" t="s">
        <v>1634</v>
      </c>
      <c r="G498" s="51" t="s">
        <v>33</v>
      </c>
      <c r="H498" s="52">
        <v>2021</v>
      </c>
      <c r="I498" s="38">
        <v>180.12</v>
      </c>
      <c r="J498" s="38">
        <v>180.1</v>
      </c>
      <c r="K498" s="38">
        <v>180.1</v>
      </c>
      <c r="L498" s="38">
        <v>180.1</v>
      </c>
      <c r="M498" s="38">
        <v>180.1</v>
      </c>
      <c r="N498" s="37">
        <v>180.1</v>
      </c>
      <c r="O498" s="37">
        <v>180.1</v>
      </c>
      <c r="P498" s="37">
        <v>180.1</v>
      </c>
      <c r="Q498" s="37">
        <v>180.1</v>
      </c>
      <c r="R498" s="37">
        <v>180.1</v>
      </c>
      <c r="S498" s="37">
        <v>180.1</v>
      </c>
      <c r="T498" s="207"/>
    </row>
    <row r="499" spans="1:20" s="5" customFormat="1" ht="13.2">
      <c r="A499" s="5">
        <f t="shared" si="14"/>
        <v>499</v>
      </c>
      <c r="B499" s="51" t="s">
        <v>1945</v>
      </c>
      <c r="C499" s="51"/>
      <c r="D499" s="51" t="s">
        <v>1946</v>
      </c>
      <c r="E499" s="51" t="s">
        <v>72</v>
      </c>
      <c r="F499" s="51" t="s">
        <v>1634</v>
      </c>
      <c r="G499" s="51" t="s">
        <v>33</v>
      </c>
      <c r="H499" s="52">
        <v>2021</v>
      </c>
      <c r="I499" s="38">
        <v>145.63999999999999</v>
      </c>
      <c r="J499" s="38">
        <v>145.6</v>
      </c>
      <c r="K499" s="38">
        <v>145.6</v>
      </c>
      <c r="L499" s="38">
        <v>145.6</v>
      </c>
      <c r="M499" s="38">
        <v>145.6</v>
      </c>
      <c r="N499" s="37">
        <v>145.6</v>
      </c>
      <c r="O499" s="37">
        <v>145.6</v>
      </c>
      <c r="P499" s="37">
        <v>145.6</v>
      </c>
      <c r="Q499" s="37">
        <v>145.6</v>
      </c>
      <c r="R499" s="37">
        <v>145.6</v>
      </c>
      <c r="S499" s="37">
        <v>145.6</v>
      </c>
      <c r="T499" s="207"/>
    </row>
    <row r="500" spans="1:20" s="5" customFormat="1" ht="13.2">
      <c r="A500" s="5">
        <f t="shared" si="14"/>
        <v>500</v>
      </c>
      <c r="B500" s="51" t="s">
        <v>1947</v>
      </c>
      <c r="C500" s="51"/>
      <c r="D500" s="51" t="s">
        <v>1948</v>
      </c>
      <c r="E500" s="51" t="s">
        <v>72</v>
      </c>
      <c r="F500" s="51" t="s">
        <v>1634</v>
      </c>
      <c r="G500" s="51" t="s">
        <v>33</v>
      </c>
      <c r="H500" s="52">
        <v>2021</v>
      </c>
      <c r="I500" s="38">
        <v>199.3</v>
      </c>
      <c r="J500" s="38">
        <v>199.3</v>
      </c>
      <c r="K500" s="38">
        <v>199.3</v>
      </c>
      <c r="L500" s="38">
        <v>199.3</v>
      </c>
      <c r="M500" s="38">
        <v>199.3</v>
      </c>
      <c r="N500" s="37">
        <v>199.3</v>
      </c>
      <c r="O500" s="37">
        <v>199.3</v>
      </c>
      <c r="P500" s="37">
        <v>199.3</v>
      </c>
      <c r="Q500" s="37">
        <v>199.3</v>
      </c>
      <c r="R500" s="37">
        <v>199.3</v>
      </c>
      <c r="S500" s="37">
        <v>199.3</v>
      </c>
      <c r="T500" s="207"/>
    </row>
    <row r="501" spans="1:20" s="5" customFormat="1" ht="13.2">
      <c r="A501" s="5">
        <f t="shared" si="14"/>
        <v>501</v>
      </c>
      <c r="B501" s="51" t="s">
        <v>2346</v>
      </c>
      <c r="C501" s="51"/>
      <c r="D501" s="51" t="s">
        <v>2347</v>
      </c>
      <c r="E501" s="51" t="s">
        <v>1548</v>
      </c>
      <c r="F501" s="51" t="s">
        <v>1634</v>
      </c>
      <c r="G501" s="51" t="s">
        <v>32</v>
      </c>
      <c r="H501" s="52">
        <v>2023</v>
      </c>
      <c r="I501" s="38">
        <v>120</v>
      </c>
      <c r="J501" s="38">
        <v>120</v>
      </c>
      <c r="K501" s="38">
        <v>120</v>
      </c>
      <c r="L501" s="38">
        <v>120</v>
      </c>
      <c r="M501" s="38">
        <v>120</v>
      </c>
      <c r="N501" s="37">
        <v>120</v>
      </c>
      <c r="O501" s="37">
        <v>120</v>
      </c>
      <c r="P501" s="37">
        <v>120</v>
      </c>
      <c r="Q501" s="37">
        <v>120</v>
      </c>
      <c r="R501" s="37">
        <v>120</v>
      </c>
      <c r="S501" s="37">
        <v>120</v>
      </c>
      <c r="T501" s="207"/>
    </row>
    <row r="502" spans="1:20" s="5" customFormat="1" ht="13.2">
      <c r="A502" s="5">
        <f t="shared" si="14"/>
        <v>502</v>
      </c>
      <c r="B502" s="51" t="s">
        <v>2348</v>
      </c>
      <c r="C502" s="51"/>
      <c r="D502" s="51" t="s">
        <v>2349</v>
      </c>
      <c r="E502" s="51" t="s">
        <v>1548</v>
      </c>
      <c r="F502" s="51" t="s">
        <v>1634</v>
      </c>
      <c r="G502" s="51" t="s">
        <v>32</v>
      </c>
      <c r="H502" s="52">
        <v>2023</v>
      </c>
      <c r="I502" s="38">
        <v>120</v>
      </c>
      <c r="J502" s="38">
        <v>120</v>
      </c>
      <c r="K502" s="38">
        <v>120</v>
      </c>
      <c r="L502" s="38">
        <v>120</v>
      </c>
      <c r="M502" s="38">
        <v>120</v>
      </c>
      <c r="N502" s="37">
        <v>120</v>
      </c>
      <c r="O502" s="37">
        <v>120</v>
      </c>
      <c r="P502" s="37">
        <v>120</v>
      </c>
      <c r="Q502" s="37">
        <v>120</v>
      </c>
      <c r="R502" s="37">
        <v>120</v>
      </c>
      <c r="S502" s="37">
        <v>120</v>
      </c>
      <c r="T502" s="207"/>
    </row>
    <row r="503" spans="1:20" s="5" customFormat="1" ht="13.2">
      <c r="A503" s="5">
        <f t="shared" si="14"/>
        <v>503</v>
      </c>
      <c r="B503" s="51" t="s">
        <v>1310</v>
      </c>
      <c r="C503" s="51"/>
      <c r="D503" s="51" t="s">
        <v>1311</v>
      </c>
      <c r="E503" s="51" t="s">
        <v>38</v>
      </c>
      <c r="F503" s="51" t="s">
        <v>55</v>
      </c>
      <c r="G503" s="51" t="s">
        <v>69</v>
      </c>
      <c r="H503" s="52">
        <v>2016</v>
      </c>
      <c r="I503" s="38">
        <v>100</v>
      </c>
      <c r="J503" s="38">
        <v>100</v>
      </c>
      <c r="K503" s="38">
        <v>100</v>
      </c>
      <c r="L503" s="38">
        <v>100</v>
      </c>
      <c r="M503" s="38">
        <v>100</v>
      </c>
      <c r="N503" s="37">
        <v>100</v>
      </c>
      <c r="O503" s="37">
        <v>100</v>
      </c>
      <c r="P503" s="37">
        <v>100</v>
      </c>
      <c r="Q503" s="37">
        <v>100</v>
      </c>
      <c r="R503" s="37">
        <v>100</v>
      </c>
      <c r="S503" s="37">
        <v>100</v>
      </c>
      <c r="T503" s="207"/>
    </row>
    <row r="504" spans="1:20" s="5" customFormat="1" ht="13.2">
      <c r="A504" s="5">
        <f t="shared" si="14"/>
        <v>504</v>
      </c>
      <c r="B504" s="51" t="s">
        <v>1312</v>
      </c>
      <c r="C504" s="51"/>
      <c r="D504" s="51" t="s">
        <v>1313</v>
      </c>
      <c r="E504" s="51" t="s">
        <v>38</v>
      </c>
      <c r="F504" s="51" t="s">
        <v>55</v>
      </c>
      <c r="G504" s="51" t="s">
        <v>69</v>
      </c>
      <c r="H504" s="52">
        <v>2016</v>
      </c>
      <c r="I504" s="38">
        <v>102</v>
      </c>
      <c r="J504" s="38">
        <v>102</v>
      </c>
      <c r="K504" s="38">
        <v>102</v>
      </c>
      <c r="L504" s="38">
        <v>102</v>
      </c>
      <c r="M504" s="38">
        <v>102</v>
      </c>
      <c r="N504" s="37">
        <v>102</v>
      </c>
      <c r="O504" s="37">
        <v>102</v>
      </c>
      <c r="P504" s="37">
        <v>102</v>
      </c>
      <c r="Q504" s="37">
        <v>102</v>
      </c>
      <c r="R504" s="37">
        <v>102</v>
      </c>
      <c r="S504" s="37">
        <v>102</v>
      </c>
      <c r="T504" s="207"/>
    </row>
    <row r="505" spans="1:20" s="5" customFormat="1" ht="13.2">
      <c r="A505" s="5">
        <f t="shared" si="14"/>
        <v>505</v>
      </c>
      <c r="B505" s="51" t="s">
        <v>1949</v>
      </c>
      <c r="C505" s="51"/>
      <c r="D505" s="51" t="s">
        <v>1950</v>
      </c>
      <c r="E505" s="51" t="s">
        <v>88</v>
      </c>
      <c r="F505" s="51" t="s">
        <v>1634</v>
      </c>
      <c r="G505" s="51" t="s">
        <v>33</v>
      </c>
      <c r="H505" s="52">
        <v>2021</v>
      </c>
      <c r="I505" s="38">
        <v>90.2</v>
      </c>
      <c r="J505" s="38">
        <v>90.2</v>
      </c>
      <c r="K505" s="38">
        <v>90.2</v>
      </c>
      <c r="L505" s="38">
        <v>90.2</v>
      </c>
      <c r="M505" s="38">
        <v>90.2</v>
      </c>
      <c r="N505" s="37">
        <v>90.2</v>
      </c>
      <c r="O505" s="37">
        <v>90.2</v>
      </c>
      <c r="P505" s="37">
        <v>90.2</v>
      </c>
      <c r="Q505" s="37">
        <v>90.2</v>
      </c>
      <c r="R505" s="37">
        <v>90.2</v>
      </c>
      <c r="S505" s="37">
        <v>90.2</v>
      </c>
      <c r="T505" s="207"/>
    </row>
    <row r="506" spans="1:20" s="5" customFormat="1" ht="13.2">
      <c r="A506" s="5">
        <f t="shared" si="14"/>
        <v>506</v>
      </c>
      <c r="B506" s="51" t="s">
        <v>1951</v>
      </c>
      <c r="C506" s="51"/>
      <c r="D506" s="51" t="s">
        <v>1952</v>
      </c>
      <c r="E506" s="51" t="s">
        <v>88</v>
      </c>
      <c r="F506" s="51" t="s">
        <v>1634</v>
      </c>
      <c r="G506" s="51" t="s">
        <v>33</v>
      </c>
      <c r="H506" s="52">
        <v>2021</v>
      </c>
      <c r="I506" s="38">
        <v>70.5</v>
      </c>
      <c r="J506" s="38">
        <v>70.5</v>
      </c>
      <c r="K506" s="38">
        <v>70.5</v>
      </c>
      <c r="L506" s="38">
        <v>70.5</v>
      </c>
      <c r="M506" s="38">
        <v>70.5</v>
      </c>
      <c r="N506" s="37">
        <v>70.5</v>
      </c>
      <c r="O506" s="37">
        <v>70.5</v>
      </c>
      <c r="P506" s="37">
        <v>70.5</v>
      </c>
      <c r="Q506" s="37">
        <v>70.5</v>
      </c>
      <c r="R506" s="37">
        <v>70.5</v>
      </c>
      <c r="S506" s="37">
        <v>70.5</v>
      </c>
      <c r="T506" s="207"/>
    </row>
    <row r="507" spans="1:20" s="5" customFormat="1" ht="13.2">
      <c r="A507" s="5">
        <f t="shared" si="14"/>
        <v>507</v>
      </c>
      <c r="B507" s="51" t="s">
        <v>980</v>
      </c>
      <c r="C507" s="51"/>
      <c r="D507" s="51" t="s">
        <v>981</v>
      </c>
      <c r="E507" s="51" t="s">
        <v>416</v>
      </c>
      <c r="F507" s="51" t="s">
        <v>1634</v>
      </c>
      <c r="G507" s="51" t="s">
        <v>31</v>
      </c>
      <c r="H507" s="52">
        <v>2007</v>
      </c>
      <c r="I507" s="38">
        <v>120</v>
      </c>
      <c r="J507" s="38">
        <v>120</v>
      </c>
      <c r="K507" s="38">
        <v>120</v>
      </c>
      <c r="L507" s="38">
        <v>120</v>
      </c>
      <c r="M507" s="38">
        <v>120</v>
      </c>
      <c r="N507" s="37">
        <v>120</v>
      </c>
      <c r="O507" s="37">
        <v>120</v>
      </c>
      <c r="P507" s="37">
        <v>120</v>
      </c>
      <c r="Q507" s="37">
        <v>120</v>
      </c>
      <c r="R507" s="37">
        <v>120</v>
      </c>
      <c r="S507" s="37">
        <v>120</v>
      </c>
      <c r="T507" s="207"/>
    </row>
    <row r="508" spans="1:20" s="5" customFormat="1" ht="13.2">
      <c r="A508" s="5">
        <f t="shared" si="14"/>
        <v>508</v>
      </c>
      <c r="B508" s="51" t="s">
        <v>982</v>
      </c>
      <c r="C508" s="51"/>
      <c r="D508" s="51" t="s">
        <v>983</v>
      </c>
      <c r="E508" s="51" t="s">
        <v>173</v>
      </c>
      <c r="F508" s="51" t="s">
        <v>1634</v>
      </c>
      <c r="G508" s="51" t="s">
        <v>33</v>
      </c>
      <c r="H508" s="52">
        <v>2013</v>
      </c>
      <c r="I508" s="38">
        <v>132.84</v>
      </c>
      <c r="J508" s="38">
        <v>132.80000000000001</v>
      </c>
      <c r="K508" s="38">
        <v>132.80000000000001</v>
      </c>
      <c r="L508" s="38">
        <v>132.80000000000001</v>
      </c>
      <c r="M508" s="38">
        <v>132.80000000000001</v>
      </c>
      <c r="N508" s="37">
        <v>132.80000000000001</v>
      </c>
      <c r="O508" s="37">
        <v>132.80000000000001</v>
      </c>
      <c r="P508" s="37">
        <v>132.80000000000001</v>
      </c>
      <c r="Q508" s="37">
        <v>132.80000000000001</v>
      </c>
      <c r="R508" s="37">
        <v>132.80000000000001</v>
      </c>
      <c r="S508" s="37">
        <v>132.80000000000001</v>
      </c>
      <c r="T508" s="207"/>
    </row>
    <row r="509" spans="1:20" s="5" customFormat="1" ht="13.2">
      <c r="A509" s="5">
        <f t="shared" si="14"/>
        <v>509</v>
      </c>
      <c r="B509" s="51" t="s">
        <v>984</v>
      </c>
      <c r="C509" s="51"/>
      <c r="D509" s="51" t="s">
        <v>985</v>
      </c>
      <c r="E509" s="51" t="s">
        <v>173</v>
      </c>
      <c r="F509" s="51" t="s">
        <v>1634</v>
      </c>
      <c r="G509" s="51" t="s">
        <v>33</v>
      </c>
      <c r="H509" s="52">
        <v>2013</v>
      </c>
      <c r="I509" s="38">
        <v>6.96</v>
      </c>
      <c r="J509" s="38">
        <v>6.9</v>
      </c>
      <c r="K509" s="38">
        <v>6.9</v>
      </c>
      <c r="L509" s="38">
        <v>6.9</v>
      </c>
      <c r="M509" s="38">
        <v>6.9</v>
      </c>
      <c r="N509" s="37">
        <v>6.9</v>
      </c>
      <c r="O509" s="37">
        <v>6.9</v>
      </c>
      <c r="P509" s="37">
        <v>6.9</v>
      </c>
      <c r="Q509" s="37">
        <v>6.9</v>
      </c>
      <c r="R509" s="37">
        <v>6.9</v>
      </c>
      <c r="S509" s="37">
        <v>6.9</v>
      </c>
      <c r="T509" s="207"/>
    </row>
    <row r="510" spans="1:20" s="5" customFormat="1" ht="13.2">
      <c r="A510" s="5">
        <f t="shared" si="14"/>
        <v>510</v>
      </c>
      <c r="B510" s="51" t="s">
        <v>1669</v>
      </c>
      <c r="C510" s="51"/>
      <c r="D510" s="51" t="s">
        <v>1670</v>
      </c>
      <c r="E510" s="51" t="s">
        <v>173</v>
      </c>
      <c r="F510" s="51" t="s">
        <v>1634</v>
      </c>
      <c r="G510" s="51" t="s">
        <v>33</v>
      </c>
      <c r="H510" s="52">
        <v>2020</v>
      </c>
      <c r="I510" s="38">
        <v>92.5</v>
      </c>
      <c r="J510" s="38">
        <v>92.5</v>
      </c>
      <c r="K510" s="38">
        <v>92.5</v>
      </c>
      <c r="L510" s="38">
        <v>92.5</v>
      </c>
      <c r="M510" s="38">
        <v>92.5</v>
      </c>
      <c r="N510" s="37">
        <v>92.5</v>
      </c>
      <c r="O510" s="37">
        <v>92.5</v>
      </c>
      <c r="P510" s="37">
        <v>92.5</v>
      </c>
      <c r="Q510" s="37">
        <v>92.5</v>
      </c>
      <c r="R510" s="37">
        <v>92.5</v>
      </c>
      <c r="S510" s="37">
        <v>92.5</v>
      </c>
      <c r="T510" s="207"/>
    </row>
    <row r="511" spans="1:20" s="5" customFormat="1" ht="13.2">
      <c r="A511" s="5">
        <f t="shared" si="14"/>
        <v>511</v>
      </c>
      <c r="B511" s="51" t="s">
        <v>1671</v>
      </c>
      <c r="C511" s="51"/>
      <c r="D511" s="51" t="s">
        <v>1672</v>
      </c>
      <c r="E511" s="51" t="s">
        <v>173</v>
      </c>
      <c r="F511" s="51" t="s">
        <v>1634</v>
      </c>
      <c r="G511" s="51" t="s">
        <v>33</v>
      </c>
      <c r="H511" s="52">
        <v>2020</v>
      </c>
      <c r="I511" s="38">
        <v>6.9</v>
      </c>
      <c r="J511" s="38">
        <v>6.9</v>
      </c>
      <c r="K511" s="38">
        <v>6.9</v>
      </c>
      <c r="L511" s="38">
        <v>6.9</v>
      </c>
      <c r="M511" s="38">
        <v>6.9</v>
      </c>
      <c r="N511" s="37">
        <v>6.9</v>
      </c>
      <c r="O511" s="37">
        <v>6.9</v>
      </c>
      <c r="P511" s="37">
        <v>6.9</v>
      </c>
      <c r="Q511" s="37">
        <v>6.9</v>
      </c>
      <c r="R511" s="37">
        <v>6.9</v>
      </c>
      <c r="S511" s="37">
        <v>6.9</v>
      </c>
      <c r="T511" s="207"/>
    </row>
    <row r="512" spans="1:20" s="5" customFormat="1" ht="13.2">
      <c r="A512" s="5">
        <f t="shared" si="14"/>
        <v>512</v>
      </c>
      <c r="B512" s="51" t="s">
        <v>1741</v>
      </c>
      <c r="C512" s="51"/>
      <c r="D512" s="51" t="s">
        <v>1742</v>
      </c>
      <c r="E512" s="51" t="s">
        <v>173</v>
      </c>
      <c r="F512" s="51" t="s">
        <v>1634</v>
      </c>
      <c r="G512" s="51" t="s">
        <v>33</v>
      </c>
      <c r="H512" s="52">
        <v>2020</v>
      </c>
      <c r="I512" s="38">
        <v>13.7</v>
      </c>
      <c r="J512" s="38">
        <v>13.4</v>
      </c>
      <c r="K512" s="38">
        <v>13.4</v>
      </c>
      <c r="L512" s="38">
        <v>13.4</v>
      </c>
      <c r="M512" s="38">
        <v>13.4</v>
      </c>
      <c r="N512" s="37">
        <v>13.4</v>
      </c>
      <c r="O512" s="37">
        <v>13.4</v>
      </c>
      <c r="P512" s="37">
        <v>13.4</v>
      </c>
      <c r="Q512" s="37">
        <v>13.4</v>
      </c>
      <c r="R512" s="37">
        <v>13.4</v>
      </c>
      <c r="S512" s="37">
        <v>13.4</v>
      </c>
      <c r="T512" s="207"/>
    </row>
    <row r="513" spans="1:20" s="5" customFormat="1" ht="13.2">
      <c r="A513" s="5">
        <f t="shared" si="14"/>
        <v>513</v>
      </c>
      <c r="B513" s="51" t="s">
        <v>1743</v>
      </c>
      <c r="C513" s="51"/>
      <c r="D513" s="51" t="s">
        <v>1744</v>
      </c>
      <c r="E513" s="51" t="s">
        <v>173</v>
      </c>
      <c r="F513" s="51" t="s">
        <v>1634</v>
      </c>
      <c r="G513" s="51" t="s">
        <v>33</v>
      </c>
      <c r="H513" s="52">
        <v>2020</v>
      </c>
      <c r="I513" s="38">
        <v>186.5</v>
      </c>
      <c r="J513" s="38">
        <v>182.4</v>
      </c>
      <c r="K513" s="38">
        <v>182.4</v>
      </c>
      <c r="L513" s="38">
        <v>182.4</v>
      </c>
      <c r="M513" s="38">
        <v>182.4</v>
      </c>
      <c r="N513" s="37">
        <v>182.4</v>
      </c>
      <c r="O513" s="37">
        <v>182.4</v>
      </c>
      <c r="P513" s="37">
        <v>182.4</v>
      </c>
      <c r="Q513" s="37">
        <v>182.4</v>
      </c>
      <c r="R513" s="37">
        <v>182.4</v>
      </c>
      <c r="S513" s="37">
        <v>182.4</v>
      </c>
      <c r="T513" s="207"/>
    </row>
    <row r="514" spans="1:20" s="5" customFormat="1" ht="13.2">
      <c r="A514" s="5">
        <f t="shared" si="14"/>
        <v>514</v>
      </c>
      <c r="B514" s="51" t="s">
        <v>986</v>
      </c>
      <c r="C514" s="51"/>
      <c r="D514" s="51" t="s">
        <v>987</v>
      </c>
      <c r="E514" s="51" t="s">
        <v>988</v>
      </c>
      <c r="F514" s="51" t="s">
        <v>1634</v>
      </c>
      <c r="G514" s="51" t="s">
        <v>33</v>
      </c>
      <c r="H514" s="52">
        <v>2020</v>
      </c>
      <c r="I514" s="38">
        <v>162</v>
      </c>
      <c r="J514" s="38">
        <v>162</v>
      </c>
      <c r="K514" s="38">
        <v>162</v>
      </c>
      <c r="L514" s="38">
        <v>162</v>
      </c>
      <c r="M514" s="38">
        <v>162</v>
      </c>
      <c r="N514" s="37">
        <v>162</v>
      </c>
      <c r="O514" s="37">
        <v>162</v>
      </c>
      <c r="P514" s="37">
        <v>162</v>
      </c>
      <c r="Q514" s="37">
        <v>162</v>
      </c>
      <c r="R514" s="37">
        <v>162</v>
      </c>
      <c r="S514" s="37">
        <v>162</v>
      </c>
      <c r="T514" s="207"/>
    </row>
    <row r="515" spans="1:20" s="5" customFormat="1" ht="13.2">
      <c r="A515" s="5">
        <f t="shared" si="14"/>
        <v>515</v>
      </c>
      <c r="B515" s="51" t="s">
        <v>999</v>
      </c>
      <c r="C515" s="51"/>
      <c r="D515" s="51" t="s">
        <v>1000</v>
      </c>
      <c r="E515" s="51" t="s">
        <v>1001</v>
      </c>
      <c r="F515" s="51" t="s">
        <v>1354</v>
      </c>
      <c r="G515" s="51" t="s">
        <v>40</v>
      </c>
      <c r="H515" s="52">
        <v>2015</v>
      </c>
      <c r="I515" s="38">
        <v>149.85</v>
      </c>
      <c r="J515" s="38">
        <v>149.80000000000001</v>
      </c>
      <c r="K515" s="38">
        <v>149.80000000000001</v>
      </c>
      <c r="L515" s="38">
        <v>149.80000000000001</v>
      </c>
      <c r="M515" s="38">
        <v>149.80000000000001</v>
      </c>
      <c r="N515" s="37">
        <v>149.80000000000001</v>
      </c>
      <c r="O515" s="37">
        <v>149.80000000000001</v>
      </c>
      <c r="P515" s="37">
        <v>149.80000000000001</v>
      </c>
      <c r="Q515" s="37">
        <v>149.80000000000001</v>
      </c>
      <c r="R515" s="37">
        <v>149.80000000000001</v>
      </c>
      <c r="S515" s="37">
        <v>149.80000000000001</v>
      </c>
      <c r="T515" s="207"/>
    </row>
    <row r="516" spans="1:20" s="5" customFormat="1" ht="13.2">
      <c r="A516" s="5">
        <f t="shared" si="14"/>
        <v>516</v>
      </c>
      <c r="B516" s="51" t="s">
        <v>1316</v>
      </c>
      <c r="C516" s="51"/>
      <c r="D516" s="51" t="s">
        <v>1317</v>
      </c>
      <c r="E516" s="51" t="s">
        <v>1318</v>
      </c>
      <c r="F516" s="51" t="s">
        <v>55</v>
      </c>
      <c r="G516" s="51" t="s">
        <v>69</v>
      </c>
      <c r="H516" s="52">
        <v>2017</v>
      </c>
      <c r="I516" s="38">
        <v>120</v>
      </c>
      <c r="J516" s="38">
        <v>120</v>
      </c>
      <c r="K516" s="38">
        <v>120</v>
      </c>
      <c r="L516" s="38">
        <v>120</v>
      </c>
      <c r="M516" s="38">
        <v>120</v>
      </c>
      <c r="N516" s="37">
        <v>120</v>
      </c>
      <c r="O516" s="37">
        <v>120</v>
      </c>
      <c r="P516" s="37">
        <v>120</v>
      </c>
      <c r="Q516" s="37">
        <v>120</v>
      </c>
      <c r="R516" s="37">
        <v>120</v>
      </c>
      <c r="S516" s="37">
        <v>120</v>
      </c>
      <c r="T516" s="207"/>
    </row>
    <row r="517" spans="1:20" s="5" customFormat="1" ht="13.2">
      <c r="A517" s="5">
        <f t="shared" si="14"/>
        <v>517</v>
      </c>
      <c r="B517" s="51" t="s">
        <v>1320</v>
      </c>
      <c r="C517" s="51"/>
      <c r="D517" s="51" t="s">
        <v>1321</v>
      </c>
      <c r="E517" s="51" t="s">
        <v>1318</v>
      </c>
      <c r="F517" s="51" t="s">
        <v>55</v>
      </c>
      <c r="G517" s="51" t="s">
        <v>69</v>
      </c>
      <c r="H517" s="52">
        <v>2017</v>
      </c>
      <c r="I517" s="38">
        <v>108</v>
      </c>
      <c r="J517" s="38">
        <v>108</v>
      </c>
      <c r="K517" s="38">
        <v>108</v>
      </c>
      <c r="L517" s="38">
        <v>108</v>
      </c>
      <c r="M517" s="38">
        <v>108</v>
      </c>
      <c r="N517" s="37">
        <v>108</v>
      </c>
      <c r="O517" s="37">
        <v>108</v>
      </c>
      <c r="P517" s="37">
        <v>108</v>
      </c>
      <c r="Q517" s="37">
        <v>108</v>
      </c>
      <c r="R517" s="37">
        <v>108</v>
      </c>
      <c r="S517" s="37">
        <v>108</v>
      </c>
      <c r="T517" s="207"/>
    </row>
    <row r="518" spans="1:20" s="5" customFormat="1" ht="13.2">
      <c r="A518" s="5">
        <f t="shared" ref="A518:A581" si="17">A517+1</f>
        <v>518</v>
      </c>
      <c r="B518" s="51" t="s">
        <v>989</v>
      </c>
      <c r="C518" s="51"/>
      <c r="D518" s="51" t="s">
        <v>990</v>
      </c>
      <c r="E518" s="51" t="s">
        <v>991</v>
      </c>
      <c r="F518" s="51" t="s">
        <v>1634</v>
      </c>
      <c r="G518" s="51" t="s">
        <v>31</v>
      </c>
      <c r="H518" s="52">
        <v>2017</v>
      </c>
      <c r="I518" s="38">
        <v>44.9</v>
      </c>
      <c r="J518" s="38">
        <v>44.9</v>
      </c>
      <c r="K518" s="38">
        <v>44.9</v>
      </c>
      <c r="L518" s="38">
        <v>44.9</v>
      </c>
      <c r="M518" s="38">
        <v>44.9</v>
      </c>
      <c r="N518" s="37">
        <v>44.9</v>
      </c>
      <c r="O518" s="37">
        <v>44.9</v>
      </c>
      <c r="P518" s="37">
        <v>44.9</v>
      </c>
      <c r="Q518" s="37">
        <v>44.9</v>
      </c>
      <c r="R518" s="37">
        <v>44.9</v>
      </c>
      <c r="S518" s="37">
        <v>44.9</v>
      </c>
      <c r="T518" s="207"/>
    </row>
    <row r="519" spans="1:20" s="5" customFormat="1" ht="13.2">
      <c r="A519" s="5">
        <f t="shared" si="17"/>
        <v>519</v>
      </c>
      <c r="B519" s="51" t="s">
        <v>992</v>
      </c>
      <c r="C519" s="51"/>
      <c r="D519" s="51" t="s">
        <v>993</v>
      </c>
      <c r="E519" s="51" t="s">
        <v>991</v>
      </c>
      <c r="F519" s="51" t="s">
        <v>1634</v>
      </c>
      <c r="G519" s="51" t="s">
        <v>31</v>
      </c>
      <c r="H519" s="52">
        <v>2017</v>
      </c>
      <c r="I519" s="38">
        <v>55.7</v>
      </c>
      <c r="J519" s="38">
        <v>55.7</v>
      </c>
      <c r="K519" s="38">
        <v>55.7</v>
      </c>
      <c r="L519" s="38">
        <v>55.7</v>
      </c>
      <c r="M519" s="38">
        <v>55.7</v>
      </c>
      <c r="N519" s="37">
        <v>55.7</v>
      </c>
      <c r="O519" s="37">
        <v>55.7</v>
      </c>
      <c r="P519" s="37">
        <v>55.7</v>
      </c>
      <c r="Q519" s="37">
        <v>55.7</v>
      </c>
      <c r="R519" s="37">
        <v>55.7</v>
      </c>
      <c r="S519" s="37">
        <v>55.7</v>
      </c>
      <c r="T519" s="207"/>
    </row>
    <row r="520" spans="1:20" s="5" customFormat="1" ht="13.2">
      <c r="A520" s="5">
        <f t="shared" si="17"/>
        <v>520</v>
      </c>
      <c r="B520" s="51" t="s">
        <v>994</v>
      </c>
      <c r="C520" s="51"/>
      <c r="D520" s="51" t="s">
        <v>995</v>
      </c>
      <c r="E520" s="51" t="s">
        <v>996</v>
      </c>
      <c r="F520" s="51" t="s">
        <v>1634</v>
      </c>
      <c r="G520" s="51" t="s">
        <v>33</v>
      </c>
      <c r="H520" s="52">
        <v>2006</v>
      </c>
      <c r="I520" s="38">
        <v>120.6</v>
      </c>
      <c r="J520" s="38">
        <v>120.6</v>
      </c>
      <c r="K520" s="38">
        <v>120.6</v>
      </c>
      <c r="L520" s="38">
        <v>120.6</v>
      </c>
      <c r="M520" s="38">
        <v>120.6</v>
      </c>
      <c r="N520" s="37">
        <v>120.6</v>
      </c>
      <c r="O520" s="37">
        <v>120.6</v>
      </c>
      <c r="P520" s="37">
        <v>120.6</v>
      </c>
      <c r="Q520" s="37">
        <v>120.6</v>
      </c>
      <c r="R520" s="37">
        <v>120.6</v>
      </c>
      <c r="S520" s="37">
        <v>120.6</v>
      </c>
      <c r="T520" s="207"/>
    </row>
    <row r="521" spans="1:20" s="5" customFormat="1" ht="13.2">
      <c r="A521" s="5">
        <f t="shared" si="17"/>
        <v>521</v>
      </c>
      <c r="B521" s="51" t="s">
        <v>997</v>
      </c>
      <c r="C521" s="51"/>
      <c r="D521" s="51" t="s">
        <v>998</v>
      </c>
      <c r="E521" s="51" t="s">
        <v>996</v>
      </c>
      <c r="F521" s="51" t="s">
        <v>1634</v>
      </c>
      <c r="G521" s="51" t="s">
        <v>33</v>
      </c>
      <c r="H521" s="52">
        <v>2007</v>
      </c>
      <c r="I521" s="38">
        <v>115.5</v>
      </c>
      <c r="J521" s="38">
        <v>115.5</v>
      </c>
      <c r="K521" s="38">
        <v>115.5</v>
      </c>
      <c r="L521" s="38">
        <v>115.5</v>
      </c>
      <c r="M521" s="38">
        <v>115.5</v>
      </c>
      <c r="N521" s="37">
        <v>115.5</v>
      </c>
      <c r="O521" s="37">
        <v>115.5</v>
      </c>
      <c r="P521" s="37">
        <v>115.5</v>
      </c>
      <c r="Q521" s="37">
        <v>115.5</v>
      </c>
      <c r="R521" s="37">
        <v>115.5</v>
      </c>
      <c r="S521" s="37">
        <v>115.5</v>
      </c>
      <c r="T521" s="207"/>
    </row>
    <row r="522" spans="1:20" s="5" customFormat="1" ht="13.2">
      <c r="A522" s="5">
        <f t="shared" si="17"/>
        <v>522</v>
      </c>
      <c r="B522" s="51" t="s">
        <v>1002</v>
      </c>
      <c r="C522" s="51"/>
      <c r="D522" s="51" t="s">
        <v>1003</v>
      </c>
      <c r="E522" s="51" t="s">
        <v>996</v>
      </c>
      <c r="F522" s="51" t="s">
        <v>1634</v>
      </c>
      <c r="G522" s="51" t="s">
        <v>33</v>
      </c>
      <c r="H522" s="52">
        <v>2007</v>
      </c>
      <c r="I522" s="38">
        <v>117</v>
      </c>
      <c r="J522" s="38">
        <v>117</v>
      </c>
      <c r="K522" s="38">
        <v>117</v>
      </c>
      <c r="L522" s="38">
        <v>117</v>
      </c>
      <c r="M522" s="38">
        <v>117</v>
      </c>
      <c r="N522" s="37">
        <v>117</v>
      </c>
      <c r="O522" s="37">
        <v>117</v>
      </c>
      <c r="P522" s="37">
        <v>117</v>
      </c>
      <c r="Q522" s="37">
        <v>117</v>
      </c>
      <c r="R522" s="37">
        <v>117</v>
      </c>
      <c r="S522" s="37">
        <v>117</v>
      </c>
      <c r="T522" s="207"/>
    </row>
    <row r="523" spans="1:20" s="5" customFormat="1" ht="13.2">
      <c r="A523" s="5">
        <f t="shared" si="17"/>
        <v>523</v>
      </c>
      <c r="B523" s="51" t="s">
        <v>1004</v>
      </c>
      <c r="C523" s="51"/>
      <c r="D523" s="51" t="s">
        <v>1005</v>
      </c>
      <c r="E523" s="51" t="s">
        <v>996</v>
      </c>
      <c r="F523" s="51" t="s">
        <v>1634</v>
      </c>
      <c r="G523" s="51" t="s">
        <v>33</v>
      </c>
      <c r="H523" s="52">
        <v>2008</v>
      </c>
      <c r="I523" s="38">
        <v>170.2</v>
      </c>
      <c r="J523" s="38">
        <v>170.2</v>
      </c>
      <c r="K523" s="38">
        <v>170.2</v>
      </c>
      <c r="L523" s="38">
        <v>170.2</v>
      </c>
      <c r="M523" s="38">
        <v>170.2</v>
      </c>
      <c r="N523" s="37">
        <v>170.2</v>
      </c>
      <c r="O523" s="37">
        <v>170.2</v>
      </c>
      <c r="P523" s="37">
        <v>170.2</v>
      </c>
      <c r="Q523" s="37">
        <v>170.2</v>
      </c>
      <c r="R523" s="37">
        <v>170.2</v>
      </c>
      <c r="S523" s="37">
        <v>170.2</v>
      </c>
      <c r="T523" s="207"/>
    </row>
    <row r="524" spans="1:20" s="5" customFormat="1" ht="13.2">
      <c r="A524" s="5">
        <f t="shared" si="17"/>
        <v>524</v>
      </c>
      <c r="B524" s="51" t="s">
        <v>1006</v>
      </c>
      <c r="C524" s="51"/>
      <c r="D524" s="51" t="s">
        <v>1007</v>
      </c>
      <c r="E524" s="51" t="s">
        <v>35</v>
      </c>
      <c r="F524" s="51" t="s">
        <v>1634</v>
      </c>
      <c r="G524" s="51" t="s">
        <v>33</v>
      </c>
      <c r="H524" s="52">
        <v>2009</v>
      </c>
      <c r="I524" s="38">
        <v>89</v>
      </c>
      <c r="J524" s="38">
        <v>88</v>
      </c>
      <c r="K524" s="38">
        <v>88</v>
      </c>
      <c r="L524" s="38">
        <v>88</v>
      </c>
      <c r="M524" s="38">
        <v>88</v>
      </c>
      <c r="N524" s="37">
        <v>88</v>
      </c>
      <c r="O524" s="37">
        <v>88</v>
      </c>
      <c r="P524" s="37">
        <v>88</v>
      </c>
      <c r="Q524" s="37">
        <v>88</v>
      </c>
      <c r="R524" s="37">
        <v>88</v>
      </c>
      <c r="S524" s="37">
        <v>88</v>
      </c>
      <c r="T524" s="207"/>
    </row>
    <row r="525" spans="1:20" s="5" customFormat="1" ht="13.2">
      <c r="A525" s="5">
        <f t="shared" si="17"/>
        <v>525</v>
      </c>
      <c r="B525" s="51" t="s">
        <v>1008</v>
      </c>
      <c r="C525" s="51"/>
      <c r="D525" s="51" t="s">
        <v>1009</v>
      </c>
      <c r="E525" s="51" t="s">
        <v>35</v>
      </c>
      <c r="F525" s="51" t="s">
        <v>1634</v>
      </c>
      <c r="G525" s="51" t="s">
        <v>33</v>
      </c>
      <c r="H525" s="52">
        <v>2009</v>
      </c>
      <c r="I525" s="38">
        <v>91</v>
      </c>
      <c r="J525" s="38">
        <v>90</v>
      </c>
      <c r="K525" s="38">
        <v>90</v>
      </c>
      <c r="L525" s="38">
        <v>90</v>
      </c>
      <c r="M525" s="38">
        <v>90</v>
      </c>
      <c r="N525" s="37">
        <v>90</v>
      </c>
      <c r="O525" s="37">
        <v>90</v>
      </c>
      <c r="P525" s="37">
        <v>90</v>
      </c>
      <c r="Q525" s="37">
        <v>90</v>
      </c>
      <c r="R525" s="37">
        <v>90</v>
      </c>
      <c r="S525" s="37">
        <v>90</v>
      </c>
      <c r="T525" s="207"/>
    </row>
    <row r="526" spans="1:20" s="5" customFormat="1" ht="13.2">
      <c r="A526" s="5">
        <f t="shared" si="17"/>
        <v>526</v>
      </c>
      <c r="B526" s="51" t="s">
        <v>1673</v>
      </c>
      <c r="C526" s="51"/>
      <c r="D526" s="51" t="s">
        <v>1674</v>
      </c>
      <c r="E526" s="51" t="s">
        <v>39</v>
      </c>
      <c r="F526" s="51" t="s">
        <v>1634</v>
      </c>
      <c r="G526" s="51" t="s">
        <v>32</v>
      </c>
      <c r="H526" s="52">
        <v>2019</v>
      </c>
      <c r="I526" s="38">
        <v>115.2</v>
      </c>
      <c r="J526" s="38">
        <v>115.2</v>
      </c>
      <c r="K526" s="38">
        <v>115.2</v>
      </c>
      <c r="L526" s="38">
        <v>115.2</v>
      </c>
      <c r="M526" s="38">
        <v>115.2</v>
      </c>
      <c r="N526" s="37">
        <v>115.2</v>
      </c>
      <c r="O526" s="37">
        <v>115.2</v>
      </c>
      <c r="P526" s="37">
        <v>115.2</v>
      </c>
      <c r="Q526" s="37">
        <v>115.2</v>
      </c>
      <c r="R526" s="37">
        <v>115.2</v>
      </c>
      <c r="S526" s="37">
        <v>115.2</v>
      </c>
      <c r="T526" s="207"/>
    </row>
    <row r="527" spans="1:20" s="5" customFormat="1" ht="13.2">
      <c r="A527" s="5">
        <f t="shared" si="17"/>
        <v>527</v>
      </c>
      <c r="B527" s="51" t="s">
        <v>1675</v>
      </c>
      <c r="C527" s="51"/>
      <c r="D527" s="51" t="s">
        <v>1676</v>
      </c>
      <c r="E527" s="51" t="s">
        <v>39</v>
      </c>
      <c r="F527" s="51" t="s">
        <v>1634</v>
      </c>
      <c r="G527" s="51" t="s">
        <v>32</v>
      </c>
      <c r="H527" s="52">
        <v>2019</v>
      </c>
      <c r="I527" s="38">
        <v>122.4</v>
      </c>
      <c r="J527" s="38">
        <v>122.4</v>
      </c>
      <c r="K527" s="38">
        <v>122.4</v>
      </c>
      <c r="L527" s="38">
        <v>122.4</v>
      </c>
      <c r="M527" s="38">
        <v>122.4</v>
      </c>
      <c r="N527" s="37">
        <v>122.4</v>
      </c>
      <c r="O527" s="37">
        <v>122.4</v>
      </c>
      <c r="P527" s="37">
        <v>122.4</v>
      </c>
      <c r="Q527" s="37">
        <v>122.4</v>
      </c>
      <c r="R527" s="37">
        <v>122.4</v>
      </c>
      <c r="S527" s="37">
        <v>122.4</v>
      </c>
      <c r="T527" s="207"/>
    </row>
    <row r="528" spans="1:20" s="5" customFormat="1" ht="13.2">
      <c r="A528" s="5">
        <f t="shared" si="17"/>
        <v>528</v>
      </c>
      <c r="B528" s="51" t="s">
        <v>2133</v>
      </c>
      <c r="C528" s="51"/>
      <c r="D528" s="51" t="s">
        <v>2134</v>
      </c>
      <c r="E528" s="51" t="s">
        <v>1541</v>
      </c>
      <c r="F528" s="51" t="s">
        <v>1634</v>
      </c>
      <c r="G528" s="51" t="s">
        <v>33</v>
      </c>
      <c r="H528" s="52">
        <v>2022</v>
      </c>
      <c r="I528" s="38">
        <v>148.4</v>
      </c>
      <c r="J528" s="38">
        <v>148.4</v>
      </c>
      <c r="K528" s="38">
        <v>148.4</v>
      </c>
      <c r="L528" s="38">
        <v>148.4</v>
      </c>
      <c r="M528" s="38">
        <v>148.4</v>
      </c>
      <c r="N528" s="37">
        <v>148.4</v>
      </c>
      <c r="O528" s="37">
        <v>148.4</v>
      </c>
      <c r="P528" s="37">
        <v>148.4</v>
      </c>
      <c r="Q528" s="37">
        <v>148.4</v>
      </c>
      <c r="R528" s="37">
        <v>148.4</v>
      </c>
      <c r="S528" s="37">
        <v>148.4</v>
      </c>
      <c r="T528" s="207"/>
    </row>
    <row r="529" spans="1:20" s="5" customFormat="1" ht="13.2">
      <c r="A529" s="5">
        <f t="shared" si="17"/>
        <v>529</v>
      </c>
      <c r="B529" s="51" t="s">
        <v>1010</v>
      </c>
      <c r="C529" s="51"/>
      <c r="D529" s="51" t="s">
        <v>1011</v>
      </c>
      <c r="E529" s="51" t="s">
        <v>1012</v>
      </c>
      <c r="F529" s="51" t="s">
        <v>1634</v>
      </c>
      <c r="G529" s="51" t="s">
        <v>33</v>
      </c>
      <c r="H529" s="52">
        <v>2004</v>
      </c>
      <c r="I529" s="38">
        <v>123.1</v>
      </c>
      <c r="J529" s="38">
        <v>123.1</v>
      </c>
      <c r="K529" s="38">
        <v>123.1</v>
      </c>
      <c r="L529" s="38">
        <v>123.1</v>
      </c>
      <c r="M529" s="38">
        <v>123.1</v>
      </c>
      <c r="N529" s="37">
        <v>123.1</v>
      </c>
      <c r="O529" s="37">
        <v>123.1</v>
      </c>
      <c r="P529" s="37">
        <v>123.1</v>
      </c>
      <c r="Q529" s="37">
        <v>123.1</v>
      </c>
      <c r="R529" s="37">
        <v>123.1</v>
      </c>
      <c r="S529" s="37">
        <v>123.1</v>
      </c>
      <c r="T529" s="207"/>
    </row>
    <row r="530" spans="1:20" s="5" customFormat="1" ht="13.2">
      <c r="A530" s="5">
        <f t="shared" si="17"/>
        <v>530</v>
      </c>
      <c r="B530" s="51" t="s">
        <v>1323</v>
      </c>
      <c r="C530" s="51"/>
      <c r="D530" s="51" t="s">
        <v>1324</v>
      </c>
      <c r="E530" s="51" t="s">
        <v>34</v>
      </c>
      <c r="F530" s="51" t="s">
        <v>55</v>
      </c>
      <c r="G530" s="51" t="s">
        <v>69</v>
      </c>
      <c r="H530" s="52">
        <v>2016</v>
      </c>
      <c r="I530" s="38">
        <v>165</v>
      </c>
      <c r="J530" s="38">
        <v>165</v>
      </c>
      <c r="K530" s="38">
        <v>165</v>
      </c>
      <c r="L530" s="38">
        <v>165</v>
      </c>
      <c r="M530" s="38">
        <v>165</v>
      </c>
      <c r="N530" s="37">
        <v>165</v>
      </c>
      <c r="O530" s="37">
        <v>165</v>
      </c>
      <c r="P530" s="37">
        <v>165</v>
      </c>
      <c r="Q530" s="37">
        <v>165</v>
      </c>
      <c r="R530" s="37">
        <v>165</v>
      </c>
      <c r="S530" s="37">
        <v>165</v>
      </c>
      <c r="T530" s="207"/>
    </row>
    <row r="531" spans="1:20" s="5" customFormat="1" ht="13.2">
      <c r="A531" s="5">
        <f t="shared" si="17"/>
        <v>531</v>
      </c>
      <c r="B531" s="51" t="s">
        <v>1013</v>
      </c>
      <c r="C531" s="51"/>
      <c r="D531" s="51" t="s">
        <v>1014</v>
      </c>
      <c r="E531" s="51" t="s">
        <v>1015</v>
      </c>
      <c r="F531" s="51" t="s">
        <v>1634</v>
      </c>
      <c r="G531" s="51" t="s">
        <v>33</v>
      </c>
      <c r="H531" s="52">
        <v>2007</v>
      </c>
      <c r="I531" s="38">
        <v>134.41999999999999</v>
      </c>
      <c r="J531" s="38">
        <v>130.5</v>
      </c>
      <c r="K531" s="38">
        <v>130.5</v>
      </c>
      <c r="L531" s="38">
        <v>130.5</v>
      </c>
      <c r="M531" s="38">
        <v>130.5</v>
      </c>
      <c r="N531" s="37">
        <v>130.5</v>
      </c>
      <c r="O531" s="37">
        <v>130.5</v>
      </c>
      <c r="P531" s="37">
        <v>130.5</v>
      </c>
      <c r="Q531" s="37">
        <v>130.5</v>
      </c>
      <c r="R531" s="37">
        <v>130.5</v>
      </c>
      <c r="S531" s="37">
        <v>130.5</v>
      </c>
      <c r="T531" s="207"/>
    </row>
    <row r="532" spans="1:20" s="5" customFormat="1" ht="13.2">
      <c r="A532" s="5">
        <f t="shared" si="17"/>
        <v>532</v>
      </c>
      <c r="B532" s="51" t="s">
        <v>1016</v>
      </c>
      <c r="C532" s="51"/>
      <c r="D532" s="51" t="s">
        <v>1017</v>
      </c>
      <c r="E532" s="51" t="s">
        <v>1015</v>
      </c>
      <c r="F532" s="51" t="s">
        <v>1634</v>
      </c>
      <c r="G532" s="51" t="s">
        <v>33</v>
      </c>
      <c r="H532" s="52">
        <v>2007</v>
      </c>
      <c r="I532" s="38">
        <v>123.6</v>
      </c>
      <c r="J532" s="38">
        <v>120</v>
      </c>
      <c r="K532" s="38">
        <v>120</v>
      </c>
      <c r="L532" s="38">
        <v>120</v>
      </c>
      <c r="M532" s="38">
        <v>120</v>
      </c>
      <c r="N532" s="37">
        <v>120</v>
      </c>
      <c r="O532" s="37">
        <v>120</v>
      </c>
      <c r="P532" s="37">
        <v>120</v>
      </c>
      <c r="Q532" s="37">
        <v>120</v>
      </c>
      <c r="R532" s="37">
        <v>120</v>
      </c>
      <c r="S532" s="37">
        <v>120</v>
      </c>
      <c r="T532" s="207"/>
    </row>
    <row r="533" spans="1:20" s="5" customFormat="1" ht="13.2">
      <c r="A533" s="5">
        <f t="shared" si="17"/>
        <v>533</v>
      </c>
      <c r="B533" s="51" t="s">
        <v>1542</v>
      </c>
      <c r="C533" s="51"/>
      <c r="D533" s="51" t="s">
        <v>1668</v>
      </c>
      <c r="E533" s="51" t="s">
        <v>1315</v>
      </c>
      <c r="F533" s="51" t="s">
        <v>1354</v>
      </c>
      <c r="G533" s="51" t="s">
        <v>40</v>
      </c>
      <c r="H533" s="52">
        <v>2019</v>
      </c>
      <c r="I533" s="38">
        <v>210.1</v>
      </c>
      <c r="J533" s="38">
        <v>210.1</v>
      </c>
      <c r="K533" s="38">
        <v>210.1</v>
      </c>
      <c r="L533" s="38">
        <v>210.1</v>
      </c>
      <c r="M533" s="38">
        <v>210.1</v>
      </c>
      <c r="N533" s="37">
        <v>210.1</v>
      </c>
      <c r="O533" s="37">
        <v>210.1</v>
      </c>
      <c r="P533" s="37">
        <v>210.1</v>
      </c>
      <c r="Q533" s="37">
        <v>210.1</v>
      </c>
      <c r="R533" s="37">
        <v>210.1</v>
      </c>
      <c r="S533" s="37">
        <v>210.1</v>
      </c>
      <c r="T533" s="207"/>
    </row>
    <row r="534" spans="1:20" s="5" customFormat="1" ht="13.2">
      <c r="A534" s="5">
        <f t="shared" si="17"/>
        <v>534</v>
      </c>
      <c r="B534" s="51" t="s">
        <v>1018</v>
      </c>
      <c r="C534" s="51"/>
      <c r="D534" s="51" t="s">
        <v>1019</v>
      </c>
      <c r="E534" s="51" t="s">
        <v>1020</v>
      </c>
      <c r="F534" s="51" t="s">
        <v>1634</v>
      </c>
      <c r="G534" s="51" t="s">
        <v>33</v>
      </c>
      <c r="H534" s="52">
        <v>2007</v>
      </c>
      <c r="I534" s="38">
        <v>231.7</v>
      </c>
      <c r="J534" s="38">
        <v>231.7</v>
      </c>
      <c r="K534" s="38">
        <v>231.7</v>
      </c>
      <c r="L534" s="38">
        <v>231.7</v>
      </c>
      <c r="M534" s="38">
        <v>231.7</v>
      </c>
      <c r="N534" s="37">
        <v>231.7</v>
      </c>
      <c r="O534" s="37">
        <v>231.7</v>
      </c>
      <c r="P534" s="37">
        <v>231.7</v>
      </c>
      <c r="Q534" s="37">
        <v>231.7</v>
      </c>
      <c r="R534" s="37">
        <v>231.7</v>
      </c>
      <c r="S534" s="37">
        <v>231.7</v>
      </c>
      <c r="T534" s="207"/>
    </row>
    <row r="535" spans="1:20" s="5" customFormat="1" ht="13.2">
      <c r="A535" s="5">
        <f t="shared" si="17"/>
        <v>535</v>
      </c>
      <c r="B535" s="51" t="s">
        <v>1021</v>
      </c>
      <c r="C535" s="51"/>
      <c r="D535" s="51" t="s">
        <v>1022</v>
      </c>
      <c r="E535" s="51" t="s">
        <v>1020</v>
      </c>
      <c r="F535" s="51" t="s">
        <v>1634</v>
      </c>
      <c r="G535" s="51" t="s">
        <v>33</v>
      </c>
      <c r="H535" s="52">
        <v>2007</v>
      </c>
      <c r="I535" s="38">
        <v>149.5</v>
      </c>
      <c r="J535" s="38">
        <v>149.5</v>
      </c>
      <c r="K535" s="38">
        <v>149.5</v>
      </c>
      <c r="L535" s="38">
        <v>149.5</v>
      </c>
      <c r="M535" s="38">
        <v>149.5</v>
      </c>
      <c r="N535" s="37">
        <v>149.5</v>
      </c>
      <c r="O535" s="37">
        <v>149.5</v>
      </c>
      <c r="P535" s="37">
        <v>149.5</v>
      </c>
      <c r="Q535" s="37">
        <v>149.5</v>
      </c>
      <c r="R535" s="37">
        <v>149.5</v>
      </c>
      <c r="S535" s="37">
        <v>149.5</v>
      </c>
      <c r="T535" s="207"/>
    </row>
    <row r="536" spans="1:20" s="5" customFormat="1" ht="13.2">
      <c r="A536" s="5">
        <f t="shared" si="17"/>
        <v>536</v>
      </c>
      <c r="B536" s="51" t="s">
        <v>1023</v>
      </c>
      <c r="C536" s="51"/>
      <c r="D536" s="51" t="s">
        <v>1024</v>
      </c>
      <c r="E536" s="51" t="s">
        <v>1020</v>
      </c>
      <c r="F536" s="51" t="s">
        <v>1634</v>
      </c>
      <c r="G536" s="51" t="s">
        <v>33</v>
      </c>
      <c r="H536" s="52">
        <v>2008</v>
      </c>
      <c r="I536" s="38">
        <v>200.9</v>
      </c>
      <c r="J536" s="38">
        <v>200.9</v>
      </c>
      <c r="K536" s="38">
        <v>200.9</v>
      </c>
      <c r="L536" s="38">
        <v>200.9</v>
      </c>
      <c r="M536" s="38">
        <v>200.9</v>
      </c>
      <c r="N536" s="37">
        <v>200.9</v>
      </c>
      <c r="O536" s="37">
        <v>200.9</v>
      </c>
      <c r="P536" s="37">
        <v>200.9</v>
      </c>
      <c r="Q536" s="37">
        <v>200.9</v>
      </c>
      <c r="R536" s="37">
        <v>200.9</v>
      </c>
      <c r="S536" s="37">
        <v>200.9</v>
      </c>
      <c r="T536" s="207"/>
    </row>
    <row r="537" spans="1:20" s="5" customFormat="1" ht="13.2">
      <c r="A537" s="5">
        <f t="shared" si="17"/>
        <v>537</v>
      </c>
      <c r="B537" s="51" t="s">
        <v>1025</v>
      </c>
      <c r="C537" s="51"/>
      <c r="D537" s="51" t="s">
        <v>1026</v>
      </c>
      <c r="E537" s="51" t="s">
        <v>1020</v>
      </c>
      <c r="F537" s="51" t="s">
        <v>1634</v>
      </c>
      <c r="G537" s="51" t="s">
        <v>33</v>
      </c>
      <c r="H537" s="52">
        <v>2008</v>
      </c>
      <c r="I537" s="38">
        <v>121.5</v>
      </c>
      <c r="J537" s="38">
        <v>121.5</v>
      </c>
      <c r="K537" s="38">
        <v>121.5</v>
      </c>
      <c r="L537" s="38">
        <v>121.5</v>
      </c>
      <c r="M537" s="38">
        <v>121.5</v>
      </c>
      <c r="N537" s="37">
        <v>121.5</v>
      </c>
      <c r="O537" s="37">
        <v>121.5</v>
      </c>
      <c r="P537" s="37">
        <v>121.5</v>
      </c>
      <c r="Q537" s="37">
        <v>121.5</v>
      </c>
      <c r="R537" s="37">
        <v>121.5</v>
      </c>
      <c r="S537" s="37">
        <v>121.5</v>
      </c>
      <c r="T537" s="207"/>
    </row>
    <row r="538" spans="1:20" s="5" customFormat="1" ht="13.2">
      <c r="A538" s="5">
        <f t="shared" si="17"/>
        <v>538</v>
      </c>
      <c r="B538" s="51" t="s">
        <v>1027</v>
      </c>
      <c r="C538" s="51" t="s">
        <v>4505</v>
      </c>
      <c r="D538" s="51" t="s">
        <v>1028</v>
      </c>
      <c r="E538" s="51" t="s">
        <v>555</v>
      </c>
      <c r="F538" s="51" t="s">
        <v>1634</v>
      </c>
      <c r="G538" s="51" t="s">
        <v>32</v>
      </c>
      <c r="H538" s="52">
        <v>2010</v>
      </c>
      <c r="I538" s="38">
        <v>75</v>
      </c>
      <c r="J538" s="38">
        <v>75</v>
      </c>
      <c r="K538" s="38">
        <v>75</v>
      </c>
      <c r="L538" s="38">
        <v>75</v>
      </c>
      <c r="M538" s="38">
        <v>75</v>
      </c>
      <c r="N538" s="37">
        <v>75</v>
      </c>
      <c r="O538" s="37">
        <v>75</v>
      </c>
      <c r="P538" s="37">
        <v>75</v>
      </c>
      <c r="Q538" s="37">
        <v>75</v>
      </c>
      <c r="R538" s="37">
        <v>75</v>
      </c>
      <c r="S538" s="37">
        <v>75</v>
      </c>
      <c r="T538" s="207"/>
    </row>
    <row r="539" spans="1:20" s="5" customFormat="1" ht="13.2">
      <c r="A539" s="5">
        <f t="shared" si="17"/>
        <v>539</v>
      </c>
      <c r="B539" s="51" t="s">
        <v>1029</v>
      </c>
      <c r="C539" s="51" t="s">
        <v>4505</v>
      </c>
      <c r="D539" s="51" t="s">
        <v>1030</v>
      </c>
      <c r="E539" s="51" t="s">
        <v>555</v>
      </c>
      <c r="F539" s="51" t="s">
        <v>1634</v>
      </c>
      <c r="G539" s="51" t="s">
        <v>32</v>
      </c>
      <c r="H539" s="52">
        <v>2010</v>
      </c>
      <c r="I539" s="38">
        <v>75</v>
      </c>
      <c r="J539" s="38">
        <v>75</v>
      </c>
      <c r="K539" s="38">
        <v>75</v>
      </c>
      <c r="L539" s="38">
        <v>75</v>
      </c>
      <c r="M539" s="38">
        <v>75</v>
      </c>
      <c r="N539" s="37">
        <v>75</v>
      </c>
      <c r="O539" s="37">
        <v>75</v>
      </c>
      <c r="P539" s="37">
        <v>75</v>
      </c>
      <c r="Q539" s="37">
        <v>75</v>
      </c>
      <c r="R539" s="37">
        <v>75</v>
      </c>
      <c r="S539" s="37">
        <v>75</v>
      </c>
      <c r="T539" s="207"/>
    </row>
    <row r="540" spans="1:20" s="5" customFormat="1" ht="13.2">
      <c r="A540" s="5">
        <f t="shared" si="17"/>
        <v>540</v>
      </c>
      <c r="B540" s="51" t="s">
        <v>1568</v>
      </c>
      <c r="C540" s="51"/>
      <c r="D540" s="51" t="s">
        <v>1953</v>
      </c>
      <c r="E540" s="51" t="s">
        <v>34</v>
      </c>
      <c r="F540" s="51" t="s">
        <v>55</v>
      </c>
      <c r="G540" s="51" t="s">
        <v>69</v>
      </c>
      <c r="H540" s="52">
        <v>2021</v>
      </c>
      <c r="I540" s="38">
        <v>173.3</v>
      </c>
      <c r="J540" s="38">
        <v>173.3</v>
      </c>
      <c r="K540" s="38">
        <v>173.3</v>
      </c>
      <c r="L540" s="38">
        <v>173.3</v>
      </c>
      <c r="M540" s="38">
        <v>173.3</v>
      </c>
      <c r="N540" s="37">
        <v>173.3</v>
      </c>
      <c r="O540" s="37">
        <v>173.3</v>
      </c>
      <c r="P540" s="37">
        <v>173.3</v>
      </c>
      <c r="Q540" s="37">
        <v>173.3</v>
      </c>
      <c r="R540" s="37">
        <v>173.3</v>
      </c>
      <c r="S540" s="37">
        <v>173.3</v>
      </c>
      <c r="T540" s="207"/>
    </row>
    <row r="541" spans="1:20" s="5" customFormat="1" ht="13.2">
      <c r="A541" s="5">
        <f t="shared" si="17"/>
        <v>541</v>
      </c>
      <c r="B541" s="51" t="s">
        <v>1031</v>
      </c>
      <c r="C541" s="51"/>
      <c r="D541" s="51" t="s">
        <v>1032</v>
      </c>
      <c r="E541" s="51" t="s">
        <v>1033</v>
      </c>
      <c r="F541" s="51" t="s">
        <v>1634</v>
      </c>
      <c r="G541" s="51" t="s">
        <v>33</v>
      </c>
      <c r="H541" s="52">
        <v>2008</v>
      </c>
      <c r="I541" s="38">
        <v>126.5</v>
      </c>
      <c r="J541" s="38">
        <v>126.5</v>
      </c>
      <c r="K541" s="38">
        <v>126.5</v>
      </c>
      <c r="L541" s="38">
        <v>126.5</v>
      </c>
      <c r="M541" s="38">
        <v>126.5</v>
      </c>
      <c r="N541" s="37">
        <v>126.5</v>
      </c>
      <c r="O541" s="37">
        <v>126.5</v>
      </c>
      <c r="P541" s="37">
        <v>126.5</v>
      </c>
      <c r="Q541" s="37">
        <v>126.5</v>
      </c>
      <c r="R541" s="37">
        <v>126.5</v>
      </c>
      <c r="S541" s="37">
        <v>126.5</v>
      </c>
      <c r="T541" s="207"/>
    </row>
    <row r="542" spans="1:20" s="5" customFormat="1" ht="13.2">
      <c r="A542" s="5">
        <f t="shared" si="17"/>
        <v>542</v>
      </c>
      <c r="B542" s="51" t="s">
        <v>1325</v>
      </c>
      <c r="C542" s="51" t="s">
        <v>4506</v>
      </c>
      <c r="D542" s="51" t="s">
        <v>1326</v>
      </c>
      <c r="E542" s="51" t="s">
        <v>203</v>
      </c>
      <c r="F542" s="51" t="s">
        <v>55</v>
      </c>
      <c r="G542" s="51" t="s">
        <v>69</v>
      </c>
      <c r="H542" s="52">
        <v>2017</v>
      </c>
      <c r="I542" s="38">
        <v>150.6</v>
      </c>
      <c r="J542" s="38">
        <v>150.6</v>
      </c>
      <c r="K542" s="38">
        <v>150.6</v>
      </c>
      <c r="L542" s="38">
        <v>150.6</v>
      </c>
      <c r="M542" s="38">
        <v>150.6</v>
      </c>
      <c r="N542" s="37">
        <v>150.6</v>
      </c>
      <c r="O542" s="37">
        <v>150.6</v>
      </c>
      <c r="P542" s="37">
        <v>150.6</v>
      </c>
      <c r="Q542" s="37">
        <v>150.6</v>
      </c>
      <c r="R542" s="37">
        <v>150.6</v>
      </c>
      <c r="S542" s="37">
        <v>150.6</v>
      </c>
      <c r="T542" s="207"/>
    </row>
    <row r="543" spans="1:20" s="5" customFormat="1" ht="13.2">
      <c r="A543" s="5">
        <f t="shared" si="17"/>
        <v>543</v>
      </c>
      <c r="B543" s="51" t="s">
        <v>1327</v>
      </c>
      <c r="C543" s="51" t="s">
        <v>4506</v>
      </c>
      <c r="D543" s="51" t="s">
        <v>1328</v>
      </c>
      <c r="E543" s="51" t="s">
        <v>203</v>
      </c>
      <c r="F543" s="51" t="s">
        <v>55</v>
      </c>
      <c r="G543" s="51" t="s">
        <v>69</v>
      </c>
      <c r="H543" s="52">
        <v>2017</v>
      </c>
      <c r="I543" s="38">
        <v>98.4</v>
      </c>
      <c r="J543" s="38">
        <v>98.4</v>
      </c>
      <c r="K543" s="38">
        <v>98.4</v>
      </c>
      <c r="L543" s="38">
        <v>98.4</v>
      </c>
      <c r="M543" s="38">
        <v>98.4</v>
      </c>
      <c r="N543" s="37">
        <v>98.4</v>
      </c>
      <c r="O543" s="37">
        <v>98.4</v>
      </c>
      <c r="P543" s="37">
        <v>98.4</v>
      </c>
      <c r="Q543" s="37">
        <v>98.4</v>
      </c>
      <c r="R543" s="37">
        <v>98.4</v>
      </c>
      <c r="S543" s="37">
        <v>98.4</v>
      </c>
      <c r="T543" s="207"/>
    </row>
    <row r="544" spans="1:20" s="5" customFormat="1" ht="13.2">
      <c r="A544" s="5">
        <f t="shared" si="17"/>
        <v>544</v>
      </c>
      <c r="B544" s="51" t="s">
        <v>1040</v>
      </c>
      <c r="C544" s="51"/>
      <c r="D544" s="51" t="s">
        <v>1041</v>
      </c>
      <c r="E544" s="51" t="s">
        <v>1177</v>
      </c>
      <c r="F544" s="51" t="s">
        <v>1354</v>
      </c>
      <c r="G544" s="51" t="s">
        <v>40</v>
      </c>
      <c r="H544" s="52">
        <v>2017</v>
      </c>
      <c r="I544" s="38">
        <v>50.4</v>
      </c>
      <c r="J544" s="38">
        <v>50.4</v>
      </c>
      <c r="K544" s="38">
        <v>50.4</v>
      </c>
      <c r="L544" s="38">
        <v>50.4</v>
      </c>
      <c r="M544" s="38">
        <v>50.4</v>
      </c>
      <c r="N544" s="37">
        <v>50.4</v>
      </c>
      <c r="O544" s="37">
        <v>50.4</v>
      </c>
      <c r="P544" s="37">
        <v>50.4</v>
      </c>
      <c r="Q544" s="37">
        <v>50.4</v>
      </c>
      <c r="R544" s="37">
        <v>50.4</v>
      </c>
      <c r="S544" s="37">
        <v>50.4</v>
      </c>
      <c r="T544" s="207"/>
    </row>
    <row r="545" spans="1:20" s="5" customFormat="1" ht="13.2">
      <c r="A545" s="5">
        <f t="shared" si="17"/>
        <v>545</v>
      </c>
      <c r="B545" s="51" t="s">
        <v>2141</v>
      </c>
      <c r="C545" s="51"/>
      <c r="D545" s="51" t="s">
        <v>2142</v>
      </c>
      <c r="E545" s="51" t="s">
        <v>1538</v>
      </c>
      <c r="F545" s="51" t="s">
        <v>55</v>
      </c>
      <c r="G545" s="51" t="s">
        <v>69</v>
      </c>
      <c r="H545" s="52">
        <v>2022</v>
      </c>
      <c r="I545" s="38">
        <v>220</v>
      </c>
      <c r="J545" s="38">
        <v>220</v>
      </c>
      <c r="K545" s="38">
        <v>220</v>
      </c>
      <c r="L545" s="38">
        <v>220</v>
      </c>
      <c r="M545" s="38">
        <v>220</v>
      </c>
      <c r="N545" s="37">
        <v>220</v>
      </c>
      <c r="O545" s="37">
        <v>220</v>
      </c>
      <c r="P545" s="37">
        <v>220</v>
      </c>
      <c r="Q545" s="37">
        <v>220</v>
      </c>
      <c r="R545" s="37">
        <v>220</v>
      </c>
      <c r="S545" s="37">
        <v>220</v>
      </c>
      <c r="T545" s="207"/>
    </row>
    <row r="546" spans="1:20" s="5" customFormat="1" ht="13.2">
      <c r="A546" s="5">
        <f t="shared" si="17"/>
        <v>546</v>
      </c>
      <c r="B546" s="51" t="s">
        <v>1034</v>
      </c>
      <c r="C546" s="51"/>
      <c r="D546" s="51" t="s">
        <v>1035</v>
      </c>
      <c r="E546" s="51" t="s">
        <v>1015</v>
      </c>
      <c r="F546" s="51" t="s">
        <v>1634</v>
      </c>
      <c r="G546" s="51" t="s">
        <v>33</v>
      </c>
      <c r="H546" s="52">
        <v>2017</v>
      </c>
      <c r="I546" s="38">
        <v>126.5</v>
      </c>
      <c r="J546" s="38">
        <v>126.5</v>
      </c>
      <c r="K546" s="38">
        <v>126.5</v>
      </c>
      <c r="L546" s="38">
        <v>126.5</v>
      </c>
      <c r="M546" s="38">
        <v>126.5</v>
      </c>
      <c r="N546" s="37">
        <v>126.5</v>
      </c>
      <c r="O546" s="37">
        <v>126.5</v>
      </c>
      <c r="P546" s="37">
        <v>126.5</v>
      </c>
      <c r="Q546" s="37">
        <v>126.5</v>
      </c>
      <c r="R546" s="37">
        <v>126.5</v>
      </c>
      <c r="S546" s="37">
        <v>126.5</v>
      </c>
      <c r="T546" s="207"/>
    </row>
    <row r="547" spans="1:20" s="5" customFormat="1" ht="13.2">
      <c r="A547" s="5">
        <f t="shared" si="17"/>
        <v>547</v>
      </c>
      <c r="B547" s="51" t="s">
        <v>1036</v>
      </c>
      <c r="C547" s="51"/>
      <c r="D547" s="51" t="s">
        <v>1037</v>
      </c>
      <c r="E547" s="51" t="s">
        <v>1015</v>
      </c>
      <c r="F547" s="51" t="s">
        <v>1634</v>
      </c>
      <c r="G547" s="51" t="s">
        <v>33</v>
      </c>
      <c r="H547" s="52">
        <v>2017</v>
      </c>
      <c r="I547" s="38">
        <v>126.5</v>
      </c>
      <c r="J547" s="38">
        <v>126.5</v>
      </c>
      <c r="K547" s="38">
        <v>126.5</v>
      </c>
      <c r="L547" s="38">
        <v>126.5</v>
      </c>
      <c r="M547" s="38">
        <v>126.5</v>
      </c>
      <c r="N547" s="37">
        <v>126.5</v>
      </c>
      <c r="O547" s="37">
        <v>126.5</v>
      </c>
      <c r="P547" s="37">
        <v>126.5</v>
      </c>
      <c r="Q547" s="37">
        <v>126.5</v>
      </c>
      <c r="R547" s="37">
        <v>126.5</v>
      </c>
      <c r="S547" s="37">
        <v>126.5</v>
      </c>
      <c r="T547" s="207"/>
    </row>
    <row r="548" spans="1:20" s="5" customFormat="1" ht="13.2">
      <c r="A548" s="5">
        <f t="shared" si="17"/>
        <v>548</v>
      </c>
      <c r="B548" s="51" t="s">
        <v>2308</v>
      </c>
      <c r="C548" s="51"/>
      <c r="D548" s="51" t="s">
        <v>2309</v>
      </c>
      <c r="E548" s="51" t="s">
        <v>41</v>
      </c>
      <c r="F548" s="51" t="s">
        <v>1634</v>
      </c>
      <c r="G548" s="51" t="s">
        <v>33</v>
      </c>
      <c r="H548" s="52">
        <v>2022</v>
      </c>
      <c r="I548" s="38">
        <v>65.790000000000006</v>
      </c>
      <c r="J548" s="38">
        <v>53.1</v>
      </c>
      <c r="K548" s="38">
        <v>53.1</v>
      </c>
      <c r="L548" s="38">
        <v>53.1</v>
      </c>
      <c r="M548" s="38">
        <v>53.1</v>
      </c>
      <c r="N548" s="37">
        <v>53.1</v>
      </c>
      <c r="O548" s="37">
        <v>53.1</v>
      </c>
      <c r="P548" s="37">
        <v>53.1</v>
      </c>
      <c r="Q548" s="37">
        <v>53.1</v>
      </c>
      <c r="R548" s="37">
        <v>53.1</v>
      </c>
      <c r="S548" s="37">
        <v>53.1</v>
      </c>
      <c r="T548" s="207"/>
    </row>
    <row r="549" spans="1:20" s="5" customFormat="1" ht="13.2">
      <c r="A549" s="5">
        <f t="shared" si="17"/>
        <v>549</v>
      </c>
      <c r="B549" s="51" t="s">
        <v>2312</v>
      </c>
      <c r="C549" s="51"/>
      <c r="D549" s="51" t="s">
        <v>2313</v>
      </c>
      <c r="E549" s="51" t="s">
        <v>41</v>
      </c>
      <c r="F549" s="51" t="s">
        <v>1634</v>
      </c>
      <c r="G549" s="51" t="s">
        <v>33</v>
      </c>
      <c r="H549" s="52">
        <v>2022</v>
      </c>
      <c r="I549" s="38">
        <v>65.790000000000006</v>
      </c>
      <c r="J549" s="38">
        <v>50.4</v>
      </c>
      <c r="K549" s="38">
        <v>50.4</v>
      </c>
      <c r="L549" s="38">
        <v>50.4</v>
      </c>
      <c r="M549" s="38">
        <v>50.4</v>
      </c>
      <c r="N549" s="37">
        <v>50.4</v>
      </c>
      <c r="O549" s="37">
        <v>50.4</v>
      </c>
      <c r="P549" s="37">
        <v>50.4</v>
      </c>
      <c r="Q549" s="37">
        <v>50.4</v>
      </c>
      <c r="R549" s="37">
        <v>50.4</v>
      </c>
      <c r="S549" s="37">
        <v>50.4</v>
      </c>
      <c r="T549" s="207"/>
    </row>
    <row r="550" spans="1:20" s="5" customFormat="1" ht="13.2">
      <c r="A550" s="5">
        <f t="shared" si="17"/>
        <v>550</v>
      </c>
      <c r="B550" s="51" t="s">
        <v>2310</v>
      </c>
      <c r="C550" s="51"/>
      <c r="D550" s="51" t="s">
        <v>2311</v>
      </c>
      <c r="E550" s="51" t="s">
        <v>41</v>
      </c>
      <c r="F550" s="51" t="s">
        <v>1634</v>
      </c>
      <c r="G550" s="51" t="s">
        <v>33</v>
      </c>
      <c r="H550" s="52">
        <v>2022</v>
      </c>
      <c r="I550" s="38">
        <v>23.93</v>
      </c>
      <c r="J550" s="38">
        <v>18.7</v>
      </c>
      <c r="K550" s="38">
        <v>18.7</v>
      </c>
      <c r="L550" s="38">
        <v>18.7</v>
      </c>
      <c r="M550" s="38">
        <v>18.7</v>
      </c>
      <c r="N550" s="37">
        <v>18.7</v>
      </c>
      <c r="O550" s="37">
        <v>18.7</v>
      </c>
      <c r="P550" s="37">
        <v>18.7</v>
      </c>
      <c r="Q550" s="37">
        <v>18.7</v>
      </c>
      <c r="R550" s="37">
        <v>18.7</v>
      </c>
      <c r="S550" s="37">
        <v>18.7</v>
      </c>
      <c r="T550" s="207"/>
    </row>
    <row r="551" spans="1:20" s="5" customFormat="1" ht="13.2">
      <c r="A551" s="5">
        <f t="shared" si="17"/>
        <v>551</v>
      </c>
      <c r="B551" s="51" t="s">
        <v>2314</v>
      </c>
      <c r="C551" s="51"/>
      <c r="D551" s="51" t="s">
        <v>2315</v>
      </c>
      <c r="E551" s="51" t="s">
        <v>41</v>
      </c>
      <c r="F551" s="51" t="s">
        <v>1634</v>
      </c>
      <c r="G551" s="51" t="s">
        <v>33</v>
      </c>
      <c r="H551" s="52">
        <v>2022</v>
      </c>
      <c r="I551" s="38">
        <v>14.74</v>
      </c>
      <c r="J551" s="38">
        <v>8</v>
      </c>
      <c r="K551" s="38">
        <v>8</v>
      </c>
      <c r="L551" s="38">
        <v>8</v>
      </c>
      <c r="M551" s="38">
        <v>8</v>
      </c>
      <c r="N551" s="37">
        <v>8</v>
      </c>
      <c r="O551" s="37">
        <v>8</v>
      </c>
      <c r="P551" s="37">
        <v>8</v>
      </c>
      <c r="Q551" s="37">
        <v>8</v>
      </c>
      <c r="R551" s="37">
        <v>8</v>
      </c>
      <c r="S551" s="37">
        <v>8</v>
      </c>
      <c r="T551" s="207"/>
    </row>
    <row r="552" spans="1:20" s="5" customFormat="1" ht="13.2">
      <c r="A552" s="5">
        <f t="shared" si="17"/>
        <v>552</v>
      </c>
      <c r="B552" s="51" t="s">
        <v>1053</v>
      </c>
      <c r="C552" s="51"/>
      <c r="D552" s="51" t="s">
        <v>1054</v>
      </c>
      <c r="E552" s="51" t="s">
        <v>1055</v>
      </c>
      <c r="F552" s="51" t="s">
        <v>1354</v>
      </c>
      <c r="G552" s="51" t="s">
        <v>40</v>
      </c>
      <c r="H552" s="52">
        <v>2016</v>
      </c>
      <c r="I552" s="38">
        <v>100.24</v>
      </c>
      <c r="J552" s="38">
        <v>100.2</v>
      </c>
      <c r="K552" s="38">
        <v>100.2</v>
      </c>
      <c r="L552" s="38">
        <v>100.2</v>
      </c>
      <c r="M552" s="38">
        <v>100.2</v>
      </c>
      <c r="N552" s="37">
        <v>100.2</v>
      </c>
      <c r="O552" s="37">
        <v>100.2</v>
      </c>
      <c r="P552" s="37">
        <v>100.2</v>
      </c>
      <c r="Q552" s="37">
        <v>100.2</v>
      </c>
      <c r="R552" s="37">
        <v>100.2</v>
      </c>
      <c r="S552" s="37">
        <v>100.2</v>
      </c>
      <c r="T552" s="207"/>
    </row>
    <row r="553" spans="1:20" s="5" customFormat="1" ht="13.2">
      <c r="A553" s="5">
        <f t="shared" si="17"/>
        <v>553</v>
      </c>
      <c r="B553" s="51" t="s">
        <v>1848</v>
      </c>
      <c r="C553" s="51"/>
      <c r="D553" s="51" t="s">
        <v>1059</v>
      </c>
      <c r="E553" s="51" t="s">
        <v>1055</v>
      </c>
      <c r="F553" s="51" t="s">
        <v>1354</v>
      </c>
      <c r="G553" s="51" t="s">
        <v>40</v>
      </c>
      <c r="H553" s="52">
        <v>2016</v>
      </c>
      <c r="I553" s="38">
        <v>100.24</v>
      </c>
      <c r="J553" s="38">
        <v>100.2</v>
      </c>
      <c r="K553" s="38">
        <v>100.2</v>
      </c>
      <c r="L553" s="38">
        <v>100.2</v>
      </c>
      <c r="M553" s="38">
        <v>100.2</v>
      </c>
      <c r="N553" s="37">
        <v>100.2</v>
      </c>
      <c r="O553" s="37">
        <v>100.2</v>
      </c>
      <c r="P553" s="37">
        <v>100.2</v>
      </c>
      <c r="Q553" s="37">
        <v>100.2</v>
      </c>
      <c r="R553" s="37">
        <v>100.2</v>
      </c>
      <c r="S553" s="37">
        <v>100.2</v>
      </c>
      <c r="T553" s="207"/>
    </row>
    <row r="554" spans="1:20" s="5" customFormat="1" ht="13.2">
      <c r="A554" s="5">
        <f t="shared" si="17"/>
        <v>554</v>
      </c>
      <c r="B554" s="51" t="s">
        <v>1954</v>
      </c>
      <c r="C554" s="51"/>
      <c r="D554" s="51" t="s">
        <v>1955</v>
      </c>
      <c r="E554" s="51" t="s">
        <v>1318</v>
      </c>
      <c r="F554" s="51" t="s">
        <v>55</v>
      </c>
      <c r="G554" s="51" t="s">
        <v>69</v>
      </c>
      <c r="H554" s="52">
        <v>2021</v>
      </c>
      <c r="I554" s="38">
        <v>101.2</v>
      </c>
      <c r="J554" s="38">
        <v>98</v>
      </c>
      <c r="K554" s="38">
        <v>98</v>
      </c>
      <c r="L554" s="38">
        <v>98</v>
      </c>
      <c r="M554" s="38">
        <v>98</v>
      </c>
      <c r="N554" s="37">
        <v>98</v>
      </c>
      <c r="O554" s="37">
        <v>98</v>
      </c>
      <c r="P554" s="37">
        <v>98</v>
      </c>
      <c r="Q554" s="37">
        <v>98</v>
      </c>
      <c r="R554" s="37">
        <v>98</v>
      </c>
      <c r="S554" s="37">
        <v>98</v>
      </c>
      <c r="T554" s="207"/>
    </row>
    <row r="555" spans="1:20" s="5" customFormat="1" ht="13.2">
      <c r="A555" s="5">
        <f t="shared" si="17"/>
        <v>555</v>
      </c>
      <c r="B555" s="51" t="s">
        <v>1956</v>
      </c>
      <c r="C555" s="51"/>
      <c r="D555" s="51" t="s">
        <v>1957</v>
      </c>
      <c r="E555" s="51" t="s">
        <v>1318</v>
      </c>
      <c r="F555" s="51" t="s">
        <v>55</v>
      </c>
      <c r="G555" s="51" t="s">
        <v>69</v>
      </c>
      <c r="H555" s="52">
        <v>2021</v>
      </c>
      <c r="I555" s="38">
        <v>99</v>
      </c>
      <c r="J555" s="38">
        <v>96</v>
      </c>
      <c r="K555" s="38">
        <v>96</v>
      </c>
      <c r="L555" s="38">
        <v>96</v>
      </c>
      <c r="M555" s="38">
        <v>96</v>
      </c>
      <c r="N555" s="37">
        <v>96</v>
      </c>
      <c r="O555" s="37">
        <v>96</v>
      </c>
      <c r="P555" s="37">
        <v>96</v>
      </c>
      <c r="Q555" s="37">
        <v>96</v>
      </c>
      <c r="R555" s="37">
        <v>96</v>
      </c>
      <c r="S555" s="37">
        <v>96</v>
      </c>
      <c r="T555" s="207"/>
    </row>
    <row r="556" spans="1:20" s="5" customFormat="1" ht="13.2">
      <c r="A556" s="5">
        <f t="shared" si="17"/>
        <v>556</v>
      </c>
      <c r="B556" s="51" t="s">
        <v>1038</v>
      </c>
      <c r="C556" s="51"/>
      <c r="D556" s="51" t="s">
        <v>1039</v>
      </c>
      <c r="E556" s="51" t="s">
        <v>239</v>
      </c>
      <c r="F556" s="51" t="s">
        <v>1634</v>
      </c>
      <c r="G556" s="51" t="s">
        <v>33</v>
      </c>
      <c r="H556" s="52">
        <v>2008</v>
      </c>
      <c r="I556" s="38">
        <v>121.9</v>
      </c>
      <c r="J556" s="38">
        <v>121.9</v>
      </c>
      <c r="K556" s="38">
        <v>121.9</v>
      </c>
      <c r="L556" s="38">
        <v>121.9</v>
      </c>
      <c r="M556" s="38">
        <v>121.9</v>
      </c>
      <c r="N556" s="37">
        <v>121.9</v>
      </c>
      <c r="O556" s="37">
        <v>121.9</v>
      </c>
      <c r="P556" s="37">
        <v>121.9</v>
      </c>
      <c r="Q556" s="37">
        <v>121.9</v>
      </c>
      <c r="R556" s="37">
        <v>121.9</v>
      </c>
      <c r="S556" s="37">
        <v>121.9</v>
      </c>
      <c r="T556" s="207"/>
    </row>
    <row r="557" spans="1:20" s="5" customFormat="1" ht="13.2">
      <c r="A557" s="5">
        <f t="shared" si="17"/>
        <v>557</v>
      </c>
      <c r="B557" s="51" t="s">
        <v>1042</v>
      </c>
      <c r="C557" s="51"/>
      <c r="D557" s="51" t="s">
        <v>1043</v>
      </c>
      <c r="E557" s="51" t="s">
        <v>173</v>
      </c>
      <c r="F557" s="51" t="s">
        <v>1634</v>
      </c>
      <c r="G557" s="51" t="s">
        <v>33</v>
      </c>
      <c r="H557" s="52">
        <v>2016</v>
      </c>
      <c r="I557" s="38">
        <v>101.31</v>
      </c>
      <c r="J557" s="38">
        <v>98.9</v>
      </c>
      <c r="K557" s="38">
        <v>98.9</v>
      </c>
      <c r="L557" s="38">
        <v>98.9</v>
      </c>
      <c r="M557" s="38">
        <v>98.9</v>
      </c>
      <c r="N557" s="37">
        <v>98.9</v>
      </c>
      <c r="O557" s="37">
        <v>98.9</v>
      </c>
      <c r="P557" s="37">
        <v>98.9</v>
      </c>
      <c r="Q557" s="37">
        <v>98.9</v>
      </c>
      <c r="R557" s="37">
        <v>98.9</v>
      </c>
      <c r="S557" s="37">
        <v>98.9</v>
      </c>
      <c r="T557" s="207"/>
    </row>
    <row r="558" spans="1:20" s="5" customFormat="1" ht="13.2">
      <c r="A558" s="5">
        <f t="shared" si="17"/>
        <v>558</v>
      </c>
      <c r="B558" s="51" t="s">
        <v>1044</v>
      </c>
      <c r="C558" s="51"/>
      <c r="D558" s="51" t="s">
        <v>1045</v>
      </c>
      <c r="E558" s="51" t="s">
        <v>173</v>
      </c>
      <c r="F558" s="51" t="s">
        <v>1634</v>
      </c>
      <c r="G558" s="51" t="s">
        <v>33</v>
      </c>
      <c r="H558" s="52">
        <v>2016</v>
      </c>
      <c r="I558" s="38">
        <v>134.29</v>
      </c>
      <c r="J558" s="38">
        <v>131.1</v>
      </c>
      <c r="K558" s="38">
        <v>131.1</v>
      </c>
      <c r="L558" s="38">
        <v>131.1</v>
      </c>
      <c r="M558" s="38">
        <v>131.1</v>
      </c>
      <c r="N558" s="37">
        <v>131.1</v>
      </c>
      <c r="O558" s="37">
        <v>131.1</v>
      </c>
      <c r="P558" s="37">
        <v>131.1</v>
      </c>
      <c r="Q558" s="37">
        <v>131.1</v>
      </c>
      <c r="R558" s="37">
        <v>131.1</v>
      </c>
      <c r="S558" s="37">
        <v>131.1</v>
      </c>
      <c r="T558" s="207"/>
    </row>
    <row r="559" spans="1:20" s="5" customFormat="1" ht="13.2">
      <c r="A559" s="5">
        <f t="shared" si="17"/>
        <v>559</v>
      </c>
      <c r="B559" s="51" t="s">
        <v>2356</v>
      </c>
      <c r="C559" s="51"/>
      <c r="D559" s="51" t="s">
        <v>2357</v>
      </c>
      <c r="E559" s="51" t="s">
        <v>1318</v>
      </c>
      <c r="F559" s="51" t="s">
        <v>55</v>
      </c>
      <c r="G559" s="51" t="s">
        <v>69</v>
      </c>
      <c r="H559" s="52">
        <v>2022</v>
      </c>
      <c r="I559" s="38">
        <v>171.6</v>
      </c>
      <c r="J559" s="38">
        <v>171.6</v>
      </c>
      <c r="K559" s="38">
        <v>171.6</v>
      </c>
      <c r="L559" s="38">
        <v>171.6</v>
      </c>
      <c r="M559" s="38">
        <v>171.6</v>
      </c>
      <c r="N559" s="37">
        <v>171.6</v>
      </c>
      <c r="O559" s="37">
        <v>171.6</v>
      </c>
      <c r="P559" s="37">
        <v>171.6</v>
      </c>
      <c r="Q559" s="37">
        <v>171.6</v>
      </c>
      <c r="R559" s="37">
        <v>171.6</v>
      </c>
      <c r="S559" s="37">
        <v>171.6</v>
      </c>
      <c r="T559" s="207"/>
    </row>
    <row r="560" spans="1:20" s="5" customFormat="1" ht="13.2">
      <c r="A560" s="5">
        <f t="shared" si="17"/>
        <v>560</v>
      </c>
      <c r="B560" s="51" t="s">
        <v>2358</v>
      </c>
      <c r="C560" s="51"/>
      <c r="D560" s="51" t="s">
        <v>2359</v>
      </c>
      <c r="E560" s="51" t="s">
        <v>1318</v>
      </c>
      <c r="F560" s="51" t="s">
        <v>55</v>
      </c>
      <c r="G560" s="51" t="s">
        <v>69</v>
      </c>
      <c r="H560" s="52">
        <v>2022</v>
      </c>
      <c r="I560" s="38">
        <v>28.6</v>
      </c>
      <c r="J560" s="38">
        <v>28.6</v>
      </c>
      <c r="K560" s="38">
        <v>28.6</v>
      </c>
      <c r="L560" s="38">
        <v>28.6</v>
      </c>
      <c r="M560" s="38">
        <v>28.6</v>
      </c>
      <c r="N560" s="37">
        <v>28.6</v>
      </c>
      <c r="O560" s="37">
        <v>28.6</v>
      </c>
      <c r="P560" s="37">
        <v>28.6</v>
      </c>
      <c r="Q560" s="37">
        <v>28.6</v>
      </c>
      <c r="R560" s="37">
        <v>28.6</v>
      </c>
      <c r="S560" s="37">
        <v>28.6</v>
      </c>
      <c r="T560" s="207"/>
    </row>
    <row r="561" spans="1:20" s="5" customFormat="1" ht="13.2">
      <c r="A561" s="5">
        <f t="shared" si="17"/>
        <v>561</v>
      </c>
      <c r="B561" s="51" t="s">
        <v>1688</v>
      </c>
      <c r="C561" s="51"/>
      <c r="D561" s="51" t="s">
        <v>1958</v>
      </c>
      <c r="E561" s="51" t="s">
        <v>34</v>
      </c>
      <c r="F561" s="51" t="s">
        <v>55</v>
      </c>
      <c r="G561" s="51" t="s">
        <v>69</v>
      </c>
      <c r="H561" s="52">
        <v>2021</v>
      </c>
      <c r="I561" s="38">
        <v>25.2</v>
      </c>
      <c r="J561" s="38">
        <v>25.2</v>
      </c>
      <c r="K561" s="38">
        <v>25.2</v>
      </c>
      <c r="L561" s="38">
        <v>25.2</v>
      </c>
      <c r="M561" s="38">
        <v>25.2</v>
      </c>
      <c r="N561" s="37">
        <v>25.2</v>
      </c>
      <c r="O561" s="37">
        <v>25.2</v>
      </c>
      <c r="P561" s="37">
        <v>25.2</v>
      </c>
      <c r="Q561" s="37">
        <v>25.2</v>
      </c>
      <c r="R561" s="37">
        <v>25.2</v>
      </c>
      <c r="S561" s="37">
        <v>25.2</v>
      </c>
      <c r="T561" s="207"/>
    </row>
    <row r="562" spans="1:20" s="5" customFormat="1" ht="13.2">
      <c r="A562" s="5">
        <f t="shared" si="17"/>
        <v>562</v>
      </c>
      <c r="B562" s="51" t="s">
        <v>2540</v>
      </c>
      <c r="C562" s="51"/>
      <c r="D562" s="51" t="s">
        <v>2541</v>
      </c>
      <c r="E562" s="51" t="s">
        <v>1067</v>
      </c>
      <c r="F562" s="51" t="s">
        <v>1354</v>
      </c>
      <c r="G562" s="51" t="s">
        <v>40</v>
      </c>
      <c r="H562" s="52">
        <v>2017</v>
      </c>
      <c r="I562" s="38">
        <v>163.19999999999999</v>
      </c>
      <c r="J562" s="38">
        <v>163.19999999999999</v>
      </c>
      <c r="K562" s="38">
        <v>163.19999999999999</v>
      </c>
      <c r="L562" s="38">
        <v>163.19999999999999</v>
      </c>
      <c r="M562" s="38">
        <v>163.19999999999999</v>
      </c>
      <c r="N562" s="37">
        <v>163.19999999999999</v>
      </c>
      <c r="O562" s="37">
        <v>163.19999999999999</v>
      </c>
      <c r="P562" s="37">
        <v>163.19999999999999</v>
      </c>
      <c r="Q562" s="37">
        <v>163.19999999999999</v>
      </c>
      <c r="R562" s="37">
        <v>163.19999999999999</v>
      </c>
      <c r="S562" s="37">
        <v>163.19999999999999</v>
      </c>
      <c r="T562" s="207"/>
    </row>
    <row r="563" spans="1:20" s="5" customFormat="1" ht="13.2">
      <c r="A563" s="5">
        <f t="shared" si="17"/>
        <v>563</v>
      </c>
      <c r="B563" s="51" t="s">
        <v>1046</v>
      </c>
      <c r="C563" s="51"/>
      <c r="D563" s="51" t="s">
        <v>1047</v>
      </c>
      <c r="E563" s="51" t="s">
        <v>1048</v>
      </c>
      <c r="F563" s="51" t="s">
        <v>1634</v>
      </c>
      <c r="G563" s="51" t="s">
        <v>31</v>
      </c>
      <c r="H563" s="52">
        <v>2018</v>
      </c>
      <c r="I563" s="38">
        <v>200</v>
      </c>
      <c r="J563" s="38">
        <v>200</v>
      </c>
      <c r="K563" s="38">
        <v>200</v>
      </c>
      <c r="L563" s="38">
        <v>200</v>
      </c>
      <c r="M563" s="38">
        <v>200</v>
      </c>
      <c r="N563" s="37">
        <v>200</v>
      </c>
      <c r="O563" s="37">
        <v>200</v>
      </c>
      <c r="P563" s="37">
        <v>200</v>
      </c>
      <c r="Q563" s="37">
        <v>200</v>
      </c>
      <c r="R563" s="37">
        <v>200</v>
      </c>
      <c r="S563" s="37">
        <v>200</v>
      </c>
      <c r="T563" s="207"/>
    </row>
    <row r="564" spans="1:20" s="5" customFormat="1" ht="13.2">
      <c r="A564" s="5">
        <f t="shared" si="17"/>
        <v>564</v>
      </c>
      <c r="B564" s="51" t="s">
        <v>1049</v>
      </c>
      <c r="C564" s="51"/>
      <c r="D564" s="51" t="s">
        <v>1050</v>
      </c>
      <c r="E564" s="51" t="s">
        <v>1015</v>
      </c>
      <c r="F564" s="51" t="s">
        <v>1634</v>
      </c>
      <c r="G564" s="51" t="s">
        <v>33</v>
      </c>
      <c r="H564" s="52">
        <v>2017</v>
      </c>
      <c r="I564" s="38">
        <v>79.8</v>
      </c>
      <c r="J564" s="38">
        <v>79.8</v>
      </c>
      <c r="K564" s="38">
        <v>79.8</v>
      </c>
      <c r="L564" s="38">
        <v>79.8</v>
      </c>
      <c r="M564" s="38">
        <v>79.8</v>
      </c>
      <c r="N564" s="37">
        <v>79.8</v>
      </c>
      <c r="O564" s="37">
        <v>79.8</v>
      </c>
      <c r="P564" s="37">
        <v>79.8</v>
      </c>
      <c r="Q564" s="37">
        <v>79.8</v>
      </c>
      <c r="R564" s="37">
        <v>79.8</v>
      </c>
      <c r="S564" s="37">
        <v>79.8</v>
      </c>
      <c r="T564" s="207"/>
    </row>
    <row r="565" spans="1:20" s="5" customFormat="1" ht="13.2">
      <c r="A565" s="5">
        <f t="shared" si="17"/>
        <v>565</v>
      </c>
      <c r="B565" s="51" t="s">
        <v>1051</v>
      </c>
      <c r="C565" s="51"/>
      <c r="D565" s="51" t="s">
        <v>1052</v>
      </c>
      <c r="E565" s="51" t="s">
        <v>1015</v>
      </c>
      <c r="F565" s="51" t="s">
        <v>1634</v>
      </c>
      <c r="G565" s="51" t="s">
        <v>33</v>
      </c>
      <c r="H565" s="52">
        <v>2017</v>
      </c>
      <c r="I565" s="38">
        <v>75.599999999999994</v>
      </c>
      <c r="J565" s="38">
        <v>75.599999999999994</v>
      </c>
      <c r="K565" s="38">
        <v>75.599999999999994</v>
      </c>
      <c r="L565" s="38">
        <v>75.599999999999994</v>
      </c>
      <c r="M565" s="38">
        <v>75.599999999999994</v>
      </c>
      <c r="N565" s="37">
        <v>75.599999999999994</v>
      </c>
      <c r="O565" s="37">
        <v>75.599999999999994</v>
      </c>
      <c r="P565" s="37">
        <v>75.599999999999994</v>
      </c>
      <c r="Q565" s="37">
        <v>75.599999999999994</v>
      </c>
      <c r="R565" s="37">
        <v>75.599999999999994</v>
      </c>
      <c r="S565" s="37">
        <v>75.599999999999994</v>
      </c>
      <c r="T565" s="207"/>
    </row>
    <row r="566" spans="1:20" s="5" customFormat="1" ht="13.2">
      <c r="A566" s="5">
        <f t="shared" si="17"/>
        <v>566</v>
      </c>
      <c r="B566" s="51" t="s">
        <v>1677</v>
      </c>
      <c r="C566" s="51"/>
      <c r="D566" s="51" t="s">
        <v>1678</v>
      </c>
      <c r="E566" s="51" t="s">
        <v>1545</v>
      </c>
      <c r="F566" s="51" t="s">
        <v>1634</v>
      </c>
      <c r="G566" s="51" t="s">
        <v>33</v>
      </c>
      <c r="H566" s="52">
        <v>2019</v>
      </c>
      <c r="I566" s="38">
        <v>186.5</v>
      </c>
      <c r="J566" s="38">
        <v>186.5</v>
      </c>
      <c r="K566" s="38">
        <v>186.5</v>
      </c>
      <c r="L566" s="38">
        <v>186.5</v>
      </c>
      <c r="M566" s="38">
        <v>186.5</v>
      </c>
      <c r="N566" s="37">
        <v>186.5</v>
      </c>
      <c r="O566" s="37">
        <v>186.5</v>
      </c>
      <c r="P566" s="37">
        <v>186.5</v>
      </c>
      <c r="Q566" s="37">
        <v>186.5</v>
      </c>
      <c r="R566" s="37">
        <v>186.5</v>
      </c>
      <c r="S566" s="37">
        <v>186.5</v>
      </c>
      <c r="T566" s="207"/>
    </row>
    <row r="567" spans="1:20" s="5" customFormat="1" ht="13.2">
      <c r="A567" s="5">
        <f t="shared" si="17"/>
        <v>567</v>
      </c>
      <c r="B567" s="51" t="s">
        <v>1679</v>
      </c>
      <c r="C567" s="51"/>
      <c r="D567" s="51" t="s">
        <v>1680</v>
      </c>
      <c r="E567" s="51" t="s">
        <v>1545</v>
      </c>
      <c r="F567" s="51" t="s">
        <v>1634</v>
      </c>
      <c r="G567" s="51" t="s">
        <v>33</v>
      </c>
      <c r="H567" s="52">
        <v>2019</v>
      </c>
      <c r="I567" s="38">
        <v>163.80000000000001</v>
      </c>
      <c r="J567" s="38">
        <v>163.80000000000001</v>
      </c>
      <c r="K567" s="38">
        <v>163.80000000000001</v>
      </c>
      <c r="L567" s="38">
        <v>163.80000000000001</v>
      </c>
      <c r="M567" s="38">
        <v>163.80000000000001</v>
      </c>
      <c r="N567" s="37">
        <v>163.80000000000001</v>
      </c>
      <c r="O567" s="37">
        <v>163.80000000000001</v>
      </c>
      <c r="P567" s="37">
        <v>163.80000000000001</v>
      </c>
      <c r="Q567" s="37">
        <v>163.80000000000001</v>
      </c>
      <c r="R567" s="37">
        <v>163.80000000000001</v>
      </c>
      <c r="S567" s="37">
        <v>163.80000000000001</v>
      </c>
      <c r="T567" s="207"/>
    </row>
    <row r="568" spans="1:20" s="5" customFormat="1" ht="13.2">
      <c r="A568" s="5">
        <f t="shared" si="17"/>
        <v>568</v>
      </c>
      <c r="B568" s="51" t="s">
        <v>1056</v>
      </c>
      <c r="C568" s="51" t="s">
        <v>4513</v>
      </c>
      <c r="D568" s="51" t="s">
        <v>1057</v>
      </c>
      <c r="E568" s="51" t="s">
        <v>1058</v>
      </c>
      <c r="F568" s="51" t="s">
        <v>1634</v>
      </c>
      <c r="G568" s="51" t="s">
        <v>33</v>
      </c>
      <c r="H568" s="52">
        <v>2007</v>
      </c>
      <c r="I568" s="38">
        <v>124.2</v>
      </c>
      <c r="J568" s="38">
        <v>124.2</v>
      </c>
      <c r="K568" s="38">
        <v>124.2</v>
      </c>
      <c r="L568" s="38">
        <v>124.2</v>
      </c>
      <c r="M568" s="38">
        <v>124.2</v>
      </c>
      <c r="N568" s="37">
        <v>124.2</v>
      </c>
      <c r="O568" s="37">
        <v>124.2</v>
      </c>
      <c r="P568" s="37">
        <v>124.2</v>
      </c>
      <c r="Q568" s="37">
        <v>124.2</v>
      </c>
      <c r="R568" s="37">
        <v>124.2</v>
      </c>
      <c r="S568" s="37">
        <v>124.2</v>
      </c>
      <c r="T568" s="207"/>
    </row>
    <row r="569" spans="1:20" s="5" customFormat="1" ht="13.2">
      <c r="A569" s="5">
        <f t="shared" si="17"/>
        <v>569</v>
      </c>
      <c r="B569" s="51" t="s">
        <v>1060</v>
      </c>
      <c r="C569" s="51"/>
      <c r="D569" s="51" t="s">
        <v>1061</v>
      </c>
      <c r="E569" s="51" t="s">
        <v>1020</v>
      </c>
      <c r="F569" s="51" t="s">
        <v>1634</v>
      </c>
      <c r="G569" s="51" t="s">
        <v>33</v>
      </c>
      <c r="H569" s="52">
        <v>2008</v>
      </c>
      <c r="I569" s="38">
        <v>80</v>
      </c>
      <c r="J569" s="38">
        <v>80</v>
      </c>
      <c r="K569" s="38">
        <v>80</v>
      </c>
      <c r="L569" s="38">
        <v>80</v>
      </c>
      <c r="M569" s="38">
        <v>80</v>
      </c>
      <c r="N569" s="37">
        <v>80</v>
      </c>
      <c r="O569" s="37">
        <v>80</v>
      </c>
      <c r="P569" s="37">
        <v>80</v>
      </c>
      <c r="Q569" s="37">
        <v>80</v>
      </c>
      <c r="R569" s="37">
        <v>80</v>
      </c>
      <c r="S569" s="37">
        <v>80</v>
      </c>
      <c r="T569" s="207"/>
    </row>
    <row r="570" spans="1:20" s="5" customFormat="1" ht="13.2">
      <c r="A570" s="5">
        <f t="shared" si="17"/>
        <v>570</v>
      </c>
      <c r="B570" s="51" t="s">
        <v>1062</v>
      </c>
      <c r="C570" s="51"/>
      <c r="D570" s="51" t="s">
        <v>1063</v>
      </c>
      <c r="E570" s="51" t="s">
        <v>1020</v>
      </c>
      <c r="F570" s="51" t="s">
        <v>1634</v>
      </c>
      <c r="G570" s="51" t="s">
        <v>33</v>
      </c>
      <c r="H570" s="52">
        <v>2010</v>
      </c>
      <c r="I570" s="38">
        <v>69.599999999999994</v>
      </c>
      <c r="J570" s="38">
        <v>69.599999999999994</v>
      </c>
      <c r="K570" s="38">
        <v>69.599999999999994</v>
      </c>
      <c r="L570" s="38">
        <v>69.599999999999994</v>
      </c>
      <c r="M570" s="38">
        <v>69.599999999999994</v>
      </c>
      <c r="N570" s="37">
        <v>69.599999999999994</v>
      </c>
      <c r="O570" s="37">
        <v>69.599999999999994</v>
      </c>
      <c r="P570" s="37">
        <v>69.599999999999994</v>
      </c>
      <c r="Q570" s="37">
        <v>69.599999999999994</v>
      </c>
      <c r="R570" s="37">
        <v>69.599999999999994</v>
      </c>
      <c r="S570" s="37">
        <v>69.599999999999994</v>
      </c>
      <c r="T570" s="207"/>
    </row>
    <row r="571" spans="1:20" s="5" customFormat="1" ht="13.2">
      <c r="A571" s="5">
        <f t="shared" si="17"/>
        <v>571</v>
      </c>
      <c r="B571" s="51" t="s">
        <v>1064</v>
      </c>
      <c r="C571" s="51"/>
      <c r="D571" s="51" t="s">
        <v>1065</v>
      </c>
      <c r="E571" s="51" t="s">
        <v>1048</v>
      </c>
      <c r="F571" s="51" t="s">
        <v>1634</v>
      </c>
      <c r="G571" s="51" t="s">
        <v>31</v>
      </c>
      <c r="H571" s="52">
        <v>2014</v>
      </c>
      <c r="I571" s="38">
        <v>148.6</v>
      </c>
      <c r="J571" s="38">
        <v>148.6</v>
      </c>
      <c r="K571" s="38">
        <v>148.6</v>
      </c>
      <c r="L571" s="38">
        <v>148.6</v>
      </c>
      <c r="M571" s="38">
        <v>148.6</v>
      </c>
      <c r="N571" s="37">
        <v>148.6</v>
      </c>
      <c r="O571" s="37">
        <v>148.6</v>
      </c>
      <c r="P571" s="37">
        <v>148.6</v>
      </c>
      <c r="Q571" s="37">
        <v>148.6</v>
      </c>
      <c r="R571" s="37">
        <v>148.6</v>
      </c>
      <c r="S571" s="37">
        <v>148.6</v>
      </c>
      <c r="T571" s="207"/>
    </row>
    <row r="572" spans="1:20" s="5" customFormat="1" ht="13.2">
      <c r="A572" s="5">
        <f t="shared" si="17"/>
        <v>572</v>
      </c>
      <c r="B572" s="51" t="s">
        <v>3831</v>
      </c>
      <c r="C572" s="51"/>
      <c r="D572" s="51" t="s">
        <v>3832</v>
      </c>
      <c r="E572" s="51" t="s">
        <v>1540</v>
      </c>
      <c r="F572" s="51" t="s">
        <v>1354</v>
      </c>
      <c r="G572" s="51" t="s">
        <v>40</v>
      </c>
      <c r="H572" s="52">
        <v>2024</v>
      </c>
      <c r="I572" s="38">
        <v>121</v>
      </c>
      <c r="J572" s="38">
        <v>121</v>
      </c>
      <c r="K572" s="38">
        <v>121</v>
      </c>
      <c r="L572" s="38">
        <v>121</v>
      </c>
      <c r="M572" s="38">
        <v>121</v>
      </c>
      <c r="N572" s="37">
        <v>121</v>
      </c>
      <c r="O572" s="37">
        <v>121</v>
      </c>
      <c r="P572" s="37">
        <v>121</v>
      </c>
      <c r="Q572" s="37">
        <v>121</v>
      </c>
      <c r="R572" s="37">
        <v>121</v>
      </c>
      <c r="S572" s="37">
        <v>121</v>
      </c>
      <c r="T572" s="207"/>
    </row>
    <row r="573" spans="1:20" s="5" customFormat="1" ht="13.2">
      <c r="A573" s="5">
        <f t="shared" si="17"/>
        <v>573</v>
      </c>
      <c r="B573" s="51" t="s">
        <v>3833</v>
      </c>
      <c r="C573" s="51"/>
      <c r="D573" s="51" t="s">
        <v>3834</v>
      </c>
      <c r="E573" s="51" t="s">
        <v>1540</v>
      </c>
      <c r="F573" s="51" t="s">
        <v>1354</v>
      </c>
      <c r="G573" s="51" t="s">
        <v>40</v>
      </c>
      <c r="H573" s="52">
        <v>2024</v>
      </c>
      <c r="I573" s="38">
        <v>137.1</v>
      </c>
      <c r="J573" s="38">
        <v>137.1</v>
      </c>
      <c r="K573" s="38">
        <v>137.1</v>
      </c>
      <c r="L573" s="38">
        <v>137.1</v>
      </c>
      <c r="M573" s="38">
        <v>137.1</v>
      </c>
      <c r="N573" s="37">
        <v>137.1</v>
      </c>
      <c r="O573" s="37">
        <v>137.1</v>
      </c>
      <c r="P573" s="37">
        <v>137.1</v>
      </c>
      <c r="Q573" s="37">
        <v>137.1</v>
      </c>
      <c r="R573" s="37">
        <v>137.1</v>
      </c>
      <c r="S573" s="37">
        <v>137.1</v>
      </c>
      <c r="T573" s="207"/>
    </row>
    <row r="574" spans="1:20" s="5" customFormat="1" ht="13.2">
      <c r="A574" s="5">
        <f t="shared" si="17"/>
        <v>574</v>
      </c>
      <c r="B574" s="51" t="s">
        <v>1681</v>
      </c>
      <c r="C574" s="51"/>
      <c r="D574" s="51" t="s">
        <v>1682</v>
      </c>
      <c r="E574" s="51" t="s">
        <v>35</v>
      </c>
      <c r="F574" s="51" t="s">
        <v>1634</v>
      </c>
      <c r="G574" s="51" t="s">
        <v>33</v>
      </c>
      <c r="H574" s="52">
        <v>2020</v>
      </c>
      <c r="I574" s="38">
        <v>82</v>
      </c>
      <c r="J574" s="38">
        <v>82</v>
      </c>
      <c r="K574" s="38">
        <v>82</v>
      </c>
      <c r="L574" s="38">
        <v>82</v>
      </c>
      <c r="M574" s="38">
        <v>82</v>
      </c>
      <c r="N574" s="37">
        <v>82</v>
      </c>
      <c r="O574" s="37">
        <v>82</v>
      </c>
      <c r="P574" s="37">
        <v>82</v>
      </c>
      <c r="Q574" s="37">
        <v>82</v>
      </c>
      <c r="R574" s="37">
        <v>82</v>
      </c>
      <c r="S574" s="37">
        <v>82</v>
      </c>
      <c r="T574" s="207"/>
    </row>
    <row r="575" spans="1:20" s="5" customFormat="1" ht="13.2">
      <c r="A575" s="5">
        <f t="shared" si="17"/>
        <v>575</v>
      </c>
      <c r="B575" s="51" t="s">
        <v>1683</v>
      </c>
      <c r="C575" s="51"/>
      <c r="D575" s="51" t="s">
        <v>1684</v>
      </c>
      <c r="E575" s="51" t="s">
        <v>35</v>
      </c>
      <c r="F575" s="51" t="s">
        <v>1634</v>
      </c>
      <c r="G575" s="51" t="s">
        <v>33</v>
      </c>
      <c r="H575" s="52">
        <v>2020</v>
      </c>
      <c r="I575" s="38">
        <v>76</v>
      </c>
      <c r="J575" s="38">
        <v>76</v>
      </c>
      <c r="K575" s="38">
        <v>76</v>
      </c>
      <c r="L575" s="38">
        <v>76</v>
      </c>
      <c r="M575" s="38">
        <v>76</v>
      </c>
      <c r="N575" s="37">
        <v>76</v>
      </c>
      <c r="O575" s="37">
        <v>76</v>
      </c>
      <c r="P575" s="37">
        <v>76</v>
      </c>
      <c r="Q575" s="37">
        <v>76</v>
      </c>
      <c r="R575" s="37">
        <v>76</v>
      </c>
      <c r="S575" s="37">
        <v>76</v>
      </c>
      <c r="T575" s="207"/>
    </row>
    <row r="576" spans="1:20" s="5" customFormat="1" ht="13.2">
      <c r="A576" s="5">
        <f t="shared" si="17"/>
        <v>576</v>
      </c>
      <c r="B576" s="51" t="s">
        <v>1085</v>
      </c>
      <c r="C576" s="51"/>
      <c r="D576" s="51" t="s">
        <v>1086</v>
      </c>
      <c r="E576" s="51" t="s">
        <v>1055</v>
      </c>
      <c r="F576" s="51" t="s">
        <v>1354</v>
      </c>
      <c r="G576" s="51" t="s">
        <v>40</v>
      </c>
      <c r="H576" s="52">
        <v>2014</v>
      </c>
      <c r="I576" s="38">
        <v>107.4</v>
      </c>
      <c r="J576" s="38">
        <v>107.4</v>
      </c>
      <c r="K576" s="38">
        <v>107.4</v>
      </c>
      <c r="L576" s="38">
        <v>107.4</v>
      </c>
      <c r="M576" s="38">
        <v>107.4</v>
      </c>
      <c r="N576" s="37">
        <v>107.4</v>
      </c>
      <c r="O576" s="37">
        <v>107.4</v>
      </c>
      <c r="P576" s="37">
        <v>107.4</v>
      </c>
      <c r="Q576" s="37">
        <v>107.4</v>
      </c>
      <c r="R576" s="37">
        <v>107.4</v>
      </c>
      <c r="S576" s="37">
        <v>107.4</v>
      </c>
      <c r="T576" s="207"/>
    </row>
    <row r="577" spans="1:20" s="5" customFormat="1" ht="13.2">
      <c r="A577" s="5">
        <f t="shared" si="17"/>
        <v>577</v>
      </c>
      <c r="B577" s="51" t="s">
        <v>1089</v>
      </c>
      <c r="C577" s="51"/>
      <c r="D577" s="51" t="s">
        <v>1090</v>
      </c>
      <c r="E577" s="51" t="s">
        <v>1055</v>
      </c>
      <c r="F577" s="51" t="s">
        <v>1354</v>
      </c>
      <c r="G577" s="51" t="s">
        <v>40</v>
      </c>
      <c r="H577" s="52">
        <v>2014</v>
      </c>
      <c r="I577" s="38">
        <v>103.8</v>
      </c>
      <c r="J577" s="38">
        <v>103.8</v>
      </c>
      <c r="K577" s="38">
        <v>103.8</v>
      </c>
      <c r="L577" s="38">
        <v>103.8</v>
      </c>
      <c r="M577" s="38">
        <v>103.8</v>
      </c>
      <c r="N577" s="37">
        <v>103.8</v>
      </c>
      <c r="O577" s="37">
        <v>103.8</v>
      </c>
      <c r="P577" s="37">
        <v>103.8</v>
      </c>
      <c r="Q577" s="37">
        <v>103.8</v>
      </c>
      <c r="R577" s="37">
        <v>103.8</v>
      </c>
      <c r="S577" s="37">
        <v>103.8</v>
      </c>
      <c r="T577" s="207"/>
    </row>
    <row r="578" spans="1:20" s="5" customFormat="1" ht="13.2">
      <c r="A578" s="5">
        <f t="shared" si="17"/>
        <v>578</v>
      </c>
      <c r="B578" s="51" t="s">
        <v>1066</v>
      </c>
      <c r="C578" s="51"/>
      <c r="D578" s="51" t="s">
        <v>3835</v>
      </c>
      <c r="E578" s="51" t="s">
        <v>1015</v>
      </c>
      <c r="F578" s="51" t="s">
        <v>1634</v>
      </c>
      <c r="G578" s="51" t="s">
        <v>33</v>
      </c>
      <c r="H578" s="52">
        <v>2023</v>
      </c>
      <c r="I578" s="38">
        <v>120</v>
      </c>
      <c r="J578" s="38">
        <v>120</v>
      </c>
      <c r="K578" s="38">
        <v>120</v>
      </c>
      <c r="L578" s="38">
        <v>120</v>
      </c>
      <c r="M578" s="38">
        <v>120</v>
      </c>
      <c r="N578" s="37">
        <v>120</v>
      </c>
      <c r="O578" s="37">
        <v>120</v>
      </c>
      <c r="P578" s="37">
        <v>120</v>
      </c>
      <c r="Q578" s="37">
        <v>120</v>
      </c>
      <c r="R578" s="37">
        <v>120</v>
      </c>
      <c r="S578" s="37">
        <v>120</v>
      </c>
      <c r="T578" s="207"/>
    </row>
    <row r="579" spans="1:20" s="5" customFormat="1" ht="13.2">
      <c r="A579" s="5">
        <f t="shared" si="17"/>
        <v>579</v>
      </c>
      <c r="B579" s="51" t="s">
        <v>1068</v>
      </c>
      <c r="C579" s="51"/>
      <c r="D579" s="51" t="s">
        <v>3836</v>
      </c>
      <c r="E579" s="51" t="s">
        <v>1015</v>
      </c>
      <c r="F579" s="51" t="s">
        <v>1634</v>
      </c>
      <c r="G579" s="51" t="s">
        <v>33</v>
      </c>
      <c r="H579" s="52">
        <v>2023</v>
      </c>
      <c r="I579" s="38">
        <v>62.4</v>
      </c>
      <c r="J579" s="38">
        <v>62.4</v>
      </c>
      <c r="K579" s="38">
        <v>62.4</v>
      </c>
      <c r="L579" s="38">
        <v>62.4</v>
      </c>
      <c r="M579" s="38">
        <v>62.4</v>
      </c>
      <c r="N579" s="37">
        <v>62.4</v>
      </c>
      <c r="O579" s="37">
        <v>62.4</v>
      </c>
      <c r="P579" s="37">
        <v>62.4</v>
      </c>
      <c r="Q579" s="37">
        <v>62.4</v>
      </c>
      <c r="R579" s="37">
        <v>62.4</v>
      </c>
      <c r="S579" s="37">
        <v>62.4</v>
      </c>
      <c r="T579" s="207"/>
    </row>
    <row r="580" spans="1:20" s="5" customFormat="1" ht="13.2">
      <c r="A580" s="5">
        <f t="shared" si="17"/>
        <v>580</v>
      </c>
      <c r="B580" s="51" t="s">
        <v>1069</v>
      </c>
      <c r="C580" s="51"/>
      <c r="D580" s="51" t="s">
        <v>1070</v>
      </c>
      <c r="E580" s="51" t="s">
        <v>1071</v>
      </c>
      <c r="F580" s="51" t="s">
        <v>1634</v>
      </c>
      <c r="G580" s="51" t="s">
        <v>33</v>
      </c>
      <c r="H580" s="52">
        <v>2015</v>
      </c>
      <c r="I580" s="38">
        <v>150</v>
      </c>
      <c r="J580" s="38">
        <v>150</v>
      </c>
      <c r="K580" s="38">
        <v>150</v>
      </c>
      <c r="L580" s="38">
        <v>150</v>
      </c>
      <c r="M580" s="38">
        <v>150</v>
      </c>
      <c r="N580" s="37">
        <v>150</v>
      </c>
      <c r="O580" s="37">
        <v>150</v>
      </c>
      <c r="P580" s="37">
        <v>150</v>
      </c>
      <c r="Q580" s="37">
        <v>150</v>
      </c>
      <c r="R580" s="37">
        <v>150</v>
      </c>
      <c r="S580" s="37">
        <v>150</v>
      </c>
      <c r="T580" s="207"/>
    </row>
    <row r="581" spans="1:20" s="5" customFormat="1" ht="13.2">
      <c r="A581" s="5">
        <f t="shared" si="17"/>
        <v>581</v>
      </c>
      <c r="B581" s="51" t="s">
        <v>1959</v>
      </c>
      <c r="C581" s="51"/>
      <c r="D581" s="51" t="s">
        <v>1960</v>
      </c>
      <c r="E581" s="51" t="s">
        <v>98</v>
      </c>
      <c r="F581" s="51" t="s">
        <v>1634</v>
      </c>
      <c r="G581" s="51" t="s">
        <v>33</v>
      </c>
      <c r="H581" s="52">
        <v>2021</v>
      </c>
      <c r="I581" s="38">
        <v>98.7</v>
      </c>
      <c r="J581" s="38">
        <v>98.7</v>
      </c>
      <c r="K581" s="38">
        <v>98.7</v>
      </c>
      <c r="L581" s="38">
        <v>98.7</v>
      </c>
      <c r="M581" s="38">
        <v>98.7</v>
      </c>
      <c r="N581" s="37">
        <v>98.7</v>
      </c>
      <c r="O581" s="37">
        <v>98.7</v>
      </c>
      <c r="P581" s="37">
        <v>98.7</v>
      </c>
      <c r="Q581" s="37">
        <v>98.7</v>
      </c>
      <c r="R581" s="37">
        <v>98.7</v>
      </c>
      <c r="S581" s="37">
        <v>98.7</v>
      </c>
      <c r="T581" s="207"/>
    </row>
    <row r="582" spans="1:20" s="5" customFormat="1" ht="13.2">
      <c r="A582" s="5">
        <f t="shared" ref="A582:A645" si="18">A581+1</f>
        <v>582</v>
      </c>
      <c r="B582" s="51" t="s">
        <v>1961</v>
      </c>
      <c r="C582" s="51"/>
      <c r="D582" s="51" t="s">
        <v>1962</v>
      </c>
      <c r="E582" s="51" t="s">
        <v>98</v>
      </c>
      <c r="F582" s="51" t="s">
        <v>1634</v>
      </c>
      <c r="G582" s="51" t="s">
        <v>33</v>
      </c>
      <c r="H582" s="52">
        <v>2021</v>
      </c>
      <c r="I582" s="38">
        <v>126.9</v>
      </c>
      <c r="J582" s="38">
        <v>126.9</v>
      </c>
      <c r="K582" s="38">
        <v>126.9</v>
      </c>
      <c r="L582" s="38">
        <v>126.9</v>
      </c>
      <c r="M582" s="38">
        <v>126.9</v>
      </c>
      <c r="N582" s="37">
        <v>126.9</v>
      </c>
      <c r="O582" s="37">
        <v>126.9</v>
      </c>
      <c r="P582" s="37">
        <v>126.9</v>
      </c>
      <c r="Q582" s="37">
        <v>126.9</v>
      </c>
      <c r="R582" s="37">
        <v>126.9</v>
      </c>
      <c r="S582" s="37">
        <v>126.9</v>
      </c>
      <c r="T582" s="207"/>
    </row>
    <row r="583" spans="1:20" s="5" customFormat="1" ht="13.2">
      <c r="A583" s="5">
        <f t="shared" si="18"/>
        <v>583</v>
      </c>
      <c r="B583" s="51" t="s">
        <v>1329</v>
      </c>
      <c r="C583" s="51"/>
      <c r="D583" s="51" t="s">
        <v>1330</v>
      </c>
      <c r="E583" s="51" t="s">
        <v>38</v>
      </c>
      <c r="F583" s="51" t="s">
        <v>55</v>
      </c>
      <c r="G583" s="51" t="s">
        <v>69</v>
      </c>
      <c r="H583" s="52">
        <v>2021</v>
      </c>
      <c r="I583" s="38">
        <v>141.6</v>
      </c>
      <c r="J583" s="38">
        <v>141.6</v>
      </c>
      <c r="K583" s="38">
        <v>141.6</v>
      </c>
      <c r="L583" s="38">
        <v>141.6</v>
      </c>
      <c r="M583" s="38">
        <v>141.6</v>
      </c>
      <c r="N583" s="37">
        <v>141.6</v>
      </c>
      <c r="O583" s="37">
        <v>141.6</v>
      </c>
      <c r="P583" s="37">
        <v>141.6</v>
      </c>
      <c r="Q583" s="37">
        <v>141.6</v>
      </c>
      <c r="R583" s="37">
        <v>141.6</v>
      </c>
      <c r="S583" s="37">
        <v>141.6</v>
      </c>
      <c r="T583" s="207"/>
    </row>
    <row r="584" spans="1:20" s="5" customFormat="1" ht="13.2">
      <c r="A584" s="5">
        <f t="shared" si="18"/>
        <v>584</v>
      </c>
      <c r="B584" s="51" t="s">
        <v>1331</v>
      </c>
      <c r="C584" s="51"/>
      <c r="D584" s="51" t="s">
        <v>1332</v>
      </c>
      <c r="E584" s="51" t="s">
        <v>38</v>
      </c>
      <c r="F584" s="51" t="s">
        <v>55</v>
      </c>
      <c r="G584" s="51" t="s">
        <v>69</v>
      </c>
      <c r="H584" s="52">
        <v>2021</v>
      </c>
      <c r="I584" s="38">
        <v>141.6</v>
      </c>
      <c r="J584" s="38">
        <v>141.6</v>
      </c>
      <c r="K584" s="38">
        <v>141.6</v>
      </c>
      <c r="L584" s="38">
        <v>141.6</v>
      </c>
      <c r="M584" s="38">
        <v>141.6</v>
      </c>
      <c r="N584" s="37">
        <v>141.6</v>
      </c>
      <c r="O584" s="37">
        <v>141.6</v>
      </c>
      <c r="P584" s="37">
        <v>141.6</v>
      </c>
      <c r="Q584" s="37">
        <v>141.6</v>
      </c>
      <c r="R584" s="37">
        <v>141.6</v>
      </c>
      <c r="S584" s="37">
        <v>141.6</v>
      </c>
      <c r="T584" s="207"/>
    </row>
    <row r="585" spans="1:20" s="5" customFormat="1" ht="13.2">
      <c r="A585" s="5">
        <f t="shared" si="18"/>
        <v>585</v>
      </c>
      <c r="B585" s="51" t="s">
        <v>1074</v>
      </c>
      <c r="C585" s="51"/>
      <c r="D585" s="51" t="s">
        <v>1075</v>
      </c>
      <c r="E585" s="51" t="s">
        <v>239</v>
      </c>
      <c r="F585" s="51" t="s">
        <v>1634</v>
      </c>
      <c r="G585" s="51" t="s">
        <v>33</v>
      </c>
      <c r="H585" s="52">
        <v>2016</v>
      </c>
      <c r="I585" s="38">
        <v>119.93</v>
      </c>
      <c r="J585" s="38">
        <v>119.9</v>
      </c>
      <c r="K585" s="38">
        <v>119.9</v>
      </c>
      <c r="L585" s="38">
        <v>119.9</v>
      </c>
      <c r="M585" s="38">
        <v>119.9</v>
      </c>
      <c r="N585" s="37">
        <v>119.9</v>
      </c>
      <c r="O585" s="37">
        <v>119.9</v>
      </c>
      <c r="P585" s="37">
        <v>119.9</v>
      </c>
      <c r="Q585" s="37">
        <v>119.9</v>
      </c>
      <c r="R585" s="37">
        <v>119.9</v>
      </c>
      <c r="S585" s="37">
        <v>119.9</v>
      </c>
      <c r="T585" s="207"/>
    </row>
    <row r="586" spans="1:20" s="5" customFormat="1" ht="13.2">
      <c r="A586" s="5">
        <f t="shared" si="18"/>
        <v>586</v>
      </c>
      <c r="B586" s="51" t="s">
        <v>1076</v>
      </c>
      <c r="C586" s="51"/>
      <c r="D586" s="51" t="s">
        <v>1077</v>
      </c>
      <c r="E586" s="51" t="s">
        <v>1078</v>
      </c>
      <c r="F586" s="51" t="s">
        <v>1634</v>
      </c>
      <c r="G586" s="51" t="s">
        <v>33</v>
      </c>
      <c r="H586" s="52">
        <v>2008</v>
      </c>
      <c r="I586" s="38">
        <v>165.6</v>
      </c>
      <c r="J586" s="38">
        <v>163.5</v>
      </c>
      <c r="K586" s="38">
        <v>163.5</v>
      </c>
      <c r="L586" s="38">
        <v>163.5</v>
      </c>
      <c r="M586" s="38">
        <v>163.5</v>
      </c>
      <c r="N586" s="37">
        <v>163.5</v>
      </c>
      <c r="O586" s="37">
        <v>163.5</v>
      </c>
      <c r="P586" s="37">
        <v>163.5</v>
      </c>
      <c r="Q586" s="37">
        <v>163.5</v>
      </c>
      <c r="R586" s="37">
        <v>163.5</v>
      </c>
      <c r="S586" s="37">
        <v>163.5</v>
      </c>
      <c r="T586" s="207"/>
    </row>
    <row r="587" spans="1:20" s="5" customFormat="1" ht="13.2">
      <c r="A587" s="5">
        <f t="shared" si="18"/>
        <v>587</v>
      </c>
      <c r="B587" s="51" t="s">
        <v>1106</v>
      </c>
      <c r="C587" s="51"/>
      <c r="D587" s="51" t="s">
        <v>1107</v>
      </c>
      <c r="E587" s="51" t="s">
        <v>1108</v>
      </c>
      <c r="F587" s="51" t="s">
        <v>1354</v>
      </c>
      <c r="G587" s="51" t="s">
        <v>40</v>
      </c>
      <c r="H587" s="52">
        <v>2014</v>
      </c>
      <c r="I587" s="38">
        <v>99.9</v>
      </c>
      <c r="J587" s="38">
        <v>99.9</v>
      </c>
      <c r="K587" s="38">
        <v>99.9</v>
      </c>
      <c r="L587" s="38">
        <v>99.9</v>
      </c>
      <c r="M587" s="38">
        <v>99.9</v>
      </c>
      <c r="N587" s="37">
        <v>99.9</v>
      </c>
      <c r="O587" s="37">
        <v>99.9</v>
      </c>
      <c r="P587" s="37">
        <v>99.9</v>
      </c>
      <c r="Q587" s="37">
        <v>99.9</v>
      </c>
      <c r="R587" s="37">
        <v>99.9</v>
      </c>
      <c r="S587" s="37">
        <v>99.9</v>
      </c>
      <c r="T587" s="207"/>
    </row>
    <row r="588" spans="1:20" s="5" customFormat="1" ht="13.2">
      <c r="A588" s="5">
        <f t="shared" si="18"/>
        <v>588</v>
      </c>
      <c r="B588" s="51" t="s">
        <v>1111</v>
      </c>
      <c r="C588" s="51"/>
      <c r="D588" s="51" t="s">
        <v>1112</v>
      </c>
      <c r="E588" s="51" t="s">
        <v>1108</v>
      </c>
      <c r="F588" s="51" t="s">
        <v>1354</v>
      </c>
      <c r="G588" s="51" t="s">
        <v>40</v>
      </c>
      <c r="H588" s="52">
        <v>2014</v>
      </c>
      <c r="I588" s="38">
        <v>100</v>
      </c>
      <c r="J588" s="38">
        <v>100</v>
      </c>
      <c r="K588" s="38">
        <v>100</v>
      </c>
      <c r="L588" s="38">
        <v>100</v>
      </c>
      <c r="M588" s="38">
        <v>100</v>
      </c>
      <c r="N588" s="37">
        <v>100</v>
      </c>
      <c r="O588" s="37">
        <v>100</v>
      </c>
      <c r="P588" s="37">
        <v>100</v>
      </c>
      <c r="Q588" s="37">
        <v>100</v>
      </c>
      <c r="R588" s="37">
        <v>100</v>
      </c>
      <c r="S588" s="37">
        <v>100</v>
      </c>
      <c r="T588" s="207"/>
    </row>
    <row r="589" spans="1:20" s="5" customFormat="1" ht="13.2">
      <c r="A589" s="5">
        <f t="shared" si="18"/>
        <v>589</v>
      </c>
      <c r="B589" s="51" t="s">
        <v>1079</v>
      </c>
      <c r="C589" s="51"/>
      <c r="D589" s="51" t="s">
        <v>1080</v>
      </c>
      <c r="E589" s="51" t="s">
        <v>1745</v>
      </c>
      <c r="F589" s="51" t="s">
        <v>1634</v>
      </c>
      <c r="G589" s="51" t="s">
        <v>33</v>
      </c>
      <c r="H589" s="52">
        <v>2018</v>
      </c>
      <c r="I589" s="38">
        <v>152.5</v>
      </c>
      <c r="J589" s="38">
        <v>152.5</v>
      </c>
      <c r="K589" s="38">
        <v>152.5</v>
      </c>
      <c r="L589" s="38">
        <v>152.5</v>
      </c>
      <c r="M589" s="38">
        <v>152.5</v>
      </c>
      <c r="N589" s="37">
        <v>152.5</v>
      </c>
      <c r="O589" s="37">
        <v>152.5</v>
      </c>
      <c r="P589" s="37">
        <v>152.5</v>
      </c>
      <c r="Q589" s="37">
        <v>152.5</v>
      </c>
      <c r="R589" s="37">
        <v>152.5</v>
      </c>
      <c r="S589" s="37">
        <v>152.5</v>
      </c>
      <c r="T589" s="207"/>
    </row>
    <row r="590" spans="1:20" s="5" customFormat="1" ht="13.2">
      <c r="A590" s="5">
        <f t="shared" si="18"/>
        <v>590</v>
      </c>
      <c r="B590" s="51" t="s">
        <v>1081</v>
      </c>
      <c r="C590" s="51"/>
      <c r="D590" s="51" t="s">
        <v>1082</v>
      </c>
      <c r="E590" s="51" t="s">
        <v>1745</v>
      </c>
      <c r="F590" s="51" t="s">
        <v>1634</v>
      </c>
      <c r="G590" s="51" t="s">
        <v>33</v>
      </c>
      <c r="H590" s="52">
        <v>2018</v>
      </c>
      <c r="I590" s="38">
        <v>147.5</v>
      </c>
      <c r="J590" s="38">
        <v>147.5</v>
      </c>
      <c r="K590" s="38">
        <v>147.5</v>
      </c>
      <c r="L590" s="38">
        <v>147.5</v>
      </c>
      <c r="M590" s="38">
        <v>147.5</v>
      </c>
      <c r="N590" s="37">
        <v>147.5</v>
      </c>
      <c r="O590" s="37">
        <v>147.5</v>
      </c>
      <c r="P590" s="37">
        <v>147.5</v>
      </c>
      <c r="Q590" s="37">
        <v>147.5</v>
      </c>
      <c r="R590" s="37">
        <v>147.5</v>
      </c>
      <c r="S590" s="37">
        <v>147.5</v>
      </c>
      <c r="T590" s="207"/>
    </row>
    <row r="591" spans="1:20" s="5" customFormat="1" ht="13.2">
      <c r="A591" s="5">
        <f t="shared" si="18"/>
        <v>591</v>
      </c>
      <c r="B591" s="51" t="s">
        <v>1083</v>
      </c>
      <c r="C591" s="51"/>
      <c r="D591" s="51" t="s">
        <v>1084</v>
      </c>
      <c r="E591" s="51" t="s">
        <v>48</v>
      </c>
      <c r="F591" s="51" t="s">
        <v>1634</v>
      </c>
      <c r="G591" s="51" t="s">
        <v>32</v>
      </c>
      <c r="H591" s="52">
        <v>2016</v>
      </c>
      <c r="I591" s="38">
        <v>52</v>
      </c>
      <c r="J591" s="38">
        <v>52</v>
      </c>
      <c r="K591" s="38">
        <v>52</v>
      </c>
      <c r="L591" s="38">
        <v>52</v>
      </c>
      <c r="M591" s="38">
        <v>52</v>
      </c>
      <c r="N591" s="37">
        <v>52</v>
      </c>
      <c r="O591" s="37">
        <v>52</v>
      </c>
      <c r="P591" s="37">
        <v>52</v>
      </c>
      <c r="Q591" s="37">
        <v>52</v>
      </c>
      <c r="R591" s="37">
        <v>52</v>
      </c>
      <c r="S591" s="37">
        <v>52</v>
      </c>
      <c r="T591" s="207"/>
    </row>
    <row r="592" spans="1:20" s="5" customFormat="1" ht="13.2">
      <c r="A592" s="5">
        <f t="shared" si="18"/>
        <v>592</v>
      </c>
      <c r="B592" s="51" t="s">
        <v>1087</v>
      </c>
      <c r="C592" s="51"/>
      <c r="D592" s="51" t="s">
        <v>1088</v>
      </c>
      <c r="E592" s="51" t="s">
        <v>48</v>
      </c>
      <c r="F592" s="51" t="s">
        <v>1634</v>
      </c>
      <c r="G592" s="51" t="s">
        <v>32</v>
      </c>
      <c r="H592" s="52">
        <v>2016</v>
      </c>
      <c r="I592" s="38">
        <v>98</v>
      </c>
      <c r="J592" s="38">
        <v>98</v>
      </c>
      <c r="K592" s="38">
        <v>98</v>
      </c>
      <c r="L592" s="38">
        <v>98</v>
      </c>
      <c r="M592" s="38">
        <v>98</v>
      </c>
      <c r="N592" s="37">
        <v>98</v>
      </c>
      <c r="O592" s="37">
        <v>98</v>
      </c>
      <c r="P592" s="37">
        <v>98</v>
      </c>
      <c r="Q592" s="37">
        <v>98</v>
      </c>
      <c r="R592" s="37">
        <v>98</v>
      </c>
      <c r="S592" s="37">
        <v>98</v>
      </c>
      <c r="T592" s="207"/>
    </row>
    <row r="593" spans="1:20" s="5" customFormat="1" ht="13.2">
      <c r="A593" s="5">
        <f t="shared" si="18"/>
        <v>593</v>
      </c>
      <c r="B593" s="51" t="s">
        <v>1091</v>
      </c>
      <c r="C593" s="51"/>
      <c r="D593" s="51" t="s">
        <v>1092</v>
      </c>
      <c r="E593" s="51" t="s">
        <v>48</v>
      </c>
      <c r="F593" s="51" t="s">
        <v>1634</v>
      </c>
      <c r="G593" s="51" t="s">
        <v>32</v>
      </c>
      <c r="H593" s="52">
        <v>2016</v>
      </c>
      <c r="I593" s="38">
        <v>100</v>
      </c>
      <c r="J593" s="38">
        <v>100</v>
      </c>
      <c r="K593" s="38">
        <v>100</v>
      </c>
      <c r="L593" s="38">
        <v>100</v>
      </c>
      <c r="M593" s="38">
        <v>100</v>
      </c>
      <c r="N593" s="37">
        <v>100</v>
      </c>
      <c r="O593" s="37">
        <v>100</v>
      </c>
      <c r="P593" s="37">
        <v>100</v>
      </c>
      <c r="Q593" s="37">
        <v>100</v>
      </c>
      <c r="R593" s="37">
        <v>100</v>
      </c>
      <c r="S593" s="37">
        <v>100</v>
      </c>
      <c r="T593" s="207"/>
    </row>
    <row r="594" spans="1:20" s="5" customFormat="1" ht="13.2">
      <c r="A594" s="5">
        <f t="shared" si="18"/>
        <v>594</v>
      </c>
      <c r="B594" s="51" t="s">
        <v>115</v>
      </c>
      <c r="C594" s="51"/>
      <c r="D594" s="51" t="s">
        <v>1963</v>
      </c>
      <c r="E594" s="51" t="s">
        <v>48</v>
      </c>
      <c r="F594" s="51" t="s">
        <v>1634</v>
      </c>
      <c r="G594" s="51" t="s">
        <v>32</v>
      </c>
      <c r="H594" s="52">
        <v>2021</v>
      </c>
      <c r="I594" s="38">
        <v>50.4</v>
      </c>
      <c r="J594" s="38">
        <v>50.4</v>
      </c>
      <c r="K594" s="38">
        <v>50.4</v>
      </c>
      <c r="L594" s="38">
        <v>50.4</v>
      </c>
      <c r="M594" s="38">
        <v>50.4</v>
      </c>
      <c r="N594" s="37">
        <v>50.4</v>
      </c>
      <c r="O594" s="37">
        <v>50.4</v>
      </c>
      <c r="P594" s="37">
        <v>50.4</v>
      </c>
      <c r="Q594" s="37">
        <v>50.4</v>
      </c>
      <c r="R594" s="37">
        <v>50.4</v>
      </c>
      <c r="S594" s="37">
        <v>50.4</v>
      </c>
      <c r="T594" s="207"/>
    </row>
    <row r="595" spans="1:20" s="5" customFormat="1" ht="13.2">
      <c r="A595" s="5">
        <f t="shared" si="18"/>
        <v>595</v>
      </c>
      <c r="B595" s="51" t="s">
        <v>1964</v>
      </c>
      <c r="C595" s="51"/>
      <c r="D595" s="51" t="s">
        <v>1965</v>
      </c>
      <c r="E595" s="51" t="s">
        <v>87</v>
      </c>
      <c r="F595" s="51" t="s">
        <v>1634</v>
      </c>
      <c r="G595" s="51" t="s">
        <v>33</v>
      </c>
      <c r="H595" s="52">
        <v>2021</v>
      </c>
      <c r="I595" s="38">
        <v>46</v>
      </c>
      <c r="J595" s="38">
        <v>46</v>
      </c>
      <c r="K595" s="38">
        <v>46</v>
      </c>
      <c r="L595" s="38">
        <v>46</v>
      </c>
      <c r="M595" s="38">
        <v>46</v>
      </c>
      <c r="N595" s="37">
        <v>46</v>
      </c>
      <c r="O595" s="37">
        <v>46</v>
      </c>
      <c r="P595" s="37">
        <v>46</v>
      </c>
      <c r="Q595" s="37">
        <v>46</v>
      </c>
      <c r="R595" s="37">
        <v>46</v>
      </c>
      <c r="S595" s="37">
        <v>46</v>
      </c>
      <c r="T595" s="207"/>
    </row>
    <row r="596" spans="1:20" s="5" customFormat="1" ht="13.2">
      <c r="A596" s="5">
        <f t="shared" si="18"/>
        <v>596</v>
      </c>
      <c r="B596" s="51" t="s">
        <v>1966</v>
      </c>
      <c r="C596" s="51"/>
      <c r="D596" s="51" t="s">
        <v>1967</v>
      </c>
      <c r="E596" s="51" t="s">
        <v>87</v>
      </c>
      <c r="F596" s="51" t="s">
        <v>1634</v>
      </c>
      <c r="G596" s="51" t="s">
        <v>33</v>
      </c>
      <c r="H596" s="52">
        <v>2021</v>
      </c>
      <c r="I596" s="38">
        <v>52</v>
      </c>
      <c r="J596" s="38">
        <v>52</v>
      </c>
      <c r="K596" s="38">
        <v>52</v>
      </c>
      <c r="L596" s="38">
        <v>52</v>
      </c>
      <c r="M596" s="38">
        <v>52</v>
      </c>
      <c r="N596" s="37">
        <v>52</v>
      </c>
      <c r="O596" s="37">
        <v>52</v>
      </c>
      <c r="P596" s="37">
        <v>52</v>
      </c>
      <c r="Q596" s="37">
        <v>52</v>
      </c>
      <c r="R596" s="37">
        <v>52</v>
      </c>
      <c r="S596" s="37">
        <v>52</v>
      </c>
      <c r="T596" s="207"/>
    </row>
    <row r="597" spans="1:20" s="5" customFormat="1" ht="13.2">
      <c r="A597" s="5">
        <f t="shared" si="18"/>
        <v>597</v>
      </c>
      <c r="B597" s="51" t="s">
        <v>1968</v>
      </c>
      <c r="C597" s="51"/>
      <c r="D597" s="51" t="s">
        <v>1969</v>
      </c>
      <c r="E597" s="51" t="s">
        <v>87</v>
      </c>
      <c r="F597" s="51" t="s">
        <v>1634</v>
      </c>
      <c r="G597" s="51" t="s">
        <v>33</v>
      </c>
      <c r="H597" s="52">
        <v>2021</v>
      </c>
      <c r="I597" s="38">
        <v>25.3</v>
      </c>
      <c r="J597" s="38">
        <v>25.3</v>
      </c>
      <c r="K597" s="38">
        <v>25.3</v>
      </c>
      <c r="L597" s="38">
        <v>25.3</v>
      </c>
      <c r="M597" s="38">
        <v>25.3</v>
      </c>
      <c r="N597" s="37">
        <v>25.3</v>
      </c>
      <c r="O597" s="37">
        <v>25.3</v>
      </c>
      <c r="P597" s="37">
        <v>25.3</v>
      </c>
      <c r="Q597" s="37">
        <v>25.3</v>
      </c>
      <c r="R597" s="37">
        <v>25.3</v>
      </c>
      <c r="S597" s="37">
        <v>25.3</v>
      </c>
      <c r="T597" s="207"/>
    </row>
    <row r="598" spans="1:20" s="5" customFormat="1" ht="13.2">
      <c r="A598" s="5">
        <f t="shared" si="18"/>
        <v>598</v>
      </c>
      <c r="B598" s="51" t="s">
        <v>1970</v>
      </c>
      <c r="C598" s="51"/>
      <c r="D598" s="51" t="s">
        <v>1971</v>
      </c>
      <c r="E598" s="51" t="s">
        <v>87</v>
      </c>
      <c r="F598" s="51" t="s">
        <v>1634</v>
      </c>
      <c r="G598" s="51" t="s">
        <v>33</v>
      </c>
      <c r="H598" s="52">
        <v>2021</v>
      </c>
      <c r="I598" s="38">
        <v>122.5</v>
      </c>
      <c r="J598" s="38">
        <v>122.5</v>
      </c>
      <c r="K598" s="38">
        <v>122.5</v>
      </c>
      <c r="L598" s="38">
        <v>122.5</v>
      </c>
      <c r="M598" s="38">
        <v>122.5</v>
      </c>
      <c r="N598" s="37">
        <v>122.5</v>
      </c>
      <c r="O598" s="37">
        <v>122.5</v>
      </c>
      <c r="P598" s="37">
        <v>122.5</v>
      </c>
      <c r="Q598" s="37">
        <v>122.5</v>
      </c>
      <c r="R598" s="37">
        <v>122.5</v>
      </c>
      <c r="S598" s="37">
        <v>122.5</v>
      </c>
      <c r="T598" s="207"/>
    </row>
    <row r="599" spans="1:20" s="5" customFormat="1" ht="13.2">
      <c r="A599" s="5">
        <f t="shared" si="18"/>
        <v>599</v>
      </c>
      <c r="B599" s="51" t="s">
        <v>1972</v>
      </c>
      <c r="C599" s="51"/>
      <c r="D599" s="51" t="s">
        <v>1973</v>
      </c>
      <c r="E599" s="51" t="s">
        <v>87</v>
      </c>
      <c r="F599" s="51" t="s">
        <v>1634</v>
      </c>
      <c r="G599" s="51" t="s">
        <v>33</v>
      </c>
      <c r="H599" s="52">
        <v>2021</v>
      </c>
      <c r="I599" s="38">
        <v>25.3</v>
      </c>
      <c r="J599" s="38">
        <v>25.3</v>
      </c>
      <c r="K599" s="38">
        <v>25.3</v>
      </c>
      <c r="L599" s="38">
        <v>25.3</v>
      </c>
      <c r="M599" s="38">
        <v>25.3</v>
      </c>
      <c r="N599" s="37">
        <v>25.3</v>
      </c>
      <c r="O599" s="37">
        <v>25.3</v>
      </c>
      <c r="P599" s="37">
        <v>25.3</v>
      </c>
      <c r="Q599" s="37">
        <v>25.3</v>
      </c>
      <c r="R599" s="37">
        <v>25.3</v>
      </c>
      <c r="S599" s="37">
        <v>25.3</v>
      </c>
      <c r="T599" s="207"/>
    </row>
    <row r="600" spans="1:20" s="5" customFormat="1" ht="13.2">
      <c r="A600" s="5">
        <f t="shared" si="18"/>
        <v>600</v>
      </c>
      <c r="B600" s="51" t="s">
        <v>1974</v>
      </c>
      <c r="C600" s="51"/>
      <c r="D600" s="51" t="s">
        <v>1975</v>
      </c>
      <c r="E600" s="51" t="s">
        <v>87</v>
      </c>
      <c r="F600" s="51" t="s">
        <v>1634</v>
      </c>
      <c r="G600" s="51" t="s">
        <v>33</v>
      </c>
      <c r="H600" s="52">
        <v>2021</v>
      </c>
      <c r="I600" s="38">
        <v>127.6</v>
      </c>
      <c r="J600" s="38">
        <v>127.6</v>
      </c>
      <c r="K600" s="38">
        <v>127.6</v>
      </c>
      <c r="L600" s="38">
        <v>127.6</v>
      </c>
      <c r="M600" s="38">
        <v>127.6</v>
      </c>
      <c r="N600" s="37">
        <v>127.6</v>
      </c>
      <c r="O600" s="37">
        <v>127.6</v>
      </c>
      <c r="P600" s="37">
        <v>127.6</v>
      </c>
      <c r="Q600" s="37">
        <v>127.6</v>
      </c>
      <c r="R600" s="37">
        <v>127.6</v>
      </c>
      <c r="S600" s="37">
        <v>127.6</v>
      </c>
      <c r="T600" s="207"/>
    </row>
    <row r="601" spans="1:20" s="5" customFormat="1" ht="13.2">
      <c r="A601" s="5">
        <f t="shared" si="18"/>
        <v>601</v>
      </c>
      <c r="B601" s="51" t="s">
        <v>1976</v>
      </c>
      <c r="C601" s="51"/>
      <c r="D601" s="51" t="s">
        <v>1977</v>
      </c>
      <c r="E601" s="51" t="s">
        <v>87</v>
      </c>
      <c r="F601" s="51" t="s">
        <v>1634</v>
      </c>
      <c r="G601" s="51" t="s">
        <v>33</v>
      </c>
      <c r="H601" s="52">
        <v>2021</v>
      </c>
      <c r="I601" s="38">
        <v>101.6</v>
      </c>
      <c r="J601" s="38">
        <v>101.6</v>
      </c>
      <c r="K601" s="38">
        <v>101.6</v>
      </c>
      <c r="L601" s="38">
        <v>101.6</v>
      </c>
      <c r="M601" s="38">
        <v>101.6</v>
      </c>
      <c r="N601" s="37">
        <v>101.6</v>
      </c>
      <c r="O601" s="37">
        <v>101.6</v>
      </c>
      <c r="P601" s="37">
        <v>101.6</v>
      </c>
      <c r="Q601" s="37">
        <v>101.6</v>
      </c>
      <c r="R601" s="37">
        <v>101.6</v>
      </c>
      <c r="S601" s="37">
        <v>101.6</v>
      </c>
      <c r="T601" s="207"/>
    </row>
    <row r="602" spans="1:20" s="5" customFormat="1" ht="13.2">
      <c r="A602" s="5">
        <f t="shared" si="18"/>
        <v>602</v>
      </c>
      <c r="B602" s="51" t="s">
        <v>1093</v>
      </c>
      <c r="C602" s="51"/>
      <c r="D602" s="51" t="s">
        <v>1094</v>
      </c>
      <c r="E602" s="51" t="s">
        <v>1095</v>
      </c>
      <c r="F602" s="51" t="s">
        <v>1634</v>
      </c>
      <c r="G602" s="51" t="s">
        <v>33</v>
      </c>
      <c r="H602" s="52">
        <v>2017</v>
      </c>
      <c r="I602" s="38">
        <v>134.81</v>
      </c>
      <c r="J602" s="38">
        <v>131.1</v>
      </c>
      <c r="K602" s="38">
        <v>131.1</v>
      </c>
      <c r="L602" s="38">
        <v>131.1</v>
      </c>
      <c r="M602" s="38">
        <v>131.1</v>
      </c>
      <c r="N602" s="37">
        <v>131.1</v>
      </c>
      <c r="O602" s="37">
        <v>131.1</v>
      </c>
      <c r="P602" s="37">
        <v>131.1</v>
      </c>
      <c r="Q602" s="37">
        <v>131.1</v>
      </c>
      <c r="R602" s="37">
        <v>131.1</v>
      </c>
      <c r="S602" s="37">
        <v>131.1</v>
      </c>
      <c r="T602" s="207"/>
    </row>
    <row r="603" spans="1:20" s="5" customFormat="1" ht="13.2">
      <c r="A603" s="5">
        <f t="shared" si="18"/>
        <v>603</v>
      </c>
      <c r="B603" s="51" t="s">
        <v>1096</v>
      </c>
      <c r="C603" s="51"/>
      <c r="D603" s="51" t="s">
        <v>1097</v>
      </c>
      <c r="E603" s="51" t="s">
        <v>1095</v>
      </c>
      <c r="F603" s="51" t="s">
        <v>1634</v>
      </c>
      <c r="G603" s="51" t="s">
        <v>33</v>
      </c>
      <c r="H603" s="52">
        <v>2017</v>
      </c>
      <c r="I603" s="38">
        <v>101.69</v>
      </c>
      <c r="J603" s="38">
        <v>98.9</v>
      </c>
      <c r="K603" s="38">
        <v>98.9</v>
      </c>
      <c r="L603" s="38">
        <v>98.9</v>
      </c>
      <c r="M603" s="38">
        <v>98.9</v>
      </c>
      <c r="N603" s="37">
        <v>98.9</v>
      </c>
      <c r="O603" s="37">
        <v>98.9</v>
      </c>
      <c r="P603" s="37">
        <v>98.9</v>
      </c>
      <c r="Q603" s="37">
        <v>98.9</v>
      </c>
      <c r="R603" s="37">
        <v>98.9</v>
      </c>
      <c r="S603" s="37">
        <v>98.9</v>
      </c>
      <c r="T603" s="207"/>
    </row>
    <row r="604" spans="1:20" s="5" customFormat="1" ht="13.2">
      <c r="A604" s="5">
        <f t="shared" si="18"/>
        <v>604</v>
      </c>
      <c r="B604" s="51" t="s">
        <v>1098</v>
      </c>
      <c r="C604" s="51"/>
      <c r="D604" s="51" t="s">
        <v>1099</v>
      </c>
      <c r="E604" s="51" t="s">
        <v>996</v>
      </c>
      <c r="F604" s="51" t="s">
        <v>1634</v>
      </c>
      <c r="G604" s="51" t="s">
        <v>33</v>
      </c>
      <c r="H604" s="52">
        <v>2005</v>
      </c>
      <c r="I604" s="38">
        <v>230</v>
      </c>
      <c r="J604" s="38">
        <v>230</v>
      </c>
      <c r="K604" s="38">
        <v>230</v>
      </c>
      <c r="L604" s="38">
        <v>230</v>
      </c>
      <c r="M604" s="38">
        <v>230</v>
      </c>
      <c r="N604" s="37">
        <v>230</v>
      </c>
      <c r="O604" s="37">
        <v>230</v>
      </c>
      <c r="P604" s="37">
        <v>230</v>
      </c>
      <c r="Q604" s="37">
        <v>230</v>
      </c>
      <c r="R604" s="37">
        <v>230</v>
      </c>
      <c r="S604" s="37">
        <v>230</v>
      </c>
      <c r="T604" s="207"/>
    </row>
    <row r="605" spans="1:20" s="5" customFormat="1" ht="13.2">
      <c r="A605" s="5">
        <f t="shared" si="18"/>
        <v>605</v>
      </c>
      <c r="B605" s="51" t="s">
        <v>1100</v>
      </c>
      <c r="C605" s="51"/>
      <c r="D605" s="51" t="s">
        <v>1101</v>
      </c>
      <c r="E605" s="51" t="s">
        <v>996</v>
      </c>
      <c r="F605" s="51" t="s">
        <v>1634</v>
      </c>
      <c r="G605" s="51" t="s">
        <v>33</v>
      </c>
      <c r="H605" s="52">
        <v>2006</v>
      </c>
      <c r="I605" s="38">
        <v>184</v>
      </c>
      <c r="J605" s="38">
        <v>184</v>
      </c>
      <c r="K605" s="38">
        <v>184</v>
      </c>
      <c r="L605" s="38">
        <v>184</v>
      </c>
      <c r="M605" s="38">
        <v>184</v>
      </c>
      <c r="N605" s="37">
        <v>184</v>
      </c>
      <c r="O605" s="37">
        <v>184</v>
      </c>
      <c r="P605" s="37">
        <v>184</v>
      </c>
      <c r="Q605" s="37">
        <v>184</v>
      </c>
      <c r="R605" s="37">
        <v>184</v>
      </c>
      <c r="S605" s="37">
        <v>184</v>
      </c>
      <c r="T605" s="207"/>
    </row>
    <row r="606" spans="1:20" s="5" customFormat="1" ht="13.2">
      <c r="A606" s="5">
        <f t="shared" si="18"/>
        <v>606</v>
      </c>
      <c r="B606" s="51" t="s">
        <v>1102</v>
      </c>
      <c r="C606" s="51"/>
      <c r="D606" s="51" t="s">
        <v>1103</v>
      </c>
      <c r="E606" s="51" t="s">
        <v>996</v>
      </c>
      <c r="F606" s="51" t="s">
        <v>1634</v>
      </c>
      <c r="G606" s="51" t="s">
        <v>33</v>
      </c>
      <c r="H606" s="52">
        <v>2006</v>
      </c>
      <c r="I606" s="38">
        <v>241.4</v>
      </c>
      <c r="J606" s="38">
        <v>241.4</v>
      </c>
      <c r="K606" s="38">
        <v>241.4</v>
      </c>
      <c r="L606" s="38">
        <v>241.4</v>
      </c>
      <c r="M606" s="38">
        <v>241.4</v>
      </c>
      <c r="N606" s="37">
        <v>241.4</v>
      </c>
      <c r="O606" s="37">
        <v>241.4</v>
      </c>
      <c r="P606" s="37">
        <v>241.4</v>
      </c>
      <c r="Q606" s="37">
        <v>241.4</v>
      </c>
      <c r="R606" s="37">
        <v>241.4</v>
      </c>
      <c r="S606" s="37">
        <v>241.4</v>
      </c>
      <c r="T606" s="207"/>
    </row>
    <row r="607" spans="1:20" s="5" customFormat="1" ht="13.2">
      <c r="A607" s="5">
        <f t="shared" si="18"/>
        <v>607</v>
      </c>
      <c r="B607" s="51" t="s">
        <v>1104</v>
      </c>
      <c r="C607" s="51"/>
      <c r="D607" s="51" t="s">
        <v>1105</v>
      </c>
      <c r="E607" s="51" t="s">
        <v>996</v>
      </c>
      <c r="F607" s="51" t="s">
        <v>1634</v>
      </c>
      <c r="G607" s="51" t="s">
        <v>33</v>
      </c>
      <c r="H607" s="52">
        <v>2006</v>
      </c>
      <c r="I607" s="38">
        <v>115</v>
      </c>
      <c r="J607" s="38">
        <v>115</v>
      </c>
      <c r="K607" s="38">
        <v>115</v>
      </c>
      <c r="L607" s="38">
        <v>115</v>
      </c>
      <c r="M607" s="38">
        <v>115</v>
      </c>
      <c r="N607" s="37">
        <v>115</v>
      </c>
      <c r="O607" s="37">
        <v>115</v>
      </c>
      <c r="P607" s="37">
        <v>115</v>
      </c>
      <c r="Q607" s="37">
        <v>115</v>
      </c>
      <c r="R607" s="37">
        <v>115</v>
      </c>
      <c r="S607" s="37">
        <v>115</v>
      </c>
      <c r="T607" s="207"/>
    </row>
    <row r="608" spans="1:20" s="5" customFormat="1" ht="13.2">
      <c r="A608" s="5">
        <f t="shared" si="18"/>
        <v>608</v>
      </c>
      <c r="B608" s="51" t="s">
        <v>1109</v>
      </c>
      <c r="C608" s="51"/>
      <c r="D608" s="51" t="s">
        <v>1110</v>
      </c>
      <c r="E608" s="51" t="s">
        <v>1033</v>
      </c>
      <c r="F608" s="51" t="s">
        <v>1634</v>
      </c>
      <c r="G608" s="51" t="s">
        <v>33</v>
      </c>
      <c r="H608" s="52">
        <v>2008</v>
      </c>
      <c r="I608" s="38">
        <v>95</v>
      </c>
      <c r="J608" s="38">
        <v>95</v>
      </c>
      <c r="K608" s="38">
        <v>95</v>
      </c>
      <c r="L608" s="38">
        <v>95</v>
      </c>
      <c r="M608" s="38">
        <v>95</v>
      </c>
      <c r="N608" s="37">
        <v>95</v>
      </c>
      <c r="O608" s="37">
        <v>95</v>
      </c>
      <c r="P608" s="37">
        <v>95</v>
      </c>
      <c r="Q608" s="37">
        <v>95</v>
      </c>
      <c r="R608" s="37">
        <v>95</v>
      </c>
      <c r="S608" s="37">
        <v>95</v>
      </c>
      <c r="T608" s="207"/>
    </row>
    <row r="609" spans="1:20" s="5" customFormat="1" ht="13.2">
      <c r="A609" s="5">
        <f t="shared" si="18"/>
        <v>609</v>
      </c>
      <c r="B609" s="51" t="s">
        <v>1113</v>
      </c>
      <c r="C609" s="51"/>
      <c r="D609" s="51" t="s">
        <v>1114</v>
      </c>
      <c r="E609" s="51" t="s">
        <v>1033</v>
      </c>
      <c r="F609" s="51" t="s">
        <v>1634</v>
      </c>
      <c r="G609" s="51" t="s">
        <v>33</v>
      </c>
      <c r="H609" s="52">
        <v>2008</v>
      </c>
      <c r="I609" s="38">
        <v>102</v>
      </c>
      <c r="J609" s="38">
        <v>102</v>
      </c>
      <c r="K609" s="38">
        <v>102</v>
      </c>
      <c r="L609" s="38">
        <v>102</v>
      </c>
      <c r="M609" s="38">
        <v>102</v>
      </c>
      <c r="N609" s="37">
        <v>102</v>
      </c>
      <c r="O609" s="37">
        <v>102</v>
      </c>
      <c r="P609" s="37">
        <v>102</v>
      </c>
      <c r="Q609" s="37">
        <v>102</v>
      </c>
      <c r="R609" s="37">
        <v>102</v>
      </c>
      <c r="S609" s="37">
        <v>102</v>
      </c>
      <c r="T609" s="207"/>
    </row>
    <row r="610" spans="1:20" s="5" customFormat="1" ht="13.2">
      <c r="A610" s="5">
        <f t="shared" si="18"/>
        <v>610</v>
      </c>
      <c r="B610" s="51" t="s">
        <v>1115</v>
      </c>
      <c r="C610" s="51"/>
      <c r="D610" s="51" t="s">
        <v>1116</v>
      </c>
      <c r="E610" s="51" t="s">
        <v>41</v>
      </c>
      <c r="F610" s="51" t="s">
        <v>1634</v>
      </c>
      <c r="G610" s="51" t="s">
        <v>33</v>
      </c>
      <c r="H610" s="52">
        <v>2001</v>
      </c>
      <c r="I610" s="38">
        <v>91.8</v>
      </c>
      <c r="J610" s="38">
        <v>91.8</v>
      </c>
      <c r="K610" s="38">
        <v>91.8</v>
      </c>
      <c r="L610" s="38">
        <v>91.8</v>
      </c>
      <c r="M610" s="38">
        <v>91.8</v>
      </c>
      <c r="N610" s="37">
        <v>91.8</v>
      </c>
      <c r="O610" s="37">
        <v>91.8</v>
      </c>
      <c r="P610" s="37">
        <v>91.8</v>
      </c>
      <c r="Q610" s="37">
        <v>91.8</v>
      </c>
      <c r="R610" s="37">
        <v>91.8</v>
      </c>
      <c r="S610" s="37">
        <v>91.8</v>
      </c>
      <c r="T610" s="207"/>
    </row>
    <row r="611" spans="1:20" s="5" customFormat="1" ht="13.2">
      <c r="A611" s="5">
        <f t="shared" si="18"/>
        <v>611</v>
      </c>
      <c r="B611" s="51" t="s">
        <v>2577</v>
      </c>
      <c r="C611" s="51"/>
      <c r="D611" s="51" t="s">
        <v>2578</v>
      </c>
      <c r="E611" s="51" t="s">
        <v>1095</v>
      </c>
      <c r="F611" s="51" t="s">
        <v>1634</v>
      </c>
      <c r="G611" s="51" t="s">
        <v>33</v>
      </c>
      <c r="H611" s="52">
        <v>2023</v>
      </c>
      <c r="I611" s="38">
        <v>67.7</v>
      </c>
      <c r="J611" s="38">
        <v>67.7</v>
      </c>
      <c r="K611" s="38">
        <v>67.7</v>
      </c>
      <c r="L611" s="38">
        <v>67.7</v>
      </c>
      <c r="M611" s="38">
        <v>67.7</v>
      </c>
      <c r="N611" s="37">
        <v>67.7</v>
      </c>
      <c r="O611" s="37">
        <v>67.7</v>
      </c>
      <c r="P611" s="37">
        <v>67.7</v>
      </c>
      <c r="Q611" s="37">
        <v>67.7</v>
      </c>
      <c r="R611" s="37">
        <v>67.7</v>
      </c>
      <c r="S611" s="37">
        <v>67.7</v>
      </c>
      <c r="T611" s="207"/>
    </row>
    <row r="612" spans="1:20" s="5" customFormat="1" ht="13.2">
      <c r="A612" s="5">
        <f t="shared" si="18"/>
        <v>612</v>
      </c>
      <c r="B612" s="51" t="s">
        <v>2579</v>
      </c>
      <c r="C612" s="51"/>
      <c r="D612" s="51" t="s">
        <v>2580</v>
      </c>
      <c r="E612" s="51" t="s">
        <v>1095</v>
      </c>
      <c r="F612" s="51" t="s">
        <v>1634</v>
      </c>
      <c r="G612" s="51" t="s">
        <v>33</v>
      </c>
      <c r="H612" s="52">
        <v>2023</v>
      </c>
      <c r="I612" s="38">
        <v>27.72</v>
      </c>
      <c r="J612" s="38">
        <v>27.7</v>
      </c>
      <c r="K612" s="38">
        <v>27.7</v>
      </c>
      <c r="L612" s="38">
        <v>27.7</v>
      </c>
      <c r="M612" s="38">
        <v>27.7</v>
      </c>
      <c r="N612" s="37">
        <v>27.7</v>
      </c>
      <c r="O612" s="37">
        <v>27.7</v>
      </c>
      <c r="P612" s="37">
        <v>27.7</v>
      </c>
      <c r="Q612" s="37">
        <v>27.7</v>
      </c>
      <c r="R612" s="37">
        <v>27.7</v>
      </c>
      <c r="S612" s="37">
        <v>27.7</v>
      </c>
      <c r="T612" s="207"/>
    </row>
    <row r="613" spans="1:20" s="5" customFormat="1" ht="13.2">
      <c r="A613" s="5">
        <f t="shared" si="18"/>
        <v>613</v>
      </c>
      <c r="B613" s="51" t="s">
        <v>2581</v>
      </c>
      <c r="C613" s="51"/>
      <c r="D613" s="51" t="s">
        <v>2582</v>
      </c>
      <c r="E613" s="51" t="s">
        <v>1095</v>
      </c>
      <c r="F613" s="51" t="s">
        <v>1634</v>
      </c>
      <c r="G613" s="51" t="s">
        <v>33</v>
      </c>
      <c r="H613" s="52">
        <v>2023</v>
      </c>
      <c r="I613" s="38">
        <v>205.9</v>
      </c>
      <c r="J613" s="38">
        <v>205.9</v>
      </c>
      <c r="K613" s="38">
        <v>205.9</v>
      </c>
      <c r="L613" s="38">
        <v>205.9</v>
      </c>
      <c r="M613" s="38">
        <v>205.9</v>
      </c>
      <c r="N613" s="37">
        <v>205.9</v>
      </c>
      <c r="O613" s="37">
        <v>205.9</v>
      </c>
      <c r="P613" s="37">
        <v>205.9</v>
      </c>
      <c r="Q613" s="37">
        <v>205.9</v>
      </c>
      <c r="R613" s="37">
        <v>205.9</v>
      </c>
      <c r="S613" s="37">
        <v>205.9</v>
      </c>
      <c r="T613" s="207"/>
    </row>
    <row r="614" spans="1:20" s="5" customFormat="1" ht="13.2">
      <c r="A614" s="5">
        <f t="shared" si="18"/>
        <v>614</v>
      </c>
      <c r="B614" s="51" t="s">
        <v>1117</v>
      </c>
      <c r="C614" s="51"/>
      <c r="D614" s="51" t="s">
        <v>1118</v>
      </c>
      <c r="E614" s="51" t="s">
        <v>555</v>
      </c>
      <c r="F614" s="51" t="s">
        <v>1634</v>
      </c>
      <c r="G614" s="51" t="s">
        <v>32</v>
      </c>
      <c r="H614" s="52">
        <v>2015</v>
      </c>
      <c r="I614" s="38">
        <v>19.7</v>
      </c>
      <c r="J614" s="38">
        <v>19.7</v>
      </c>
      <c r="K614" s="38">
        <v>19.7</v>
      </c>
      <c r="L614" s="38">
        <v>19.7</v>
      </c>
      <c r="M614" s="38">
        <v>19.7</v>
      </c>
      <c r="N614" s="37">
        <v>19.7</v>
      </c>
      <c r="O614" s="37">
        <v>19.7</v>
      </c>
      <c r="P614" s="37">
        <v>19.7</v>
      </c>
      <c r="Q614" s="37">
        <v>19.7</v>
      </c>
      <c r="R614" s="37">
        <v>19.7</v>
      </c>
      <c r="S614" s="37">
        <v>19.7</v>
      </c>
      <c r="T614" s="207"/>
    </row>
    <row r="615" spans="1:20" s="5" customFormat="1" ht="13.2">
      <c r="A615" s="5">
        <f t="shared" si="18"/>
        <v>615</v>
      </c>
      <c r="B615" s="51" t="s">
        <v>1119</v>
      </c>
      <c r="C615" s="51"/>
      <c r="D615" s="51" t="s">
        <v>1120</v>
      </c>
      <c r="E615" s="51" t="s">
        <v>555</v>
      </c>
      <c r="F615" s="51" t="s">
        <v>1634</v>
      </c>
      <c r="G615" s="51" t="s">
        <v>32</v>
      </c>
      <c r="H615" s="52">
        <v>2015</v>
      </c>
      <c r="I615" s="38">
        <v>230</v>
      </c>
      <c r="J615" s="38">
        <v>230</v>
      </c>
      <c r="K615" s="38">
        <v>230</v>
      </c>
      <c r="L615" s="38">
        <v>230</v>
      </c>
      <c r="M615" s="38">
        <v>230</v>
      </c>
      <c r="N615" s="37">
        <v>230</v>
      </c>
      <c r="O615" s="37">
        <v>230</v>
      </c>
      <c r="P615" s="37">
        <v>230</v>
      </c>
      <c r="Q615" s="37">
        <v>230</v>
      </c>
      <c r="R615" s="37">
        <v>230</v>
      </c>
      <c r="S615" s="37">
        <v>230</v>
      </c>
      <c r="T615" s="207"/>
    </row>
    <row r="616" spans="1:20" s="5" customFormat="1" ht="13.2">
      <c r="A616" s="5">
        <f t="shared" si="18"/>
        <v>616</v>
      </c>
      <c r="B616" s="51" t="s">
        <v>1849</v>
      </c>
      <c r="C616" s="51"/>
      <c r="D616" s="51" t="s">
        <v>1121</v>
      </c>
      <c r="E616" s="51" t="s">
        <v>555</v>
      </c>
      <c r="F616" s="51" t="s">
        <v>1634</v>
      </c>
      <c r="G616" s="51" t="s">
        <v>32</v>
      </c>
      <c r="H616" s="52">
        <v>2017</v>
      </c>
      <c r="I616" s="38">
        <v>96</v>
      </c>
      <c r="J616" s="38">
        <v>96</v>
      </c>
      <c r="K616" s="38">
        <v>96</v>
      </c>
      <c r="L616" s="38">
        <v>96</v>
      </c>
      <c r="M616" s="38">
        <v>96</v>
      </c>
      <c r="N616" s="37">
        <v>96</v>
      </c>
      <c r="O616" s="37">
        <v>96</v>
      </c>
      <c r="P616" s="37">
        <v>96</v>
      </c>
      <c r="Q616" s="37">
        <v>96</v>
      </c>
      <c r="R616" s="37">
        <v>96</v>
      </c>
      <c r="S616" s="37">
        <v>96</v>
      </c>
      <c r="T616" s="207"/>
    </row>
    <row r="617" spans="1:20" s="5" customFormat="1" ht="13.2">
      <c r="A617" s="5">
        <f t="shared" si="18"/>
        <v>617</v>
      </c>
      <c r="B617" s="51" t="s">
        <v>1850</v>
      </c>
      <c r="C617" s="51"/>
      <c r="D617" s="51" t="s">
        <v>1122</v>
      </c>
      <c r="E617" s="51" t="s">
        <v>555</v>
      </c>
      <c r="F617" s="51" t="s">
        <v>1634</v>
      </c>
      <c r="G617" s="51" t="s">
        <v>32</v>
      </c>
      <c r="H617" s="52">
        <v>2017</v>
      </c>
      <c r="I617" s="38">
        <v>74</v>
      </c>
      <c r="J617" s="38">
        <v>74</v>
      </c>
      <c r="K617" s="38">
        <v>74</v>
      </c>
      <c r="L617" s="38">
        <v>74</v>
      </c>
      <c r="M617" s="38">
        <v>74</v>
      </c>
      <c r="N617" s="37">
        <v>74</v>
      </c>
      <c r="O617" s="37">
        <v>74</v>
      </c>
      <c r="P617" s="37">
        <v>74</v>
      </c>
      <c r="Q617" s="37">
        <v>74</v>
      </c>
      <c r="R617" s="37">
        <v>74</v>
      </c>
      <c r="S617" s="37">
        <v>74</v>
      </c>
      <c r="T617" s="207"/>
    </row>
    <row r="618" spans="1:20" s="5" customFormat="1" ht="13.2">
      <c r="A618" s="5">
        <f t="shared" si="18"/>
        <v>618</v>
      </c>
      <c r="B618" s="51" t="s">
        <v>1851</v>
      </c>
      <c r="C618" s="51"/>
      <c r="D618" s="51" t="s">
        <v>1123</v>
      </c>
      <c r="E618" s="51" t="s">
        <v>555</v>
      </c>
      <c r="F618" s="51" t="s">
        <v>1634</v>
      </c>
      <c r="G618" s="51" t="s">
        <v>32</v>
      </c>
      <c r="H618" s="52">
        <v>2017</v>
      </c>
      <c r="I618" s="38">
        <v>30</v>
      </c>
      <c r="J618" s="38">
        <v>30</v>
      </c>
      <c r="K618" s="38">
        <v>30</v>
      </c>
      <c r="L618" s="38">
        <v>30</v>
      </c>
      <c r="M618" s="38">
        <v>30</v>
      </c>
      <c r="N618" s="37">
        <v>30</v>
      </c>
      <c r="O618" s="37">
        <v>30</v>
      </c>
      <c r="P618" s="37">
        <v>30</v>
      </c>
      <c r="Q618" s="37">
        <v>30</v>
      </c>
      <c r="R618" s="37">
        <v>30</v>
      </c>
      <c r="S618" s="37">
        <v>30</v>
      </c>
      <c r="T618" s="207"/>
    </row>
    <row r="619" spans="1:20" s="5" customFormat="1" ht="13.2">
      <c r="A619" s="5">
        <f t="shared" si="18"/>
        <v>619</v>
      </c>
      <c r="B619" s="51" t="s">
        <v>1144</v>
      </c>
      <c r="C619" s="51"/>
      <c r="D619" s="51" t="s">
        <v>1145</v>
      </c>
      <c r="E619" s="51" t="s">
        <v>1108</v>
      </c>
      <c r="F619" s="51" t="s">
        <v>1354</v>
      </c>
      <c r="G619" s="51" t="s">
        <v>40</v>
      </c>
      <c r="H619" s="52">
        <v>2015</v>
      </c>
      <c r="I619" s="38">
        <v>146.19999999999999</v>
      </c>
      <c r="J619" s="38">
        <v>146.19999999999999</v>
      </c>
      <c r="K619" s="38">
        <v>146.19999999999999</v>
      </c>
      <c r="L619" s="38">
        <v>146.19999999999999</v>
      </c>
      <c r="M619" s="38">
        <v>146.19999999999999</v>
      </c>
      <c r="N619" s="37">
        <v>146.19999999999999</v>
      </c>
      <c r="O619" s="37">
        <v>146.19999999999999</v>
      </c>
      <c r="P619" s="37">
        <v>146.19999999999999</v>
      </c>
      <c r="Q619" s="37">
        <v>146.19999999999999</v>
      </c>
      <c r="R619" s="37">
        <v>146.19999999999999</v>
      </c>
      <c r="S619" s="37">
        <v>146.19999999999999</v>
      </c>
      <c r="T619" s="207"/>
    </row>
    <row r="620" spans="1:20" s="5" customFormat="1" ht="13.2">
      <c r="A620" s="5">
        <f t="shared" si="18"/>
        <v>620</v>
      </c>
      <c r="B620" s="51" t="s">
        <v>1148</v>
      </c>
      <c r="C620" s="51"/>
      <c r="D620" s="51" t="s">
        <v>1149</v>
      </c>
      <c r="E620" s="51" t="s">
        <v>1108</v>
      </c>
      <c r="F620" s="51" t="s">
        <v>1354</v>
      </c>
      <c r="G620" s="51" t="s">
        <v>40</v>
      </c>
      <c r="H620" s="52">
        <v>2015</v>
      </c>
      <c r="I620" s="38">
        <v>153.6</v>
      </c>
      <c r="J620" s="38">
        <v>153.6</v>
      </c>
      <c r="K620" s="38">
        <v>153.6</v>
      </c>
      <c r="L620" s="38">
        <v>153.6</v>
      </c>
      <c r="M620" s="38">
        <v>153.6</v>
      </c>
      <c r="N620" s="37">
        <v>153.6</v>
      </c>
      <c r="O620" s="37">
        <v>153.6</v>
      </c>
      <c r="P620" s="37">
        <v>153.6</v>
      </c>
      <c r="Q620" s="37">
        <v>153.6</v>
      </c>
      <c r="R620" s="37">
        <v>153.6</v>
      </c>
      <c r="S620" s="37">
        <v>153.6</v>
      </c>
      <c r="T620" s="207"/>
    </row>
    <row r="621" spans="1:20" s="5" customFormat="1" ht="13.2">
      <c r="A621" s="5">
        <f t="shared" si="18"/>
        <v>621</v>
      </c>
      <c r="B621" s="51" t="s">
        <v>1663</v>
      </c>
      <c r="C621" s="51"/>
      <c r="D621" s="51" t="s">
        <v>1664</v>
      </c>
      <c r="E621" s="51" t="s">
        <v>357</v>
      </c>
      <c r="F621" s="51" t="s">
        <v>55</v>
      </c>
      <c r="G621" s="51" t="s">
        <v>69</v>
      </c>
      <c r="H621" s="52">
        <v>2019</v>
      </c>
      <c r="I621" s="38">
        <v>103.32</v>
      </c>
      <c r="J621" s="38">
        <v>103.3</v>
      </c>
      <c r="K621" s="38">
        <v>103.3</v>
      </c>
      <c r="L621" s="38">
        <v>103.3</v>
      </c>
      <c r="M621" s="38">
        <v>103.3</v>
      </c>
      <c r="N621" s="37">
        <v>103.3</v>
      </c>
      <c r="O621" s="37">
        <v>103.3</v>
      </c>
      <c r="P621" s="37">
        <v>103.3</v>
      </c>
      <c r="Q621" s="37">
        <v>103.3</v>
      </c>
      <c r="R621" s="37">
        <v>103.3</v>
      </c>
      <c r="S621" s="37">
        <v>103.3</v>
      </c>
      <c r="T621" s="207"/>
    </row>
    <row r="622" spans="1:20" s="5" customFormat="1" ht="13.2">
      <c r="A622" s="5">
        <f t="shared" si="18"/>
        <v>622</v>
      </c>
      <c r="B622" s="51" t="s">
        <v>1665</v>
      </c>
      <c r="C622" s="51"/>
      <c r="D622" s="51" t="s">
        <v>1666</v>
      </c>
      <c r="E622" s="51" t="s">
        <v>357</v>
      </c>
      <c r="F622" s="51" t="s">
        <v>55</v>
      </c>
      <c r="G622" s="51" t="s">
        <v>69</v>
      </c>
      <c r="H622" s="52">
        <v>2019</v>
      </c>
      <c r="I622" s="38">
        <v>103.32</v>
      </c>
      <c r="J622" s="38">
        <v>103.3</v>
      </c>
      <c r="K622" s="38">
        <v>103.3</v>
      </c>
      <c r="L622" s="38">
        <v>103.3</v>
      </c>
      <c r="M622" s="38">
        <v>103.3</v>
      </c>
      <c r="N622" s="37">
        <v>103.3</v>
      </c>
      <c r="O622" s="37">
        <v>103.3</v>
      </c>
      <c r="P622" s="37">
        <v>103.3</v>
      </c>
      <c r="Q622" s="37">
        <v>103.3</v>
      </c>
      <c r="R622" s="37">
        <v>103.3</v>
      </c>
      <c r="S622" s="37">
        <v>103.3</v>
      </c>
      <c r="T622" s="207"/>
    </row>
    <row r="623" spans="1:20" s="5" customFormat="1" ht="13.2">
      <c r="A623" s="5">
        <f t="shared" si="18"/>
        <v>623</v>
      </c>
      <c r="B623" s="51" t="s">
        <v>1571</v>
      </c>
      <c r="C623" s="51"/>
      <c r="D623" s="51" t="s">
        <v>1667</v>
      </c>
      <c r="E623" s="51" t="s">
        <v>357</v>
      </c>
      <c r="F623" s="51" t="s">
        <v>55</v>
      </c>
      <c r="G623" s="51" t="s">
        <v>69</v>
      </c>
      <c r="H623" s="52">
        <v>2019</v>
      </c>
      <c r="I623" s="38">
        <v>100.42</v>
      </c>
      <c r="J623" s="38">
        <v>100.4</v>
      </c>
      <c r="K623" s="38">
        <v>100.4</v>
      </c>
      <c r="L623" s="38">
        <v>100.4</v>
      </c>
      <c r="M623" s="38">
        <v>100.4</v>
      </c>
      <c r="N623" s="37">
        <v>100.4</v>
      </c>
      <c r="O623" s="37">
        <v>100.4</v>
      </c>
      <c r="P623" s="37">
        <v>100.4</v>
      </c>
      <c r="Q623" s="37">
        <v>100.4</v>
      </c>
      <c r="R623" s="37">
        <v>100.4</v>
      </c>
      <c r="S623" s="37">
        <v>100.4</v>
      </c>
      <c r="T623" s="207"/>
    </row>
    <row r="624" spans="1:20" s="5" customFormat="1" ht="13.2">
      <c r="A624" s="5">
        <f t="shared" si="18"/>
        <v>624</v>
      </c>
      <c r="B624" s="51" t="s">
        <v>1124</v>
      </c>
      <c r="C624" s="51"/>
      <c r="D624" s="51" t="s">
        <v>1125</v>
      </c>
      <c r="E624" s="51" t="s">
        <v>416</v>
      </c>
      <c r="F624" s="51" t="s">
        <v>1634</v>
      </c>
      <c r="G624" s="51" t="s">
        <v>31</v>
      </c>
      <c r="H624" s="52">
        <v>2014</v>
      </c>
      <c r="I624" s="38">
        <v>110</v>
      </c>
      <c r="J624" s="38">
        <v>110</v>
      </c>
      <c r="K624" s="38">
        <v>110</v>
      </c>
      <c r="L624" s="38">
        <v>110</v>
      </c>
      <c r="M624" s="38">
        <v>110</v>
      </c>
      <c r="N624" s="37">
        <v>110</v>
      </c>
      <c r="O624" s="37">
        <v>110</v>
      </c>
      <c r="P624" s="37">
        <v>110</v>
      </c>
      <c r="Q624" s="37">
        <v>110</v>
      </c>
      <c r="R624" s="37">
        <v>110</v>
      </c>
      <c r="S624" s="37">
        <v>110</v>
      </c>
      <c r="T624" s="207"/>
    </row>
    <row r="625" spans="1:20" s="5" customFormat="1" ht="13.2">
      <c r="A625" s="5">
        <f t="shared" si="18"/>
        <v>625</v>
      </c>
      <c r="B625" s="51" t="s">
        <v>2542</v>
      </c>
      <c r="C625" s="51"/>
      <c r="D625" s="51" t="s">
        <v>2543</v>
      </c>
      <c r="E625" s="51" t="s">
        <v>46</v>
      </c>
      <c r="F625" s="51" t="s">
        <v>1634</v>
      </c>
      <c r="G625" s="51" t="s">
        <v>33</v>
      </c>
      <c r="H625" s="52">
        <v>2001</v>
      </c>
      <c r="I625" s="38">
        <v>79.7</v>
      </c>
      <c r="J625" s="38">
        <v>79.7</v>
      </c>
      <c r="K625" s="38">
        <v>79.7</v>
      </c>
      <c r="L625" s="38">
        <v>79.7</v>
      </c>
      <c r="M625" s="38">
        <v>79.7</v>
      </c>
      <c r="N625" s="37">
        <v>79.7</v>
      </c>
      <c r="O625" s="37">
        <v>79.7</v>
      </c>
      <c r="P625" s="37">
        <v>79.7</v>
      </c>
      <c r="Q625" s="37">
        <v>79.7</v>
      </c>
      <c r="R625" s="37">
        <v>79.7</v>
      </c>
      <c r="S625" s="37">
        <v>79.7</v>
      </c>
      <c r="T625" s="207"/>
    </row>
    <row r="626" spans="1:20" s="5" customFormat="1" ht="13.2">
      <c r="A626" s="5">
        <f t="shared" si="18"/>
        <v>626</v>
      </c>
      <c r="B626" s="51" t="s">
        <v>2544</v>
      </c>
      <c r="C626" s="51"/>
      <c r="D626" s="51" t="s">
        <v>2545</v>
      </c>
      <c r="E626" s="51" t="s">
        <v>46</v>
      </c>
      <c r="F626" s="51" t="s">
        <v>1634</v>
      </c>
      <c r="G626" s="51" t="s">
        <v>33</v>
      </c>
      <c r="H626" s="52">
        <v>2001</v>
      </c>
      <c r="I626" s="38">
        <v>79.7</v>
      </c>
      <c r="J626" s="38">
        <v>79.7</v>
      </c>
      <c r="K626" s="38">
        <v>79.7</v>
      </c>
      <c r="L626" s="38">
        <v>79.7</v>
      </c>
      <c r="M626" s="38">
        <v>79.7</v>
      </c>
      <c r="N626" s="37">
        <v>79.7</v>
      </c>
      <c r="O626" s="37">
        <v>79.7</v>
      </c>
      <c r="P626" s="37">
        <v>79.7</v>
      </c>
      <c r="Q626" s="37">
        <v>79.7</v>
      </c>
      <c r="R626" s="37">
        <v>79.7</v>
      </c>
      <c r="S626" s="37">
        <v>79.7</v>
      </c>
      <c r="T626" s="207"/>
    </row>
    <row r="627" spans="1:20" s="5" customFormat="1" ht="13.2">
      <c r="A627" s="5">
        <f t="shared" si="18"/>
        <v>627</v>
      </c>
      <c r="B627" s="51" t="s">
        <v>2546</v>
      </c>
      <c r="C627" s="51"/>
      <c r="D627" s="51" t="s">
        <v>2547</v>
      </c>
      <c r="E627" s="51" t="s">
        <v>46</v>
      </c>
      <c r="F627" s="51" t="s">
        <v>1634</v>
      </c>
      <c r="G627" s="51" t="s">
        <v>33</v>
      </c>
      <c r="H627" s="52">
        <v>2001</v>
      </c>
      <c r="I627" s="38">
        <v>40.5</v>
      </c>
      <c r="J627" s="38">
        <v>40.5</v>
      </c>
      <c r="K627" s="38">
        <v>40.5</v>
      </c>
      <c r="L627" s="38">
        <v>40.5</v>
      </c>
      <c r="M627" s="38">
        <v>40.5</v>
      </c>
      <c r="N627" s="37">
        <v>40.5</v>
      </c>
      <c r="O627" s="37">
        <v>40.5</v>
      </c>
      <c r="P627" s="37">
        <v>40.5</v>
      </c>
      <c r="Q627" s="37">
        <v>40.5</v>
      </c>
      <c r="R627" s="37">
        <v>40.5</v>
      </c>
      <c r="S627" s="37">
        <v>40.5</v>
      </c>
      <c r="T627" s="207"/>
    </row>
    <row r="628" spans="1:20" s="5" customFormat="1" ht="13.2">
      <c r="A628" s="5">
        <f t="shared" si="18"/>
        <v>628</v>
      </c>
      <c r="B628" s="51" t="s">
        <v>2548</v>
      </c>
      <c r="C628" s="51"/>
      <c r="D628" s="51" t="s">
        <v>2549</v>
      </c>
      <c r="E628" s="51" t="s">
        <v>46</v>
      </c>
      <c r="F628" s="51" t="s">
        <v>1634</v>
      </c>
      <c r="G628" s="51" t="s">
        <v>33</v>
      </c>
      <c r="H628" s="52">
        <v>2001</v>
      </c>
      <c r="I628" s="38">
        <v>79.7</v>
      </c>
      <c r="J628" s="38">
        <v>79.7</v>
      </c>
      <c r="K628" s="38">
        <v>79.7</v>
      </c>
      <c r="L628" s="38">
        <v>79.7</v>
      </c>
      <c r="M628" s="38">
        <v>79.7</v>
      </c>
      <c r="N628" s="37">
        <v>79.7</v>
      </c>
      <c r="O628" s="37">
        <v>79.7</v>
      </c>
      <c r="P628" s="37">
        <v>79.7</v>
      </c>
      <c r="Q628" s="37">
        <v>79.7</v>
      </c>
      <c r="R628" s="37">
        <v>79.7</v>
      </c>
      <c r="S628" s="37">
        <v>79.7</v>
      </c>
      <c r="T628" s="207"/>
    </row>
    <row r="629" spans="1:20" s="5" customFormat="1" ht="13.2">
      <c r="A629" s="5">
        <f t="shared" si="18"/>
        <v>629</v>
      </c>
      <c r="B629" s="51" t="s">
        <v>1126</v>
      </c>
      <c r="C629" s="51"/>
      <c r="D629" s="51" t="s">
        <v>1127</v>
      </c>
      <c r="E629" s="51" t="s">
        <v>1128</v>
      </c>
      <c r="F629" s="51" t="s">
        <v>1634</v>
      </c>
      <c r="G629" s="51" t="s">
        <v>33</v>
      </c>
      <c r="H629" s="52">
        <v>2009</v>
      </c>
      <c r="I629" s="38">
        <v>160</v>
      </c>
      <c r="J629" s="38">
        <v>160</v>
      </c>
      <c r="K629" s="38">
        <v>160</v>
      </c>
      <c r="L629" s="38">
        <v>160</v>
      </c>
      <c r="M629" s="38">
        <v>160</v>
      </c>
      <c r="N629" s="37">
        <v>160</v>
      </c>
      <c r="O629" s="37">
        <v>160</v>
      </c>
      <c r="P629" s="37">
        <v>160</v>
      </c>
      <c r="Q629" s="37">
        <v>160</v>
      </c>
      <c r="R629" s="37">
        <v>160</v>
      </c>
      <c r="S629" s="37">
        <v>160</v>
      </c>
      <c r="T629" s="207"/>
    </row>
    <row r="630" spans="1:20" s="5" customFormat="1" ht="13.2">
      <c r="A630" s="5">
        <f t="shared" si="18"/>
        <v>630</v>
      </c>
      <c r="B630" s="51" t="s">
        <v>2583</v>
      </c>
      <c r="C630" s="51"/>
      <c r="D630" s="51" t="s">
        <v>2584</v>
      </c>
      <c r="E630" s="51" t="s">
        <v>1058</v>
      </c>
      <c r="F630" s="51" t="s">
        <v>1634</v>
      </c>
      <c r="G630" s="51" t="s">
        <v>33</v>
      </c>
      <c r="H630" s="52">
        <v>2024</v>
      </c>
      <c r="I630" s="38">
        <v>135.4</v>
      </c>
      <c r="J630" s="38">
        <v>135.4</v>
      </c>
      <c r="K630" s="38">
        <v>135.4</v>
      </c>
      <c r="L630" s="38">
        <v>135.4</v>
      </c>
      <c r="M630" s="38">
        <v>135.4</v>
      </c>
      <c r="N630" s="37">
        <v>135.4</v>
      </c>
      <c r="O630" s="37">
        <v>135.4</v>
      </c>
      <c r="P630" s="37">
        <v>135.4</v>
      </c>
      <c r="Q630" s="37">
        <v>135.4</v>
      </c>
      <c r="R630" s="37">
        <v>135.4</v>
      </c>
      <c r="S630" s="37">
        <v>135.4</v>
      </c>
      <c r="T630" s="207"/>
    </row>
    <row r="631" spans="1:20" s="5" customFormat="1" ht="13.2">
      <c r="A631" s="5">
        <f t="shared" si="18"/>
        <v>631</v>
      </c>
      <c r="B631" s="51" t="s">
        <v>2585</v>
      </c>
      <c r="C631" s="51"/>
      <c r="D631" s="51" t="s">
        <v>2586</v>
      </c>
      <c r="E631" s="51" t="s">
        <v>1058</v>
      </c>
      <c r="F631" s="51" t="s">
        <v>1634</v>
      </c>
      <c r="G631" s="51" t="s">
        <v>33</v>
      </c>
      <c r="H631" s="52">
        <v>2024</v>
      </c>
      <c r="I631" s="38">
        <v>15.12</v>
      </c>
      <c r="J631" s="38">
        <v>15.1</v>
      </c>
      <c r="K631" s="38">
        <v>15.1</v>
      </c>
      <c r="L631" s="38">
        <v>15.1</v>
      </c>
      <c r="M631" s="38">
        <v>15.1</v>
      </c>
      <c r="N631" s="37">
        <v>15.1</v>
      </c>
      <c r="O631" s="37">
        <v>15.1</v>
      </c>
      <c r="P631" s="37">
        <v>15.1</v>
      </c>
      <c r="Q631" s="37">
        <v>15.1</v>
      </c>
      <c r="R631" s="37">
        <v>15.1</v>
      </c>
      <c r="S631" s="37">
        <v>15.1</v>
      </c>
      <c r="T631" s="207"/>
    </row>
    <row r="632" spans="1:20" s="5" customFormat="1" ht="13.2">
      <c r="A632" s="5">
        <f t="shared" si="18"/>
        <v>632</v>
      </c>
      <c r="B632" s="51" t="s">
        <v>2587</v>
      </c>
      <c r="C632" s="51"/>
      <c r="D632" s="51" t="s">
        <v>2588</v>
      </c>
      <c r="E632" s="51" t="s">
        <v>1058</v>
      </c>
      <c r="F632" s="51" t="s">
        <v>1634</v>
      </c>
      <c r="G632" s="51" t="s">
        <v>33</v>
      </c>
      <c r="H632" s="52">
        <v>2024</v>
      </c>
      <c r="I632" s="38">
        <v>138.19999999999999</v>
      </c>
      <c r="J632" s="38">
        <v>138.19999999999999</v>
      </c>
      <c r="K632" s="38">
        <v>138.19999999999999</v>
      </c>
      <c r="L632" s="38">
        <v>138.19999999999999</v>
      </c>
      <c r="M632" s="38">
        <v>138.19999999999999</v>
      </c>
      <c r="N632" s="37">
        <v>138.19999999999999</v>
      </c>
      <c r="O632" s="37">
        <v>138.19999999999999</v>
      </c>
      <c r="P632" s="37">
        <v>138.19999999999999</v>
      </c>
      <c r="Q632" s="37">
        <v>138.19999999999999</v>
      </c>
      <c r="R632" s="37">
        <v>138.19999999999999</v>
      </c>
      <c r="S632" s="37">
        <v>138.19999999999999</v>
      </c>
      <c r="T632" s="207"/>
    </row>
    <row r="633" spans="1:20" s="5" customFormat="1" ht="13.2">
      <c r="A633" s="5">
        <f t="shared" si="18"/>
        <v>633</v>
      </c>
      <c r="B633" s="51" t="s">
        <v>2589</v>
      </c>
      <c r="C633" s="51"/>
      <c r="D633" s="51" t="s">
        <v>2590</v>
      </c>
      <c r="E633" s="51" t="s">
        <v>1058</v>
      </c>
      <c r="F633" s="51" t="s">
        <v>1634</v>
      </c>
      <c r="G633" s="51" t="s">
        <v>33</v>
      </c>
      <c r="H633" s="52">
        <v>2024</v>
      </c>
      <c r="I633" s="38">
        <v>12.6</v>
      </c>
      <c r="J633" s="38">
        <v>12.6</v>
      </c>
      <c r="K633" s="38">
        <v>12.6</v>
      </c>
      <c r="L633" s="38">
        <v>12.6</v>
      </c>
      <c r="M633" s="38">
        <v>12.6</v>
      </c>
      <c r="N633" s="37">
        <v>12.6</v>
      </c>
      <c r="O633" s="37">
        <v>12.6</v>
      </c>
      <c r="P633" s="37">
        <v>12.6</v>
      </c>
      <c r="Q633" s="37">
        <v>12.6</v>
      </c>
      <c r="R633" s="37">
        <v>12.6</v>
      </c>
      <c r="S633" s="37">
        <v>12.6</v>
      </c>
      <c r="T633" s="207"/>
    </row>
    <row r="634" spans="1:20" s="5" customFormat="1" ht="13.2">
      <c r="A634" s="5">
        <f t="shared" si="18"/>
        <v>634</v>
      </c>
      <c r="B634" s="51" t="s">
        <v>2144</v>
      </c>
      <c r="C634" s="51"/>
      <c r="D634" s="51" t="s">
        <v>2145</v>
      </c>
      <c r="E634" s="51" t="s">
        <v>1318</v>
      </c>
      <c r="F634" s="51" t="s">
        <v>55</v>
      </c>
      <c r="G634" s="51" t="s">
        <v>69</v>
      </c>
      <c r="H634" s="52">
        <v>2023</v>
      </c>
      <c r="I634" s="38">
        <v>110</v>
      </c>
      <c r="J634" s="38">
        <v>110</v>
      </c>
      <c r="K634" s="38">
        <v>110</v>
      </c>
      <c r="L634" s="38">
        <v>110</v>
      </c>
      <c r="M634" s="38">
        <v>110</v>
      </c>
      <c r="N634" s="37">
        <v>110</v>
      </c>
      <c r="O634" s="37">
        <v>110</v>
      </c>
      <c r="P634" s="37">
        <v>110</v>
      </c>
      <c r="Q634" s="37">
        <v>110</v>
      </c>
      <c r="R634" s="37">
        <v>110</v>
      </c>
      <c r="S634" s="37">
        <v>110</v>
      </c>
      <c r="T634" s="207"/>
    </row>
    <row r="635" spans="1:20" s="5" customFormat="1" ht="13.2">
      <c r="A635" s="5">
        <f t="shared" si="18"/>
        <v>635</v>
      </c>
      <c r="B635" s="51" t="s">
        <v>2146</v>
      </c>
      <c r="C635" s="51"/>
      <c r="D635" s="51" t="s">
        <v>2147</v>
      </c>
      <c r="E635" s="51" t="s">
        <v>1318</v>
      </c>
      <c r="F635" s="51" t="s">
        <v>55</v>
      </c>
      <c r="G635" s="51" t="s">
        <v>69</v>
      </c>
      <c r="H635" s="52">
        <v>2023</v>
      </c>
      <c r="I635" s="38">
        <v>24</v>
      </c>
      <c r="J635" s="38">
        <v>24</v>
      </c>
      <c r="K635" s="38">
        <v>24</v>
      </c>
      <c r="L635" s="38">
        <v>24</v>
      </c>
      <c r="M635" s="38">
        <v>24</v>
      </c>
      <c r="N635" s="37">
        <v>24</v>
      </c>
      <c r="O635" s="37">
        <v>24</v>
      </c>
      <c r="P635" s="37">
        <v>24</v>
      </c>
      <c r="Q635" s="37">
        <v>24</v>
      </c>
      <c r="R635" s="37">
        <v>24</v>
      </c>
      <c r="S635" s="37">
        <v>24</v>
      </c>
      <c r="T635" s="207"/>
    </row>
    <row r="636" spans="1:20" s="5" customFormat="1" ht="13.2">
      <c r="A636" s="5">
        <f t="shared" si="18"/>
        <v>636</v>
      </c>
      <c r="B636" s="51" t="s">
        <v>2148</v>
      </c>
      <c r="C636" s="51"/>
      <c r="D636" s="51" t="s">
        <v>2149</v>
      </c>
      <c r="E636" s="51" t="s">
        <v>1318</v>
      </c>
      <c r="F636" s="51" t="s">
        <v>55</v>
      </c>
      <c r="G636" s="51" t="s">
        <v>69</v>
      </c>
      <c r="H636" s="52">
        <v>2023</v>
      </c>
      <c r="I636" s="38">
        <v>138.6</v>
      </c>
      <c r="J636" s="38">
        <v>138.6</v>
      </c>
      <c r="K636" s="38">
        <v>138.6</v>
      </c>
      <c r="L636" s="38">
        <v>138.6</v>
      </c>
      <c r="M636" s="38">
        <v>138.6</v>
      </c>
      <c r="N636" s="37">
        <v>138.6</v>
      </c>
      <c r="O636" s="37">
        <v>138.6</v>
      </c>
      <c r="P636" s="37">
        <v>138.6</v>
      </c>
      <c r="Q636" s="37">
        <v>138.6</v>
      </c>
      <c r="R636" s="37">
        <v>138.6</v>
      </c>
      <c r="S636" s="37">
        <v>138.6</v>
      </c>
      <c r="T636" s="207"/>
    </row>
    <row r="637" spans="1:20" s="5" customFormat="1" ht="13.2">
      <c r="A637" s="5">
        <f t="shared" si="18"/>
        <v>637</v>
      </c>
      <c r="B637" s="51" t="s">
        <v>1129</v>
      </c>
      <c r="C637" s="51"/>
      <c r="D637" s="51" t="s">
        <v>1130</v>
      </c>
      <c r="E637" s="51" t="s">
        <v>173</v>
      </c>
      <c r="F637" s="51" t="s">
        <v>1634</v>
      </c>
      <c r="G637" s="51" t="s">
        <v>33</v>
      </c>
      <c r="H637" s="52">
        <v>2019</v>
      </c>
      <c r="I637" s="38">
        <v>183.7</v>
      </c>
      <c r="J637" s="38">
        <v>183.7</v>
      </c>
      <c r="K637" s="38">
        <v>183.7</v>
      </c>
      <c r="L637" s="38">
        <v>183.7</v>
      </c>
      <c r="M637" s="38">
        <v>183.7</v>
      </c>
      <c r="N637" s="37">
        <v>183.7</v>
      </c>
      <c r="O637" s="37">
        <v>183.7</v>
      </c>
      <c r="P637" s="37">
        <v>183.7</v>
      </c>
      <c r="Q637" s="37">
        <v>183.7</v>
      </c>
      <c r="R637" s="37">
        <v>183.7</v>
      </c>
      <c r="S637" s="37">
        <v>183.7</v>
      </c>
      <c r="T637" s="207"/>
    </row>
    <row r="638" spans="1:20" s="5" customFormat="1" ht="13.2">
      <c r="A638" s="5">
        <f t="shared" si="18"/>
        <v>638</v>
      </c>
      <c r="B638" s="51" t="s">
        <v>1131</v>
      </c>
      <c r="C638" s="51"/>
      <c r="D638" s="51" t="s">
        <v>1132</v>
      </c>
      <c r="E638" s="51" t="s">
        <v>1133</v>
      </c>
      <c r="F638" s="51" t="s">
        <v>1634</v>
      </c>
      <c r="G638" s="51" t="s">
        <v>31</v>
      </c>
      <c r="H638" s="52">
        <v>2015</v>
      </c>
      <c r="I638" s="38">
        <v>106.3</v>
      </c>
      <c r="J638" s="38">
        <v>106.3</v>
      </c>
      <c r="K638" s="38">
        <v>106.3</v>
      </c>
      <c r="L638" s="38">
        <v>106.3</v>
      </c>
      <c r="M638" s="38">
        <v>106.3</v>
      </c>
      <c r="N638" s="37">
        <v>106.3</v>
      </c>
      <c r="O638" s="37">
        <v>106.3</v>
      </c>
      <c r="P638" s="37">
        <v>106.3</v>
      </c>
      <c r="Q638" s="37">
        <v>106.3</v>
      </c>
      <c r="R638" s="37">
        <v>106.3</v>
      </c>
      <c r="S638" s="37">
        <v>106.3</v>
      </c>
      <c r="T638" s="207"/>
    </row>
    <row r="639" spans="1:20" s="5" customFormat="1" ht="13.2">
      <c r="A639" s="5">
        <f t="shared" si="18"/>
        <v>639</v>
      </c>
      <c r="B639" s="51" t="s">
        <v>1134</v>
      </c>
      <c r="C639" s="51"/>
      <c r="D639" s="51" t="s">
        <v>1135</v>
      </c>
      <c r="E639" s="51" t="s">
        <v>1133</v>
      </c>
      <c r="F639" s="51" t="s">
        <v>1634</v>
      </c>
      <c r="G639" s="51" t="s">
        <v>31</v>
      </c>
      <c r="H639" s="52">
        <v>2015</v>
      </c>
      <c r="I639" s="38">
        <v>103.85</v>
      </c>
      <c r="J639" s="38">
        <v>103.8</v>
      </c>
      <c r="K639" s="38">
        <v>103.8</v>
      </c>
      <c r="L639" s="38">
        <v>103.8</v>
      </c>
      <c r="M639" s="38">
        <v>103.8</v>
      </c>
      <c r="N639" s="37">
        <v>103.8</v>
      </c>
      <c r="O639" s="37">
        <v>103.8</v>
      </c>
      <c r="P639" s="37">
        <v>103.8</v>
      </c>
      <c r="Q639" s="37">
        <v>103.8</v>
      </c>
      <c r="R639" s="37">
        <v>103.8</v>
      </c>
      <c r="S639" s="37">
        <v>103.8</v>
      </c>
      <c r="T639" s="207"/>
    </row>
    <row r="640" spans="1:20" s="5" customFormat="1" ht="13.2">
      <c r="A640" s="5">
        <f t="shared" si="18"/>
        <v>640</v>
      </c>
      <c r="B640" s="51" t="s">
        <v>1136</v>
      </c>
      <c r="C640" s="51"/>
      <c r="D640" s="51" t="s">
        <v>1137</v>
      </c>
      <c r="E640" s="51" t="s">
        <v>1078</v>
      </c>
      <c r="F640" s="51" t="s">
        <v>1634</v>
      </c>
      <c r="G640" s="51" t="s">
        <v>33</v>
      </c>
      <c r="H640" s="52">
        <v>2006</v>
      </c>
      <c r="I640" s="38">
        <v>194</v>
      </c>
      <c r="J640" s="38">
        <v>194</v>
      </c>
      <c r="K640" s="38">
        <v>194</v>
      </c>
      <c r="L640" s="38">
        <v>194</v>
      </c>
      <c r="M640" s="38">
        <v>194</v>
      </c>
      <c r="N640" s="37">
        <v>194</v>
      </c>
      <c r="O640" s="37">
        <v>194</v>
      </c>
      <c r="P640" s="37">
        <v>194</v>
      </c>
      <c r="Q640" s="37">
        <v>194</v>
      </c>
      <c r="R640" s="37">
        <v>194</v>
      </c>
      <c r="S640" s="37">
        <v>194</v>
      </c>
      <c r="T640" s="207"/>
    </row>
    <row r="641" spans="1:20" s="5" customFormat="1" ht="13.2">
      <c r="A641" s="5">
        <f t="shared" si="18"/>
        <v>641</v>
      </c>
      <c r="B641" s="51" t="s">
        <v>1138</v>
      </c>
      <c r="C641" s="51"/>
      <c r="D641" s="51" t="s">
        <v>1139</v>
      </c>
      <c r="E641" s="51" t="s">
        <v>1078</v>
      </c>
      <c r="F641" s="51" t="s">
        <v>1634</v>
      </c>
      <c r="G641" s="51" t="s">
        <v>33</v>
      </c>
      <c r="H641" s="52">
        <v>2007</v>
      </c>
      <c r="I641" s="38">
        <v>98</v>
      </c>
      <c r="J641" s="38">
        <v>98</v>
      </c>
      <c r="K641" s="38">
        <v>98</v>
      </c>
      <c r="L641" s="38">
        <v>98</v>
      </c>
      <c r="M641" s="38">
        <v>98</v>
      </c>
      <c r="N641" s="37">
        <v>98</v>
      </c>
      <c r="O641" s="37">
        <v>98</v>
      </c>
      <c r="P641" s="37">
        <v>98</v>
      </c>
      <c r="Q641" s="37">
        <v>98</v>
      </c>
      <c r="R641" s="37">
        <v>98</v>
      </c>
      <c r="S641" s="37">
        <v>98</v>
      </c>
      <c r="T641" s="207"/>
    </row>
    <row r="642" spans="1:20" s="5" customFormat="1" ht="13.2">
      <c r="A642" s="5">
        <f t="shared" si="18"/>
        <v>642</v>
      </c>
      <c r="B642" s="51" t="s">
        <v>1140</v>
      </c>
      <c r="C642" s="51"/>
      <c r="D642" s="51" t="s">
        <v>1141</v>
      </c>
      <c r="E642" s="51" t="s">
        <v>1078</v>
      </c>
      <c r="F642" s="51" t="s">
        <v>1634</v>
      </c>
      <c r="G642" s="51" t="s">
        <v>33</v>
      </c>
      <c r="H642" s="52">
        <v>2007</v>
      </c>
      <c r="I642" s="38">
        <v>100</v>
      </c>
      <c r="J642" s="38">
        <v>100</v>
      </c>
      <c r="K642" s="38">
        <v>100</v>
      </c>
      <c r="L642" s="38">
        <v>100</v>
      </c>
      <c r="M642" s="38">
        <v>100</v>
      </c>
      <c r="N642" s="37">
        <v>100</v>
      </c>
      <c r="O642" s="37">
        <v>100</v>
      </c>
      <c r="P642" s="37">
        <v>100</v>
      </c>
      <c r="Q642" s="37">
        <v>100</v>
      </c>
      <c r="R642" s="37">
        <v>100</v>
      </c>
      <c r="S642" s="37">
        <v>100</v>
      </c>
      <c r="T642" s="207"/>
    </row>
    <row r="643" spans="1:20" s="5" customFormat="1" ht="13.2">
      <c r="A643" s="5">
        <f t="shared" si="18"/>
        <v>643</v>
      </c>
      <c r="B643" s="51" t="s">
        <v>1175</v>
      </c>
      <c r="C643" s="51"/>
      <c r="D643" s="51" t="s">
        <v>1176</v>
      </c>
      <c r="E643" s="51" t="s">
        <v>1177</v>
      </c>
      <c r="F643" s="51" t="s">
        <v>1354</v>
      </c>
      <c r="G643" s="51" t="s">
        <v>40</v>
      </c>
      <c r="H643" s="52">
        <v>2015</v>
      </c>
      <c r="I643" s="38">
        <v>100</v>
      </c>
      <c r="J643" s="38">
        <v>100</v>
      </c>
      <c r="K643" s="38">
        <v>100</v>
      </c>
      <c r="L643" s="38">
        <v>100</v>
      </c>
      <c r="M643" s="38">
        <v>100</v>
      </c>
      <c r="N643" s="37">
        <v>100</v>
      </c>
      <c r="O643" s="37">
        <v>100</v>
      </c>
      <c r="P643" s="37">
        <v>100</v>
      </c>
      <c r="Q643" s="37">
        <v>100</v>
      </c>
      <c r="R643" s="37">
        <v>100</v>
      </c>
      <c r="S643" s="37">
        <v>100</v>
      </c>
      <c r="T643" s="207"/>
    </row>
    <row r="644" spans="1:20" s="5" customFormat="1" ht="13.2">
      <c r="A644" s="5">
        <f t="shared" si="18"/>
        <v>644</v>
      </c>
      <c r="B644" s="51" t="s">
        <v>1180</v>
      </c>
      <c r="C644" s="51"/>
      <c r="D644" s="51" t="s">
        <v>1181</v>
      </c>
      <c r="E644" s="51" t="s">
        <v>1177</v>
      </c>
      <c r="F644" s="51" t="s">
        <v>1354</v>
      </c>
      <c r="G644" s="51" t="s">
        <v>40</v>
      </c>
      <c r="H644" s="52">
        <v>2015</v>
      </c>
      <c r="I644" s="38">
        <v>100</v>
      </c>
      <c r="J644" s="38">
        <v>100</v>
      </c>
      <c r="K644" s="38">
        <v>100</v>
      </c>
      <c r="L644" s="38">
        <v>100</v>
      </c>
      <c r="M644" s="38">
        <v>100</v>
      </c>
      <c r="N644" s="37">
        <v>100</v>
      </c>
      <c r="O644" s="37">
        <v>100</v>
      </c>
      <c r="P644" s="37">
        <v>100</v>
      </c>
      <c r="Q644" s="37">
        <v>100</v>
      </c>
      <c r="R644" s="37">
        <v>100</v>
      </c>
      <c r="S644" s="37">
        <v>100</v>
      </c>
      <c r="T644" s="207"/>
    </row>
    <row r="645" spans="1:20" s="5" customFormat="1" ht="13.2">
      <c r="A645" s="5">
        <f t="shared" si="18"/>
        <v>645</v>
      </c>
      <c r="B645" s="51" t="s">
        <v>1142</v>
      </c>
      <c r="C645" s="51"/>
      <c r="D645" s="51" t="s">
        <v>1143</v>
      </c>
      <c r="E645" s="51" t="s">
        <v>613</v>
      </c>
      <c r="F645" s="51" t="s">
        <v>1634</v>
      </c>
      <c r="G645" s="51" t="s">
        <v>33</v>
      </c>
      <c r="H645" s="52">
        <v>2010</v>
      </c>
      <c r="I645" s="38">
        <v>48</v>
      </c>
      <c r="J645" s="38">
        <v>48</v>
      </c>
      <c r="K645" s="38">
        <v>48</v>
      </c>
      <c r="L645" s="38">
        <v>48</v>
      </c>
      <c r="M645" s="38">
        <v>48</v>
      </c>
      <c r="N645" s="37">
        <v>48</v>
      </c>
      <c r="O645" s="37">
        <v>48</v>
      </c>
      <c r="P645" s="37">
        <v>48</v>
      </c>
      <c r="Q645" s="37">
        <v>48</v>
      </c>
      <c r="R645" s="37">
        <v>48</v>
      </c>
      <c r="S645" s="37">
        <v>48</v>
      </c>
      <c r="T645" s="207"/>
    </row>
    <row r="646" spans="1:20" s="5" customFormat="1" ht="13.2">
      <c r="A646" s="5">
        <f t="shared" ref="A646:A709" si="19">A645+1</f>
        <v>646</v>
      </c>
      <c r="B646" s="51" t="s">
        <v>1146</v>
      </c>
      <c r="C646" s="51"/>
      <c r="D646" s="51" t="s">
        <v>1147</v>
      </c>
      <c r="E646" s="51" t="s">
        <v>613</v>
      </c>
      <c r="F646" s="51" t="s">
        <v>1634</v>
      </c>
      <c r="G646" s="51" t="s">
        <v>33</v>
      </c>
      <c r="H646" s="52">
        <v>2010</v>
      </c>
      <c r="I646" s="38">
        <v>51</v>
      </c>
      <c r="J646" s="38">
        <v>51</v>
      </c>
      <c r="K646" s="38">
        <v>51</v>
      </c>
      <c r="L646" s="38">
        <v>51</v>
      </c>
      <c r="M646" s="38">
        <v>51</v>
      </c>
      <c r="N646" s="37">
        <v>51</v>
      </c>
      <c r="O646" s="37">
        <v>51</v>
      </c>
      <c r="P646" s="37">
        <v>51</v>
      </c>
      <c r="Q646" s="37">
        <v>51</v>
      </c>
      <c r="R646" s="37">
        <v>51</v>
      </c>
      <c r="S646" s="37">
        <v>51</v>
      </c>
      <c r="T646" s="207"/>
    </row>
    <row r="647" spans="1:20" s="5" customFormat="1" ht="13.2">
      <c r="A647" s="5">
        <f t="shared" si="19"/>
        <v>647</v>
      </c>
      <c r="B647" s="51" t="s">
        <v>1150</v>
      </c>
      <c r="C647" s="51"/>
      <c r="D647" s="51" t="s">
        <v>1151</v>
      </c>
      <c r="E647" s="51" t="s">
        <v>613</v>
      </c>
      <c r="F647" s="51" t="s">
        <v>1634</v>
      </c>
      <c r="G647" s="51" t="s">
        <v>33</v>
      </c>
      <c r="H647" s="52">
        <v>2011</v>
      </c>
      <c r="I647" s="38">
        <v>25.5</v>
      </c>
      <c r="J647" s="38">
        <v>25.5</v>
      </c>
      <c r="K647" s="38">
        <v>25.5</v>
      </c>
      <c r="L647" s="38">
        <v>25.5</v>
      </c>
      <c r="M647" s="38">
        <v>25.5</v>
      </c>
      <c r="N647" s="37">
        <v>25.5</v>
      </c>
      <c r="O647" s="37">
        <v>25.5</v>
      </c>
      <c r="P647" s="37">
        <v>25.5</v>
      </c>
      <c r="Q647" s="37">
        <v>25.5</v>
      </c>
      <c r="R647" s="37">
        <v>25.5</v>
      </c>
      <c r="S647" s="37">
        <v>25.5</v>
      </c>
      <c r="T647" s="207"/>
    </row>
    <row r="648" spans="1:20" s="5" customFormat="1" ht="13.2">
      <c r="A648" s="5">
        <f t="shared" si="19"/>
        <v>648</v>
      </c>
      <c r="B648" s="51" t="s">
        <v>1152</v>
      </c>
      <c r="C648" s="51"/>
      <c r="D648" s="51" t="s">
        <v>1153</v>
      </c>
      <c r="E648" s="51" t="s">
        <v>613</v>
      </c>
      <c r="F648" s="51" t="s">
        <v>1634</v>
      </c>
      <c r="G648" s="51" t="s">
        <v>33</v>
      </c>
      <c r="H648" s="52">
        <v>2011</v>
      </c>
      <c r="I648" s="38">
        <v>24</v>
      </c>
      <c r="J648" s="38">
        <v>24</v>
      </c>
      <c r="K648" s="38">
        <v>24</v>
      </c>
      <c r="L648" s="38">
        <v>24</v>
      </c>
      <c r="M648" s="38">
        <v>24</v>
      </c>
      <c r="N648" s="37">
        <v>24</v>
      </c>
      <c r="O648" s="37">
        <v>24</v>
      </c>
      <c r="P648" s="37">
        <v>24</v>
      </c>
      <c r="Q648" s="37">
        <v>24</v>
      </c>
      <c r="R648" s="37">
        <v>24</v>
      </c>
      <c r="S648" s="37">
        <v>24</v>
      </c>
      <c r="T648" s="207"/>
    </row>
    <row r="649" spans="1:20" s="5" customFormat="1" ht="13.2">
      <c r="A649" s="5">
        <f t="shared" si="19"/>
        <v>649</v>
      </c>
      <c r="B649" s="51" t="s">
        <v>1154</v>
      </c>
      <c r="C649" s="51"/>
      <c r="D649" s="51" t="s">
        <v>1155</v>
      </c>
      <c r="E649" s="51" t="s">
        <v>39</v>
      </c>
      <c r="F649" s="51" t="s">
        <v>1634</v>
      </c>
      <c r="G649" s="51" t="s">
        <v>32</v>
      </c>
      <c r="H649" s="52">
        <v>2015</v>
      </c>
      <c r="I649" s="38">
        <v>200</v>
      </c>
      <c r="J649" s="38">
        <v>200</v>
      </c>
      <c r="K649" s="38">
        <v>200</v>
      </c>
      <c r="L649" s="38">
        <v>200</v>
      </c>
      <c r="M649" s="38">
        <v>200</v>
      </c>
      <c r="N649" s="37">
        <v>200</v>
      </c>
      <c r="O649" s="37">
        <v>200</v>
      </c>
      <c r="P649" s="37">
        <v>200</v>
      </c>
      <c r="Q649" s="37">
        <v>200</v>
      </c>
      <c r="R649" s="37">
        <v>200</v>
      </c>
      <c r="S649" s="37">
        <v>200</v>
      </c>
      <c r="T649" s="207"/>
    </row>
    <row r="650" spans="1:20" s="5" customFormat="1" ht="13.2">
      <c r="A650" s="5">
        <f t="shared" si="19"/>
        <v>650</v>
      </c>
      <c r="B650" s="51" t="s">
        <v>1156</v>
      </c>
      <c r="C650" s="51"/>
      <c r="D650" s="51" t="s">
        <v>1157</v>
      </c>
      <c r="E650" s="51" t="s">
        <v>39</v>
      </c>
      <c r="F650" s="51" t="s">
        <v>1634</v>
      </c>
      <c r="G650" s="51" t="s">
        <v>32</v>
      </c>
      <c r="H650" s="52">
        <v>2016</v>
      </c>
      <c r="I650" s="38">
        <v>200</v>
      </c>
      <c r="J650" s="38">
        <v>200</v>
      </c>
      <c r="K650" s="38">
        <v>200</v>
      </c>
      <c r="L650" s="38">
        <v>200</v>
      </c>
      <c r="M650" s="38">
        <v>200</v>
      </c>
      <c r="N650" s="37">
        <v>200</v>
      </c>
      <c r="O650" s="37">
        <v>200</v>
      </c>
      <c r="P650" s="37">
        <v>200</v>
      </c>
      <c r="Q650" s="37">
        <v>200</v>
      </c>
      <c r="R650" s="37">
        <v>200</v>
      </c>
      <c r="S650" s="37">
        <v>200</v>
      </c>
      <c r="T650" s="207"/>
    </row>
    <row r="651" spans="1:20" s="5" customFormat="1" ht="13.2">
      <c r="A651" s="5">
        <f t="shared" si="19"/>
        <v>651</v>
      </c>
      <c r="B651" s="51" t="s">
        <v>1158</v>
      </c>
      <c r="C651" s="51"/>
      <c r="D651" s="51" t="s">
        <v>1159</v>
      </c>
      <c r="E651" s="51" t="s">
        <v>39</v>
      </c>
      <c r="F651" s="51" t="s">
        <v>1634</v>
      </c>
      <c r="G651" s="51" t="s">
        <v>32</v>
      </c>
      <c r="H651" s="52">
        <v>2016</v>
      </c>
      <c r="I651" s="38">
        <v>110</v>
      </c>
      <c r="J651" s="38">
        <v>110</v>
      </c>
      <c r="K651" s="38">
        <v>110</v>
      </c>
      <c r="L651" s="38">
        <v>110</v>
      </c>
      <c r="M651" s="38">
        <v>110</v>
      </c>
      <c r="N651" s="37">
        <v>110</v>
      </c>
      <c r="O651" s="37">
        <v>110</v>
      </c>
      <c r="P651" s="37">
        <v>110</v>
      </c>
      <c r="Q651" s="37">
        <v>110</v>
      </c>
      <c r="R651" s="37">
        <v>110</v>
      </c>
      <c r="S651" s="37">
        <v>110</v>
      </c>
      <c r="T651" s="207"/>
    </row>
    <row r="652" spans="1:20" s="5" customFormat="1" ht="13.2">
      <c r="A652" s="5">
        <f t="shared" si="19"/>
        <v>652</v>
      </c>
      <c r="B652" s="51" t="s">
        <v>1333</v>
      </c>
      <c r="C652" s="51"/>
      <c r="D652" s="51" t="s">
        <v>1334</v>
      </c>
      <c r="E652" s="51" t="s">
        <v>1318</v>
      </c>
      <c r="F652" s="51" t="s">
        <v>55</v>
      </c>
      <c r="G652" s="51" t="s">
        <v>69</v>
      </c>
      <c r="H652" s="52">
        <v>2013</v>
      </c>
      <c r="I652" s="38">
        <v>200.1</v>
      </c>
      <c r="J652" s="38">
        <v>200.1</v>
      </c>
      <c r="K652" s="38">
        <v>200.1</v>
      </c>
      <c r="L652" s="38">
        <v>200.1</v>
      </c>
      <c r="M652" s="38">
        <v>200.1</v>
      </c>
      <c r="N652" s="37">
        <v>200.1</v>
      </c>
      <c r="O652" s="37">
        <v>200.1</v>
      </c>
      <c r="P652" s="37">
        <v>200.1</v>
      </c>
      <c r="Q652" s="37">
        <v>200.1</v>
      </c>
      <c r="R652" s="37">
        <v>200.1</v>
      </c>
      <c r="S652" s="37">
        <v>200.1</v>
      </c>
      <c r="T652" s="207"/>
    </row>
    <row r="653" spans="1:20" s="5" customFormat="1" ht="13.2">
      <c r="A653" s="5">
        <f t="shared" si="19"/>
        <v>653</v>
      </c>
      <c r="B653" s="51" t="s">
        <v>1335</v>
      </c>
      <c r="C653" s="51"/>
      <c r="D653" s="51" t="s">
        <v>1738</v>
      </c>
      <c r="E653" s="51" t="s">
        <v>1318</v>
      </c>
      <c r="F653" s="51" t="s">
        <v>55</v>
      </c>
      <c r="G653" s="51" t="s">
        <v>69</v>
      </c>
      <c r="H653" s="52">
        <v>2013</v>
      </c>
      <c r="I653" s="38">
        <v>201.6</v>
      </c>
      <c r="J653" s="38">
        <v>201.6</v>
      </c>
      <c r="K653" s="38">
        <v>201.6</v>
      </c>
      <c r="L653" s="38">
        <v>201.6</v>
      </c>
      <c r="M653" s="38">
        <v>201.6</v>
      </c>
      <c r="N653" s="37">
        <v>201.6</v>
      </c>
      <c r="O653" s="37">
        <v>201.6</v>
      </c>
      <c r="P653" s="37">
        <v>201.6</v>
      </c>
      <c r="Q653" s="37">
        <v>201.6</v>
      </c>
      <c r="R653" s="37">
        <v>201.6</v>
      </c>
      <c r="S653" s="37">
        <v>201.6</v>
      </c>
      <c r="T653" s="207"/>
    </row>
    <row r="654" spans="1:20" s="5" customFormat="1" ht="13.2">
      <c r="A654" s="5">
        <f t="shared" si="19"/>
        <v>654</v>
      </c>
      <c r="B654" s="51" t="s">
        <v>1336</v>
      </c>
      <c r="C654" s="51"/>
      <c r="D654" s="51" t="s">
        <v>1337</v>
      </c>
      <c r="E654" s="51" t="s">
        <v>1318</v>
      </c>
      <c r="F654" s="51" t="s">
        <v>55</v>
      </c>
      <c r="G654" s="51" t="s">
        <v>69</v>
      </c>
      <c r="H654" s="52">
        <v>2012</v>
      </c>
      <c r="I654" s="38">
        <v>99.83</v>
      </c>
      <c r="J654" s="38">
        <v>99.8</v>
      </c>
      <c r="K654" s="38">
        <v>99.8</v>
      </c>
      <c r="L654" s="38">
        <v>99.8</v>
      </c>
      <c r="M654" s="38">
        <v>99.8</v>
      </c>
      <c r="N654" s="37">
        <v>99.8</v>
      </c>
      <c r="O654" s="37">
        <v>99.8</v>
      </c>
      <c r="P654" s="37">
        <v>99.8</v>
      </c>
      <c r="Q654" s="37">
        <v>99.8</v>
      </c>
      <c r="R654" s="37">
        <v>99.8</v>
      </c>
      <c r="S654" s="37">
        <v>99.8</v>
      </c>
      <c r="T654" s="207"/>
    </row>
    <row r="655" spans="1:20" s="5" customFormat="1" ht="13.2">
      <c r="A655" s="5">
        <f t="shared" si="19"/>
        <v>655</v>
      </c>
      <c r="B655" s="51" t="s">
        <v>1338</v>
      </c>
      <c r="C655" s="51"/>
      <c r="D655" s="51" t="s">
        <v>1339</v>
      </c>
      <c r="E655" s="51" t="s">
        <v>1318</v>
      </c>
      <c r="F655" s="51" t="s">
        <v>55</v>
      </c>
      <c r="G655" s="51" t="s">
        <v>69</v>
      </c>
      <c r="H655" s="52">
        <v>2012</v>
      </c>
      <c r="I655" s="38">
        <v>103.5</v>
      </c>
      <c r="J655" s="38">
        <v>103.5</v>
      </c>
      <c r="K655" s="38">
        <v>103.5</v>
      </c>
      <c r="L655" s="38">
        <v>103.5</v>
      </c>
      <c r="M655" s="38">
        <v>103.5</v>
      </c>
      <c r="N655" s="37">
        <v>103.5</v>
      </c>
      <c r="O655" s="37">
        <v>103.5</v>
      </c>
      <c r="P655" s="37">
        <v>103.5</v>
      </c>
      <c r="Q655" s="37">
        <v>103.5</v>
      </c>
      <c r="R655" s="37">
        <v>103.5</v>
      </c>
      <c r="S655" s="37">
        <v>103.5</v>
      </c>
      <c r="T655" s="207"/>
    </row>
    <row r="656" spans="1:20" s="5" customFormat="1" ht="13.2">
      <c r="A656" s="5">
        <f t="shared" si="19"/>
        <v>656</v>
      </c>
      <c r="B656" s="51" t="s">
        <v>1196</v>
      </c>
      <c r="C656" s="51"/>
      <c r="D656" s="51" t="s">
        <v>1197</v>
      </c>
      <c r="E656" s="51" t="s">
        <v>1198</v>
      </c>
      <c r="F656" s="51" t="s">
        <v>1354</v>
      </c>
      <c r="G656" s="51" t="s">
        <v>40</v>
      </c>
      <c r="H656" s="52">
        <v>2017</v>
      </c>
      <c r="I656" s="38">
        <v>115.2</v>
      </c>
      <c r="J656" s="38">
        <v>115.2</v>
      </c>
      <c r="K656" s="38">
        <v>115.2</v>
      </c>
      <c r="L656" s="38">
        <v>115.2</v>
      </c>
      <c r="M656" s="38">
        <v>115.2</v>
      </c>
      <c r="N656" s="37">
        <v>115.2</v>
      </c>
      <c r="O656" s="37">
        <v>115.2</v>
      </c>
      <c r="P656" s="37">
        <v>115.2</v>
      </c>
      <c r="Q656" s="37">
        <v>115.2</v>
      </c>
      <c r="R656" s="37">
        <v>115.2</v>
      </c>
      <c r="S656" s="37">
        <v>115.2</v>
      </c>
      <c r="T656" s="207"/>
    </row>
    <row r="657" spans="1:20" s="5" customFormat="1" ht="13.2">
      <c r="A657" s="5">
        <f t="shared" si="19"/>
        <v>657</v>
      </c>
      <c r="B657" s="51" t="s">
        <v>1201</v>
      </c>
      <c r="C657" s="51"/>
      <c r="D657" s="51" t="s">
        <v>1202</v>
      </c>
      <c r="E657" s="51" t="s">
        <v>1198</v>
      </c>
      <c r="F657" s="51" t="s">
        <v>1354</v>
      </c>
      <c r="G657" s="51" t="s">
        <v>40</v>
      </c>
      <c r="H657" s="52">
        <v>2017</v>
      </c>
      <c r="I657" s="38">
        <v>115.2</v>
      </c>
      <c r="J657" s="38">
        <v>115.2</v>
      </c>
      <c r="K657" s="38">
        <v>115.2</v>
      </c>
      <c r="L657" s="38">
        <v>115.2</v>
      </c>
      <c r="M657" s="38">
        <v>115.2</v>
      </c>
      <c r="N657" s="37">
        <v>115.2</v>
      </c>
      <c r="O657" s="37">
        <v>115.2</v>
      </c>
      <c r="P657" s="37">
        <v>115.2</v>
      </c>
      <c r="Q657" s="37">
        <v>115.2</v>
      </c>
      <c r="R657" s="37">
        <v>115.2</v>
      </c>
      <c r="S657" s="37">
        <v>115.2</v>
      </c>
      <c r="T657" s="207"/>
    </row>
    <row r="658" spans="1:20" s="5" customFormat="1" ht="13.2">
      <c r="A658" s="5">
        <f t="shared" si="19"/>
        <v>658</v>
      </c>
      <c r="B658" s="51" t="s">
        <v>2151</v>
      </c>
      <c r="C658" s="51"/>
      <c r="D658" s="51" t="s">
        <v>2152</v>
      </c>
      <c r="E658" s="51" t="s">
        <v>1541</v>
      </c>
      <c r="F658" s="51" t="s">
        <v>1634</v>
      </c>
      <c r="G658" s="51" t="s">
        <v>33</v>
      </c>
      <c r="H658" s="52">
        <v>2022</v>
      </c>
      <c r="I658" s="38">
        <v>201.6</v>
      </c>
      <c r="J658" s="38">
        <v>201.6</v>
      </c>
      <c r="K658" s="38">
        <v>201.6</v>
      </c>
      <c r="L658" s="38">
        <v>201.6</v>
      </c>
      <c r="M658" s="38">
        <v>201.6</v>
      </c>
      <c r="N658" s="37">
        <v>201.6</v>
      </c>
      <c r="O658" s="37">
        <v>201.6</v>
      </c>
      <c r="P658" s="37">
        <v>201.6</v>
      </c>
      <c r="Q658" s="37">
        <v>201.6</v>
      </c>
      <c r="R658" s="37">
        <v>201.6</v>
      </c>
      <c r="S658" s="37">
        <v>201.6</v>
      </c>
      <c r="T658" s="207"/>
    </row>
    <row r="659" spans="1:20" s="5" customFormat="1" ht="13.2">
      <c r="A659" s="5">
        <f t="shared" si="19"/>
        <v>659</v>
      </c>
      <c r="B659" s="51" t="s">
        <v>2153</v>
      </c>
      <c r="C659" s="51"/>
      <c r="D659" s="51" t="s">
        <v>2154</v>
      </c>
      <c r="E659" s="51" t="s">
        <v>1541</v>
      </c>
      <c r="F659" s="51" t="s">
        <v>1634</v>
      </c>
      <c r="G659" s="51" t="s">
        <v>33</v>
      </c>
      <c r="H659" s="52">
        <v>2022</v>
      </c>
      <c r="I659" s="38">
        <v>11.1</v>
      </c>
      <c r="J659" s="38">
        <v>11.1</v>
      </c>
      <c r="K659" s="38">
        <v>11.1</v>
      </c>
      <c r="L659" s="38">
        <v>11.1</v>
      </c>
      <c r="M659" s="38">
        <v>11.1</v>
      </c>
      <c r="N659" s="37">
        <v>11.1</v>
      </c>
      <c r="O659" s="37">
        <v>11.1</v>
      </c>
      <c r="P659" s="37">
        <v>11.1</v>
      </c>
      <c r="Q659" s="37">
        <v>11.1</v>
      </c>
      <c r="R659" s="37">
        <v>11.1</v>
      </c>
      <c r="S659" s="37">
        <v>11.1</v>
      </c>
      <c r="T659" s="207"/>
    </row>
    <row r="660" spans="1:20" s="5" customFormat="1" ht="13.2">
      <c r="A660" s="5">
        <f t="shared" si="19"/>
        <v>660</v>
      </c>
      <c r="B660" s="51" t="s">
        <v>2155</v>
      </c>
      <c r="C660" s="51"/>
      <c r="D660" s="51" t="s">
        <v>2156</v>
      </c>
      <c r="E660" s="51" t="s">
        <v>1541</v>
      </c>
      <c r="F660" s="51" t="s">
        <v>1634</v>
      </c>
      <c r="G660" s="51" t="s">
        <v>33</v>
      </c>
      <c r="H660" s="52">
        <v>2022</v>
      </c>
      <c r="I660" s="38">
        <v>33.6</v>
      </c>
      <c r="J660" s="38">
        <v>33.6</v>
      </c>
      <c r="K660" s="38">
        <v>33.6</v>
      </c>
      <c r="L660" s="38">
        <v>33.6</v>
      </c>
      <c r="M660" s="38">
        <v>33.6</v>
      </c>
      <c r="N660" s="37">
        <v>33.6</v>
      </c>
      <c r="O660" s="37">
        <v>33.6</v>
      </c>
      <c r="P660" s="37">
        <v>33.6</v>
      </c>
      <c r="Q660" s="37">
        <v>33.6</v>
      </c>
      <c r="R660" s="37">
        <v>33.6</v>
      </c>
      <c r="S660" s="37">
        <v>33.6</v>
      </c>
      <c r="T660" s="207"/>
    </row>
    <row r="661" spans="1:20" s="5" customFormat="1" ht="13.2">
      <c r="A661" s="5">
        <f t="shared" si="19"/>
        <v>661</v>
      </c>
      <c r="B661" s="51" t="s">
        <v>2157</v>
      </c>
      <c r="C661" s="51"/>
      <c r="D661" s="51" t="s">
        <v>2158</v>
      </c>
      <c r="E661" s="51" t="s">
        <v>1541</v>
      </c>
      <c r="F661" s="51" t="s">
        <v>1634</v>
      </c>
      <c r="G661" s="51" t="s">
        <v>33</v>
      </c>
      <c r="H661" s="52">
        <v>2022</v>
      </c>
      <c r="I661" s="38">
        <v>22.2</v>
      </c>
      <c r="J661" s="38">
        <v>22.2</v>
      </c>
      <c r="K661" s="38">
        <v>22.2</v>
      </c>
      <c r="L661" s="38">
        <v>22.2</v>
      </c>
      <c r="M661" s="38">
        <v>22.2</v>
      </c>
      <c r="N661" s="37">
        <v>22.2</v>
      </c>
      <c r="O661" s="37">
        <v>22.2</v>
      </c>
      <c r="P661" s="37">
        <v>22.2</v>
      </c>
      <c r="Q661" s="37">
        <v>22.2</v>
      </c>
      <c r="R661" s="37">
        <v>22.2</v>
      </c>
      <c r="S661" s="37">
        <v>22.2</v>
      </c>
      <c r="T661" s="207"/>
    </row>
    <row r="662" spans="1:20" s="5" customFormat="1" ht="13.2">
      <c r="A662" s="5">
        <f t="shared" si="19"/>
        <v>662</v>
      </c>
      <c r="B662" s="51" t="s">
        <v>2159</v>
      </c>
      <c r="C662" s="51"/>
      <c r="D662" s="51" t="s">
        <v>2160</v>
      </c>
      <c r="E662" s="51" t="s">
        <v>1541</v>
      </c>
      <c r="F662" s="51" t="s">
        <v>1634</v>
      </c>
      <c r="G662" s="51" t="s">
        <v>33</v>
      </c>
      <c r="H662" s="52">
        <v>2022</v>
      </c>
      <c r="I662" s="38">
        <v>71.400000000000006</v>
      </c>
      <c r="J662" s="38">
        <v>71.400000000000006</v>
      </c>
      <c r="K662" s="38">
        <v>71.400000000000006</v>
      </c>
      <c r="L662" s="38">
        <v>71.400000000000006</v>
      </c>
      <c r="M662" s="38">
        <v>71.400000000000006</v>
      </c>
      <c r="N662" s="37">
        <v>71.400000000000006</v>
      </c>
      <c r="O662" s="37">
        <v>71.400000000000006</v>
      </c>
      <c r="P662" s="37">
        <v>71.400000000000006</v>
      </c>
      <c r="Q662" s="37">
        <v>71.400000000000006</v>
      </c>
      <c r="R662" s="37">
        <v>71.400000000000006</v>
      </c>
      <c r="S662" s="37">
        <v>71.400000000000006</v>
      </c>
      <c r="T662" s="207"/>
    </row>
    <row r="663" spans="1:20" s="5" customFormat="1" ht="13.2">
      <c r="A663" s="5">
        <f t="shared" si="19"/>
        <v>663</v>
      </c>
      <c r="B663" s="51" t="s">
        <v>2161</v>
      </c>
      <c r="C663" s="51"/>
      <c r="D663" s="51" t="s">
        <v>2162</v>
      </c>
      <c r="E663" s="51" t="s">
        <v>1541</v>
      </c>
      <c r="F663" s="51" t="s">
        <v>1634</v>
      </c>
      <c r="G663" s="51" t="s">
        <v>33</v>
      </c>
      <c r="H663" s="52">
        <v>2022</v>
      </c>
      <c r="I663" s="38">
        <v>33.299999999999997</v>
      </c>
      <c r="J663" s="38">
        <v>33.299999999999997</v>
      </c>
      <c r="K663" s="38">
        <v>33.299999999999997</v>
      </c>
      <c r="L663" s="38">
        <v>33.299999999999997</v>
      </c>
      <c r="M663" s="38">
        <v>33.299999999999997</v>
      </c>
      <c r="N663" s="37">
        <v>33.299999999999997</v>
      </c>
      <c r="O663" s="37">
        <v>33.299999999999997</v>
      </c>
      <c r="P663" s="37">
        <v>33.299999999999997</v>
      </c>
      <c r="Q663" s="37">
        <v>33.299999999999997</v>
      </c>
      <c r="R663" s="37">
        <v>33.299999999999997</v>
      </c>
      <c r="S663" s="37">
        <v>33.299999999999997</v>
      </c>
      <c r="T663" s="207"/>
    </row>
    <row r="664" spans="1:20" s="5" customFormat="1" ht="13.2">
      <c r="A664" s="5">
        <f t="shared" si="19"/>
        <v>664</v>
      </c>
      <c r="B664" s="51" t="s">
        <v>2163</v>
      </c>
      <c r="C664" s="51"/>
      <c r="D664" s="51" t="s">
        <v>2164</v>
      </c>
      <c r="E664" s="51" t="s">
        <v>1541</v>
      </c>
      <c r="F664" s="51" t="s">
        <v>1634</v>
      </c>
      <c r="G664" s="51" t="s">
        <v>33</v>
      </c>
      <c r="H664" s="52">
        <v>2022</v>
      </c>
      <c r="I664" s="38">
        <v>22</v>
      </c>
      <c r="J664" s="38">
        <v>22</v>
      </c>
      <c r="K664" s="38">
        <v>22</v>
      </c>
      <c r="L664" s="38">
        <v>22</v>
      </c>
      <c r="M664" s="38">
        <v>22</v>
      </c>
      <c r="N664" s="37">
        <v>22</v>
      </c>
      <c r="O664" s="37">
        <v>22</v>
      </c>
      <c r="P664" s="37">
        <v>22</v>
      </c>
      <c r="Q664" s="37">
        <v>22</v>
      </c>
      <c r="R664" s="37">
        <v>22</v>
      </c>
      <c r="S664" s="37">
        <v>22</v>
      </c>
      <c r="T664" s="207"/>
    </row>
    <row r="665" spans="1:20" s="5" customFormat="1" ht="13.2">
      <c r="A665" s="5">
        <f t="shared" si="19"/>
        <v>665</v>
      </c>
      <c r="B665" s="51" t="s">
        <v>2165</v>
      </c>
      <c r="C665" s="51"/>
      <c r="D665" s="51" t="s">
        <v>2166</v>
      </c>
      <c r="E665" s="51" t="s">
        <v>1541</v>
      </c>
      <c r="F665" s="51" t="s">
        <v>1634</v>
      </c>
      <c r="G665" s="51" t="s">
        <v>33</v>
      </c>
      <c r="H665" s="52">
        <v>2022</v>
      </c>
      <c r="I665" s="38">
        <v>20</v>
      </c>
      <c r="J665" s="38">
        <v>20</v>
      </c>
      <c r="K665" s="38">
        <v>20</v>
      </c>
      <c r="L665" s="38">
        <v>20</v>
      </c>
      <c r="M665" s="38">
        <v>20</v>
      </c>
      <c r="N665" s="37">
        <v>20</v>
      </c>
      <c r="O665" s="37">
        <v>20</v>
      </c>
      <c r="P665" s="37">
        <v>20</v>
      </c>
      <c r="Q665" s="37">
        <v>20</v>
      </c>
      <c r="R665" s="37">
        <v>20</v>
      </c>
      <c r="S665" s="37">
        <v>20</v>
      </c>
      <c r="T665" s="207"/>
    </row>
    <row r="666" spans="1:20" s="5" customFormat="1" ht="13.2">
      <c r="A666" s="5">
        <f t="shared" si="19"/>
        <v>666</v>
      </c>
      <c r="B666" s="51" t="s">
        <v>2167</v>
      </c>
      <c r="C666" s="51"/>
      <c r="D666" s="51" t="s">
        <v>2168</v>
      </c>
      <c r="E666" s="51" t="s">
        <v>1541</v>
      </c>
      <c r="F666" s="51" t="s">
        <v>1634</v>
      </c>
      <c r="G666" s="51" t="s">
        <v>33</v>
      </c>
      <c r="H666" s="52">
        <v>2022</v>
      </c>
      <c r="I666" s="38">
        <v>76.8</v>
      </c>
      <c r="J666" s="38">
        <v>76.8</v>
      </c>
      <c r="K666" s="38">
        <v>76.8</v>
      </c>
      <c r="L666" s="38">
        <v>76.8</v>
      </c>
      <c r="M666" s="38">
        <v>76.8</v>
      </c>
      <c r="N666" s="37">
        <v>76.8</v>
      </c>
      <c r="O666" s="37">
        <v>76.8</v>
      </c>
      <c r="P666" s="37">
        <v>76.8</v>
      </c>
      <c r="Q666" s="37">
        <v>76.8</v>
      </c>
      <c r="R666" s="37">
        <v>76.8</v>
      </c>
      <c r="S666" s="37">
        <v>76.8</v>
      </c>
      <c r="T666" s="207"/>
    </row>
    <row r="667" spans="1:20" s="5" customFormat="1" ht="13.2">
      <c r="A667" s="5">
        <f t="shared" si="19"/>
        <v>667</v>
      </c>
      <c r="B667" s="51" t="s">
        <v>1216</v>
      </c>
      <c r="C667" s="51"/>
      <c r="D667" s="51" t="s">
        <v>1217</v>
      </c>
      <c r="E667" s="51" t="s">
        <v>1218</v>
      </c>
      <c r="F667" s="51" t="s">
        <v>1354</v>
      </c>
      <c r="G667" s="51" t="s">
        <v>40</v>
      </c>
      <c r="H667" s="52">
        <v>2008</v>
      </c>
      <c r="I667" s="38">
        <v>150</v>
      </c>
      <c r="J667" s="38">
        <v>150</v>
      </c>
      <c r="K667" s="38">
        <v>150</v>
      </c>
      <c r="L667" s="38">
        <v>150</v>
      </c>
      <c r="M667" s="38">
        <v>150</v>
      </c>
      <c r="N667" s="37">
        <v>150</v>
      </c>
      <c r="O667" s="37">
        <v>150</v>
      </c>
      <c r="P667" s="37">
        <v>150</v>
      </c>
      <c r="Q667" s="37">
        <v>150</v>
      </c>
      <c r="R667" s="37">
        <v>150</v>
      </c>
      <c r="S667" s="37">
        <v>150</v>
      </c>
      <c r="T667" s="207"/>
    </row>
    <row r="668" spans="1:20" s="5" customFormat="1" ht="13.2">
      <c r="A668" s="5">
        <f t="shared" si="19"/>
        <v>668</v>
      </c>
      <c r="B668" s="51" t="s">
        <v>1160</v>
      </c>
      <c r="C668" s="51"/>
      <c r="D668" s="51" t="s">
        <v>1161</v>
      </c>
      <c r="E668" s="51" t="s">
        <v>68</v>
      </c>
      <c r="F668" s="51" t="s">
        <v>1634</v>
      </c>
      <c r="G668" s="51" t="s">
        <v>33</v>
      </c>
      <c r="H668" s="52">
        <v>2015</v>
      </c>
      <c r="I668" s="38">
        <v>105.61</v>
      </c>
      <c r="J668" s="38">
        <v>105.6</v>
      </c>
      <c r="K668" s="38">
        <v>105.6</v>
      </c>
      <c r="L668" s="38">
        <v>105.6</v>
      </c>
      <c r="M668" s="38">
        <v>105.6</v>
      </c>
      <c r="N668" s="37">
        <v>105.6</v>
      </c>
      <c r="O668" s="37">
        <v>105.6</v>
      </c>
      <c r="P668" s="37">
        <v>105.6</v>
      </c>
      <c r="Q668" s="37">
        <v>105.6</v>
      </c>
      <c r="R668" s="37">
        <v>105.6</v>
      </c>
      <c r="S668" s="37">
        <v>105.6</v>
      </c>
      <c r="T668" s="207"/>
    </row>
    <row r="669" spans="1:20" s="5" customFormat="1" ht="13.2">
      <c r="A669" s="5">
        <f t="shared" si="19"/>
        <v>669</v>
      </c>
      <c r="B669" s="51" t="s">
        <v>1162</v>
      </c>
      <c r="C669" s="51"/>
      <c r="D669" s="51" t="s">
        <v>1163</v>
      </c>
      <c r="E669" s="51" t="s">
        <v>68</v>
      </c>
      <c r="F669" s="51" t="s">
        <v>1634</v>
      </c>
      <c r="G669" s="51" t="s">
        <v>33</v>
      </c>
      <c r="H669" s="52">
        <v>2015</v>
      </c>
      <c r="I669" s="38">
        <v>105.61</v>
      </c>
      <c r="J669" s="38">
        <v>105.6</v>
      </c>
      <c r="K669" s="38">
        <v>105.6</v>
      </c>
      <c r="L669" s="38">
        <v>105.6</v>
      </c>
      <c r="M669" s="38">
        <v>105.6</v>
      </c>
      <c r="N669" s="37">
        <v>105.6</v>
      </c>
      <c r="O669" s="37">
        <v>105.6</v>
      </c>
      <c r="P669" s="37">
        <v>105.6</v>
      </c>
      <c r="Q669" s="37">
        <v>105.6</v>
      </c>
      <c r="R669" s="37">
        <v>105.6</v>
      </c>
      <c r="S669" s="37">
        <v>105.6</v>
      </c>
      <c r="T669" s="207"/>
    </row>
    <row r="670" spans="1:20" s="5" customFormat="1" ht="13.2">
      <c r="A670" s="5">
        <f t="shared" si="19"/>
        <v>670</v>
      </c>
      <c r="B670" s="51" t="s">
        <v>1209</v>
      </c>
      <c r="C670" s="51"/>
      <c r="D670" s="51" t="s">
        <v>1210</v>
      </c>
      <c r="E670" s="51" t="s">
        <v>3837</v>
      </c>
      <c r="F670" s="51" t="s">
        <v>1354</v>
      </c>
      <c r="G670" s="51" t="s">
        <v>40</v>
      </c>
      <c r="H670" s="52">
        <v>2014</v>
      </c>
      <c r="I670" s="38">
        <v>144.30000000000001</v>
      </c>
      <c r="J670" s="38">
        <v>144.30000000000001</v>
      </c>
      <c r="K670" s="38">
        <v>144.30000000000001</v>
      </c>
      <c r="L670" s="38">
        <v>144.30000000000001</v>
      </c>
      <c r="M670" s="38">
        <v>144.30000000000001</v>
      </c>
      <c r="N670" s="37">
        <v>144.30000000000001</v>
      </c>
      <c r="O670" s="37">
        <v>144.30000000000001</v>
      </c>
      <c r="P670" s="37">
        <v>144.30000000000001</v>
      </c>
      <c r="Q670" s="37">
        <v>144.30000000000001</v>
      </c>
      <c r="R670" s="37">
        <v>144.30000000000001</v>
      </c>
      <c r="S670" s="37">
        <v>144.30000000000001</v>
      </c>
      <c r="T670" s="207"/>
    </row>
    <row r="671" spans="1:20" s="5" customFormat="1" ht="13.2">
      <c r="A671" s="5">
        <f t="shared" si="19"/>
        <v>671</v>
      </c>
      <c r="B671" s="51" t="s">
        <v>1214</v>
      </c>
      <c r="C671" s="51"/>
      <c r="D671" s="51" t="s">
        <v>1215</v>
      </c>
      <c r="E671" s="51" t="s">
        <v>3837</v>
      </c>
      <c r="F671" s="51" t="s">
        <v>1354</v>
      </c>
      <c r="G671" s="51" t="s">
        <v>40</v>
      </c>
      <c r="H671" s="52">
        <v>2014</v>
      </c>
      <c r="I671" s="38">
        <v>144.30000000000001</v>
      </c>
      <c r="J671" s="38">
        <v>144.30000000000001</v>
      </c>
      <c r="K671" s="38">
        <v>144.30000000000001</v>
      </c>
      <c r="L671" s="38">
        <v>144.30000000000001</v>
      </c>
      <c r="M671" s="38">
        <v>144.30000000000001</v>
      </c>
      <c r="N671" s="37">
        <v>144.30000000000001</v>
      </c>
      <c r="O671" s="37">
        <v>144.30000000000001</v>
      </c>
      <c r="P671" s="37">
        <v>144.30000000000001</v>
      </c>
      <c r="Q671" s="37">
        <v>144.30000000000001</v>
      </c>
      <c r="R671" s="37">
        <v>144.30000000000001</v>
      </c>
      <c r="S671" s="37">
        <v>144.30000000000001</v>
      </c>
      <c r="T671" s="207"/>
    </row>
    <row r="672" spans="1:20" s="5" customFormat="1" ht="13.2">
      <c r="A672" s="5">
        <f t="shared" si="19"/>
        <v>672</v>
      </c>
      <c r="B672" s="51" t="s">
        <v>1340</v>
      </c>
      <c r="C672" s="51"/>
      <c r="D672" s="51" t="s">
        <v>1341</v>
      </c>
      <c r="E672" s="51" t="s">
        <v>357</v>
      </c>
      <c r="F672" s="51" t="s">
        <v>55</v>
      </c>
      <c r="G672" s="51" t="s">
        <v>69</v>
      </c>
      <c r="H672" s="52">
        <v>2019</v>
      </c>
      <c r="I672" s="38">
        <v>162.80000000000001</v>
      </c>
      <c r="J672" s="38">
        <v>162.80000000000001</v>
      </c>
      <c r="K672" s="38">
        <v>162.80000000000001</v>
      </c>
      <c r="L672" s="38">
        <v>162.80000000000001</v>
      </c>
      <c r="M672" s="38">
        <v>162.80000000000001</v>
      </c>
      <c r="N672" s="37">
        <v>162.80000000000001</v>
      </c>
      <c r="O672" s="37">
        <v>162.80000000000001</v>
      </c>
      <c r="P672" s="37">
        <v>162.80000000000001</v>
      </c>
      <c r="Q672" s="37">
        <v>162.80000000000001</v>
      </c>
      <c r="R672" s="37">
        <v>162.80000000000001</v>
      </c>
      <c r="S672" s="37">
        <v>162.80000000000001</v>
      </c>
      <c r="T672" s="207"/>
    </row>
    <row r="673" spans="1:20" s="5" customFormat="1" ht="13.2">
      <c r="A673" s="5">
        <f t="shared" si="19"/>
        <v>673</v>
      </c>
      <c r="B673" s="51" t="s">
        <v>1164</v>
      </c>
      <c r="C673" s="51"/>
      <c r="D673" s="51" t="s">
        <v>1165</v>
      </c>
      <c r="E673" s="51" t="s">
        <v>1058</v>
      </c>
      <c r="F673" s="51" t="s">
        <v>1634</v>
      </c>
      <c r="G673" s="51" t="s">
        <v>33</v>
      </c>
      <c r="H673" s="52">
        <v>2017</v>
      </c>
      <c r="I673" s="38">
        <v>196.6</v>
      </c>
      <c r="J673" s="38">
        <v>196.6</v>
      </c>
      <c r="K673" s="38">
        <v>196.6</v>
      </c>
      <c r="L673" s="38">
        <v>196.6</v>
      </c>
      <c r="M673" s="38">
        <v>196.6</v>
      </c>
      <c r="N673" s="37">
        <v>196.6</v>
      </c>
      <c r="O673" s="37">
        <v>196.6</v>
      </c>
      <c r="P673" s="37">
        <v>196.6</v>
      </c>
      <c r="Q673" s="37">
        <v>196.6</v>
      </c>
      <c r="R673" s="37">
        <v>196.6</v>
      </c>
      <c r="S673" s="37">
        <v>196.6</v>
      </c>
      <c r="T673" s="207"/>
    </row>
    <row r="674" spans="1:20" s="5" customFormat="1" ht="13.2">
      <c r="A674" s="5">
        <f t="shared" si="19"/>
        <v>674</v>
      </c>
      <c r="B674" s="51" t="s">
        <v>1166</v>
      </c>
      <c r="C674" s="51"/>
      <c r="D674" s="51" t="s">
        <v>1167</v>
      </c>
      <c r="E674" s="51" t="s">
        <v>1168</v>
      </c>
      <c r="F674" s="51" t="s">
        <v>1634</v>
      </c>
      <c r="G674" s="51" t="s">
        <v>33</v>
      </c>
      <c r="H674" s="52">
        <v>2009</v>
      </c>
      <c r="I674" s="38">
        <v>92.61</v>
      </c>
      <c r="J674" s="38">
        <v>92.6</v>
      </c>
      <c r="K674" s="38">
        <v>92.6</v>
      </c>
      <c r="L674" s="38">
        <v>92.6</v>
      </c>
      <c r="M674" s="38">
        <v>92.6</v>
      </c>
      <c r="N674" s="37">
        <v>92.6</v>
      </c>
      <c r="O674" s="37">
        <v>92.6</v>
      </c>
      <c r="P674" s="37">
        <v>92.6</v>
      </c>
      <c r="Q674" s="37">
        <v>92.6</v>
      </c>
      <c r="R674" s="37">
        <v>92.6</v>
      </c>
      <c r="S674" s="37">
        <v>92.6</v>
      </c>
      <c r="T674" s="207"/>
    </row>
    <row r="675" spans="1:20" s="5" customFormat="1" ht="13.2">
      <c r="A675" s="5">
        <f t="shared" si="19"/>
        <v>675</v>
      </c>
      <c r="B675" s="51" t="s">
        <v>1169</v>
      </c>
      <c r="C675" s="51"/>
      <c r="D675" s="51" t="s">
        <v>1170</v>
      </c>
      <c r="E675" s="51" t="s">
        <v>1168</v>
      </c>
      <c r="F675" s="51" t="s">
        <v>1634</v>
      </c>
      <c r="G675" s="51" t="s">
        <v>33</v>
      </c>
      <c r="H675" s="52">
        <v>2009</v>
      </c>
      <c r="I675" s="38">
        <v>60</v>
      </c>
      <c r="J675" s="38">
        <v>60</v>
      </c>
      <c r="K675" s="38">
        <v>60</v>
      </c>
      <c r="L675" s="38">
        <v>60</v>
      </c>
      <c r="M675" s="38">
        <v>60</v>
      </c>
      <c r="N675" s="37">
        <v>60</v>
      </c>
      <c r="O675" s="37">
        <v>60</v>
      </c>
      <c r="P675" s="37">
        <v>60</v>
      </c>
      <c r="Q675" s="37">
        <v>60</v>
      </c>
      <c r="R675" s="37">
        <v>60</v>
      </c>
      <c r="S675" s="37">
        <v>60</v>
      </c>
      <c r="T675" s="207"/>
    </row>
    <row r="676" spans="1:20" s="5" customFormat="1" ht="13.2">
      <c r="A676" s="5">
        <f t="shared" si="19"/>
        <v>676</v>
      </c>
      <c r="B676" s="51" t="s">
        <v>1171</v>
      </c>
      <c r="C676" s="51"/>
      <c r="D676" s="51" t="s">
        <v>1172</v>
      </c>
      <c r="E676" s="51" t="s">
        <v>239</v>
      </c>
      <c r="F676" s="51" t="s">
        <v>1634</v>
      </c>
      <c r="G676" s="51" t="s">
        <v>33</v>
      </c>
      <c r="H676" s="52">
        <v>2008</v>
      </c>
      <c r="I676" s="38">
        <v>54.6</v>
      </c>
      <c r="J676" s="38">
        <v>54.6</v>
      </c>
      <c r="K676" s="38">
        <v>54.6</v>
      </c>
      <c r="L676" s="38">
        <v>54.6</v>
      </c>
      <c r="M676" s="38">
        <v>54.6</v>
      </c>
      <c r="N676" s="37">
        <v>54.6</v>
      </c>
      <c r="O676" s="37">
        <v>54.6</v>
      </c>
      <c r="P676" s="37">
        <v>54.6</v>
      </c>
      <c r="Q676" s="37">
        <v>54.6</v>
      </c>
      <c r="R676" s="37">
        <v>54.6</v>
      </c>
      <c r="S676" s="37">
        <v>54.6</v>
      </c>
      <c r="T676" s="207"/>
    </row>
    <row r="677" spans="1:20" s="5" customFormat="1" ht="13.2">
      <c r="A677" s="5">
        <f t="shared" si="19"/>
        <v>677</v>
      </c>
      <c r="B677" s="51" t="s">
        <v>1229</v>
      </c>
      <c r="C677" s="51"/>
      <c r="D677" s="51" t="s">
        <v>1230</v>
      </c>
      <c r="E677" s="51" t="s">
        <v>1177</v>
      </c>
      <c r="F677" s="51" t="s">
        <v>1354</v>
      </c>
      <c r="G677" s="51" t="s">
        <v>40</v>
      </c>
      <c r="H677" s="52">
        <v>2017</v>
      </c>
      <c r="I677" s="38">
        <v>151.19999999999999</v>
      </c>
      <c r="J677" s="38">
        <v>151.19999999999999</v>
      </c>
      <c r="K677" s="38">
        <v>151.19999999999999</v>
      </c>
      <c r="L677" s="38">
        <v>151.19999999999999</v>
      </c>
      <c r="M677" s="38">
        <v>151.19999999999999</v>
      </c>
      <c r="N677" s="37">
        <v>151.19999999999999</v>
      </c>
      <c r="O677" s="37">
        <v>151.19999999999999</v>
      </c>
      <c r="P677" s="37">
        <v>151.19999999999999</v>
      </c>
      <c r="Q677" s="37">
        <v>151.19999999999999</v>
      </c>
      <c r="R677" s="37">
        <v>151.19999999999999</v>
      </c>
      <c r="S677" s="37">
        <v>151.19999999999999</v>
      </c>
      <c r="T677" s="207"/>
    </row>
    <row r="678" spans="1:20" s="5" customFormat="1" ht="13.2">
      <c r="A678" s="5">
        <f t="shared" si="19"/>
        <v>678</v>
      </c>
      <c r="B678" s="51" t="s">
        <v>1978</v>
      </c>
      <c r="C678" s="51"/>
      <c r="D678" s="51" t="s">
        <v>1979</v>
      </c>
      <c r="E678" s="51" t="s">
        <v>1564</v>
      </c>
      <c r="F678" s="51" t="s">
        <v>1634</v>
      </c>
      <c r="G678" s="51" t="s">
        <v>33</v>
      </c>
      <c r="H678" s="52">
        <v>2021</v>
      </c>
      <c r="I678" s="38">
        <v>151.19999999999999</v>
      </c>
      <c r="J678" s="38">
        <v>151.19999999999999</v>
      </c>
      <c r="K678" s="38">
        <v>151.19999999999999</v>
      </c>
      <c r="L678" s="38">
        <v>151.19999999999999</v>
      </c>
      <c r="M678" s="38">
        <v>151.19999999999999</v>
      </c>
      <c r="N678" s="37">
        <v>151.19999999999999</v>
      </c>
      <c r="O678" s="37">
        <v>151.19999999999999</v>
      </c>
      <c r="P678" s="37">
        <v>151.19999999999999</v>
      </c>
      <c r="Q678" s="37">
        <v>151.19999999999999</v>
      </c>
      <c r="R678" s="37">
        <v>151.19999999999999</v>
      </c>
      <c r="S678" s="37">
        <v>151.19999999999999</v>
      </c>
      <c r="T678" s="207"/>
    </row>
    <row r="679" spans="1:20" s="5" customFormat="1" ht="13.2">
      <c r="A679" s="5">
        <f t="shared" si="19"/>
        <v>679</v>
      </c>
      <c r="B679" s="51" t="s">
        <v>1980</v>
      </c>
      <c r="C679" s="51"/>
      <c r="D679" s="51" t="s">
        <v>1981</v>
      </c>
      <c r="E679" s="51" t="s">
        <v>1564</v>
      </c>
      <c r="F679" s="51" t="s">
        <v>1634</v>
      </c>
      <c r="G679" s="51" t="s">
        <v>33</v>
      </c>
      <c r="H679" s="52">
        <v>2021</v>
      </c>
      <c r="I679" s="38">
        <v>151.19999999999999</v>
      </c>
      <c r="J679" s="38">
        <v>151.19999999999999</v>
      </c>
      <c r="K679" s="38">
        <v>151.19999999999999</v>
      </c>
      <c r="L679" s="38">
        <v>151.19999999999999</v>
      </c>
      <c r="M679" s="38">
        <v>151.19999999999999</v>
      </c>
      <c r="N679" s="37">
        <v>151.19999999999999</v>
      </c>
      <c r="O679" s="37">
        <v>151.19999999999999</v>
      </c>
      <c r="P679" s="37">
        <v>151.19999999999999</v>
      </c>
      <c r="Q679" s="37">
        <v>151.19999999999999</v>
      </c>
      <c r="R679" s="37">
        <v>151.19999999999999</v>
      </c>
      <c r="S679" s="37">
        <v>151.19999999999999</v>
      </c>
      <c r="T679" s="207"/>
    </row>
    <row r="680" spans="1:20" s="5" customFormat="1" ht="13.2">
      <c r="A680" s="5">
        <f t="shared" si="19"/>
        <v>680</v>
      </c>
      <c r="B680" s="51" t="s">
        <v>1569</v>
      </c>
      <c r="C680" s="51"/>
      <c r="D680" s="51" t="s">
        <v>1739</v>
      </c>
      <c r="E680" s="51" t="s">
        <v>34</v>
      </c>
      <c r="F680" s="51" t="s">
        <v>55</v>
      </c>
      <c r="G680" s="51" t="s">
        <v>69</v>
      </c>
      <c r="H680" s="52">
        <v>2020</v>
      </c>
      <c r="I680" s="38">
        <v>144.9</v>
      </c>
      <c r="J680" s="38">
        <v>144.9</v>
      </c>
      <c r="K680" s="38">
        <v>144.9</v>
      </c>
      <c r="L680" s="38">
        <v>144.9</v>
      </c>
      <c r="M680" s="38">
        <v>144.9</v>
      </c>
      <c r="N680" s="37">
        <v>144.9</v>
      </c>
      <c r="O680" s="37">
        <v>144.9</v>
      </c>
      <c r="P680" s="37">
        <v>144.9</v>
      </c>
      <c r="Q680" s="37">
        <v>144.9</v>
      </c>
      <c r="R680" s="37">
        <v>144.9</v>
      </c>
      <c r="S680" s="37">
        <v>144.9</v>
      </c>
      <c r="T680" s="207"/>
    </row>
    <row r="681" spans="1:20" s="5" customFormat="1" ht="13.2">
      <c r="A681" s="5">
        <f t="shared" si="19"/>
        <v>681</v>
      </c>
      <c r="B681" s="51" t="s">
        <v>1233</v>
      </c>
      <c r="C681" s="51"/>
      <c r="D681" s="51" t="s">
        <v>1234</v>
      </c>
      <c r="E681" s="51" t="s">
        <v>1055</v>
      </c>
      <c r="F681" s="51" t="s">
        <v>1354</v>
      </c>
      <c r="G681" s="51" t="s">
        <v>40</v>
      </c>
      <c r="H681" s="52">
        <v>2014</v>
      </c>
      <c r="I681" s="38">
        <v>109.2</v>
      </c>
      <c r="J681" s="38">
        <v>109.2</v>
      </c>
      <c r="K681" s="38">
        <v>109.2</v>
      </c>
      <c r="L681" s="38">
        <v>109.2</v>
      </c>
      <c r="M681" s="38">
        <v>109.2</v>
      </c>
      <c r="N681" s="37">
        <v>109.2</v>
      </c>
      <c r="O681" s="37">
        <v>109.2</v>
      </c>
      <c r="P681" s="37">
        <v>109.2</v>
      </c>
      <c r="Q681" s="37">
        <v>109.2</v>
      </c>
      <c r="R681" s="37">
        <v>109.2</v>
      </c>
      <c r="S681" s="37">
        <v>109.2</v>
      </c>
      <c r="T681" s="207"/>
    </row>
    <row r="682" spans="1:20" s="5" customFormat="1" ht="13.2">
      <c r="A682" s="5">
        <f t="shared" si="19"/>
        <v>682</v>
      </c>
      <c r="B682" s="51" t="s">
        <v>1237</v>
      </c>
      <c r="C682" s="51"/>
      <c r="D682" s="51" t="s">
        <v>1238</v>
      </c>
      <c r="E682" s="51" t="s">
        <v>1055</v>
      </c>
      <c r="F682" s="51" t="s">
        <v>1354</v>
      </c>
      <c r="G682" s="51" t="s">
        <v>40</v>
      </c>
      <c r="H682" s="52">
        <v>2014</v>
      </c>
      <c r="I682" s="38">
        <v>109.2</v>
      </c>
      <c r="J682" s="38">
        <v>109.2</v>
      </c>
      <c r="K682" s="38">
        <v>109.2</v>
      </c>
      <c r="L682" s="38">
        <v>109.2</v>
      </c>
      <c r="M682" s="38">
        <v>109.2</v>
      </c>
      <c r="N682" s="37">
        <v>109.2</v>
      </c>
      <c r="O682" s="37">
        <v>109.2</v>
      </c>
      <c r="P682" s="37">
        <v>109.2</v>
      </c>
      <c r="Q682" s="37">
        <v>109.2</v>
      </c>
      <c r="R682" s="37">
        <v>109.2</v>
      </c>
      <c r="S682" s="37">
        <v>109.2</v>
      </c>
      <c r="T682" s="207"/>
    </row>
    <row r="683" spans="1:20" s="5" customFormat="1" ht="13.2">
      <c r="A683" s="5">
        <f t="shared" si="19"/>
        <v>683</v>
      </c>
      <c r="B683" s="51" t="s">
        <v>1239</v>
      </c>
      <c r="C683" s="51"/>
      <c r="D683" s="51" t="s">
        <v>1240</v>
      </c>
      <c r="E683" s="51" t="s">
        <v>1055</v>
      </c>
      <c r="F683" s="51" t="s">
        <v>1354</v>
      </c>
      <c r="G683" s="51" t="s">
        <v>40</v>
      </c>
      <c r="H683" s="52">
        <v>2014</v>
      </c>
      <c r="I683" s="38">
        <v>94.2</v>
      </c>
      <c r="J683" s="38">
        <v>94.2</v>
      </c>
      <c r="K683" s="38">
        <v>94.2</v>
      </c>
      <c r="L683" s="38">
        <v>94.2</v>
      </c>
      <c r="M683" s="38">
        <v>94.2</v>
      </c>
      <c r="N683" s="37">
        <v>94.2</v>
      </c>
      <c r="O683" s="37">
        <v>94.2</v>
      </c>
      <c r="P683" s="37">
        <v>94.2</v>
      </c>
      <c r="Q683" s="37">
        <v>94.2</v>
      </c>
      <c r="R683" s="37">
        <v>94.2</v>
      </c>
      <c r="S683" s="37">
        <v>94.2</v>
      </c>
      <c r="T683" s="207"/>
    </row>
    <row r="684" spans="1:20" s="5" customFormat="1" ht="13.2">
      <c r="A684" s="5">
        <f t="shared" si="19"/>
        <v>684</v>
      </c>
      <c r="B684" s="51" t="s">
        <v>1243</v>
      </c>
      <c r="C684" s="51"/>
      <c r="D684" s="51" t="s">
        <v>1244</v>
      </c>
      <c r="E684" s="51" t="s">
        <v>1055</v>
      </c>
      <c r="F684" s="51" t="s">
        <v>1354</v>
      </c>
      <c r="G684" s="51" t="s">
        <v>40</v>
      </c>
      <c r="H684" s="52">
        <v>2014</v>
      </c>
      <c r="I684" s="38">
        <v>96.6</v>
      </c>
      <c r="J684" s="38">
        <v>96.6</v>
      </c>
      <c r="K684" s="38">
        <v>96.6</v>
      </c>
      <c r="L684" s="38">
        <v>96.6</v>
      </c>
      <c r="M684" s="38">
        <v>96.6</v>
      </c>
      <c r="N684" s="37">
        <v>96.6</v>
      </c>
      <c r="O684" s="37">
        <v>96.6</v>
      </c>
      <c r="P684" s="37">
        <v>96.6</v>
      </c>
      <c r="Q684" s="37">
        <v>96.6</v>
      </c>
      <c r="R684" s="37">
        <v>96.6</v>
      </c>
      <c r="S684" s="37">
        <v>96.6</v>
      </c>
      <c r="T684" s="207"/>
    </row>
    <row r="685" spans="1:20" s="5" customFormat="1" ht="13.2">
      <c r="A685" s="5">
        <f t="shared" si="19"/>
        <v>685</v>
      </c>
      <c r="B685" s="51" t="s">
        <v>1173</v>
      </c>
      <c r="C685" s="51" t="s">
        <v>4508</v>
      </c>
      <c r="D685" s="51" t="s">
        <v>1174</v>
      </c>
      <c r="E685" s="51" t="s">
        <v>239</v>
      </c>
      <c r="F685" s="51" t="s">
        <v>1634</v>
      </c>
      <c r="G685" s="51" t="s">
        <v>33</v>
      </c>
      <c r="H685" s="52">
        <v>2008</v>
      </c>
      <c r="I685" s="38">
        <v>142.5</v>
      </c>
      <c r="J685" s="38">
        <v>142.5</v>
      </c>
      <c r="K685" s="38">
        <v>142.5</v>
      </c>
      <c r="L685" s="38">
        <v>142.5</v>
      </c>
      <c r="M685" s="38">
        <v>142.5</v>
      </c>
      <c r="N685" s="37">
        <v>142.5</v>
      </c>
      <c r="O685" s="37">
        <v>142.5</v>
      </c>
      <c r="P685" s="37">
        <v>142.5</v>
      </c>
      <c r="Q685" s="37">
        <v>142.5</v>
      </c>
      <c r="R685" s="37">
        <v>142.5</v>
      </c>
      <c r="S685" s="37">
        <v>142.5</v>
      </c>
      <c r="T685" s="207"/>
    </row>
    <row r="686" spans="1:20" s="5" customFormat="1" ht="13.2">
      <c r="A686" s="5">
        <f t="shared" si="19"/>
        <v>686</v>
      </c>
      <c r="B686" s="51" t="s">
        <v>1178</v>
      </c>
      <c r="C686" s="51" t="s">
        <v>4509</v>
      </c>
      <c r="D686" s="51" t="s">
        <v>1179</v>
      </c>
      <c r="E686" s="51" t="s">
        <v>239</v>
      </c>
      <c r="F686" s="51" t="s">
        <v>1634</v>
      </c>
      <c r="G686" s="51" t="s">
        <v>33</v>
      </c>
      <c r="H686" s="52">
        <v>2019</v>
      </c>
      <c r="I686" s="38">
        <v>115.5</v>
      </c>
      <c r="J686" s="38">
        <v>115.5</v>
      </c>
      <c r="K686" s="38">
        <v>115.5</v>
      </c>
      <c r="L686" s="38">
        <v>115.5</v>
      </c>
      <c r="M686" s="38">
        <v>115.5</v>
      </c>
      <c r="N686" s="37">
        <v>115.5</v>
      </c>
      <c r="O686" s="37">
        <v>115.5</v>
      </c>
      <c r="P686" s="37">
        <v>115.5</v>
      </c>
      <c r="Q686" s="37">
        <v>115.5</v>
      </c>
      <c r="R686" s="37">
        <v>115.5</v>
      </c>
      <c r="S686" s="37">
        <v>115.5</v>
      </c>
      <c r="T686" s="207"/>
    </row>
    <row r="687" spans="1:20" s="5" customFormat="1" ht="13.2">
      <c r="A687" s="5">
        <f t="shared" si="19"/>
        <v>687</v>
      </c>
      <c r="B687" s="51" t="s">
        <v>2316</v>
      </c>
      <c r="C687" s="51"/>
      <c r="D687" s="51" t="s">
        <v>2317</v>
      </c>
      <c r="E687" s="51" t="s">
        <v>239</v>
      </c>
      <c r="F687" s="51" t="s">
        <v>1634</v>
      </c>
      <c r="G687" s="51" t="s">
        <v>33</v>
      </c>
      <c r="H687" s="52">
        <v>2022</v>
      </c>
      <c r="I687" s="38">
        <v>106.92</v>
      </c>
      <c r="J687" s="38">
        <v>106.9</v>
      </c>
      <c r="K687" s="38">
        <v>106.9</v>
      </c>
      <c r="L687" s="38">
        <v>106.9</v>
      </c>
      <c r="M687" s="38">
        <v>106.9</v>
      </c>
      <c r="N687" s="37">
        <v>106.9</v>
      </c>
      <c r="O687" s="37">
        <v>106.9</v>
      </c>
      <c r="P687" s="37">
        <v>106.9</v>
      </c>
      <c r="Q687" s="37">
        <v>106.9</v>
      </c>
      <c r="R687" s="37">
        <v>106.9</v>
      </c>
      <c r="S687" s="37">
        <v>106.9</v>
      </c>
      <c r="T687" s="207"/>
    </row>
    <row r="688" spans="1:20" s="5" customFormat="1" ht="13.2">
      <c r="A688" s="5">
        <f t="shared" si="19"/>
        <v>688</v>
      </c>
      <c r="B688" s="51" t="s">
        <v>2318</v>
      </c>
      <c r="C688" s="51"/>
      <c r="D688" s="51" t="s">
        <v>2319</v>
      </c>
      <c r="E688" s="51" t="s">
        <v>239</v>
      </c>
      <c r="F688" s="51" t="s">
        <v>1634</v>
      </c>
      <c r="G688" s="51" t="s">
        <v>33</v>
      </c>
      <c r="H688" s="52">
        <v>2022</v>
      </c>
      <c r="I688" s="38">
        <v>108.54</v>
      </c>
      <c r="J688" s="38">
        <v>108.5</v>
      </c>
      <c r="K688" s="38">
        <v>108.5</v>
      </c>
      <c r="L688" s="38">
        <v>108.5</v>
      </c>
      <c r="M688" s="38">
        <v>108.5</v>
      </c>
      <c r="N688" s="37">
        <v>108.5</v>
      </c>
      <c r="O688" s="37">
        <v>108.5</v>
      </c>
      <c r="P688" s="37">
        <v>108.5</v>
      </c>
      <c r="Q688" s="37">
        <v>108.5</v>
      </c>
      <c r="R688" s="37">
        <v>108.5</v>
      </c>
      <c r="S688" s="37">
        <v>108.5</v>
      </c>
      <c r="T688" s="207"/>
    </row>
    <row r="689" spans="1:20" s="5" customFormat="1" ht="13.2">
      <c r="A689" s="5">
        <f t="shared" si="19"/>
        <v>689</v>
      </c>
      <c r="B689" s="51" t="s">
        <v>1342</v>
      </c>
      <c r="C689" s="51"/>
      <c r="D689" s="51" t="s">
        <v>1343</v>
      </c>
      <c r="E689" s="51" t="s">
        <v>357</v>
      </c>
      <c r="F689" s="51" t="s">
        <v>55</v>
      </c>
      <c r="G689" s="51" t="s">
        <v>69</v>
      </c>
      <c r="H689" s="52">
        <v>2009</v>
      </c>
      <c r="I689" s="38">
        <v>179.9</v>
      </c>
      <c r="J689" s="38">
        <v>179.9</v>
      </c>
      <c r="K689" s="38">
        <v>179.9</v>
      </c>
      <c r="L689" s="38">
        <v>179.9</v>
      </c>
      <c r="M689" s="38">
        <v>179.9</v>
      </c>
      <c r="N689" s="37">
        <v>179.9</v>
      </c>
      <c r="O689" s="37">
        <v>179.9</v>
      </c>
      <c r="P689" s="37">
        <v>179.9</v>
      </c>
      <c r="Q689" s="37">
        <v>179.9</v>
      </c>
      <c r="R689" s="37">
        <v>179.9</v>
      </c>
      <c r="S689" s="37">
        <v>179.9</v>
      </c>
      <c r="T689" s="207"/>
    </row>
    <row r="690" spans="1:20" s="5" customFormat="1" ht="13.2">
      <c r="A690" s="5">
        <f t="shared" si="19"/>
        <v>690</v>
      </c>
      <c r="B690" s="51" t="s">
        <v>1344</v>
      </c>
      <c r="C690" s="51"/>
      <c r="D690" s="51" t="s">
        <v>1345</v>
      </c>
      <c r="E690" s="51" t="s">
        <v>357</v>
      </c>
      <c r="F690" s="51" t="s">
        <v>55</v>
      </c>
      <c r="G690" s="51" t="s">
        <v>69</v>
      </c>
      <c r="H690" s="52">
        <v>2010</v>
      </c>
      <c r="I690" s="38">
        <v>200.12</v>
      </c>
      <c r="J690" s="38">
        <v>200.1</v>
      </c>
      <c r="K690" s="38">
        <v>200.1</v>
      </c>
      <c r="L690" s="38">
        <v>200.1</v>
      </c>
      <c r="M690" s="38">
        <v>200.1</v>
      </c>
      <c r="N690" s="37">
        <v>200.1</v>
      </c>
      <c r="O690" s="37">
        <v>200.1</v>
      </c>
      <c r="P690" s="37">
        <v>200.1</v>
      </c>
      <c r="Q690" s="37">
        <v>200.1</v>
      </c>
      <c r="R690" s="37">
        <v>200.1</v>
      </c>
      <c r="S690" s="37">
        <v>200.1</v>
      </c>
      <c r="T690" s="207"/>
    </row>
    <row r="691" spans="1:20" s="5" customFormat="1" ht="13.2">
      <c r="A691" s="5">
        <f t="shared" si="19"/>
        <v>691</v>
      </c>
      <c r="B691" s="51" t="s">
        <v>1182</v>
      </c>
      <c r="C691" s="51"/>
      <c r="D691" s="51" t="s">
        <v>1183</v>
      </c>
      <c r="E691" s="51" t="s">
        <v>41</v>
      </c>
      <c r="F691" s="51" t="s">
        <v>1634</v>
      </c>
      <c r="G691" s="51" t="s">
        <v>33</v>
      </c>
      <c r="H691" s="52">
        <v>2001</v>
      </c>
      <c r="I691" s="38">
        <v>91.7</v>
      </c>
      <c r="J691" s="38">
        <v>91.7</v>
      </c>
      <c r="K691" s="38">
        <v>91.7</v>
      </c>
      <c r="L691" s="38">
        <v>91.7</v>
      </c>
      <c r="M691" s="38">
        <v>91.7</v>
      </c>
      <c r="N691" s="37">
        <v>91.7</v>
      </c>
      <c r="O691" s="37">
        <v>91.7</v>
      </c>
      <c r="P691" s="37">
        <v>91.7</v>
      </c>
      <c r="Q691" s="37">
        <v>91.7</v>
      </c>
      <c r="R691" s="37">
        <v>91.7</v>
      </c>
      <c r="S691" s="37">
        <v>91.7</v>
      </c>
      <c r="T691" s="207"/>
    </row>
    <row r="692" spans="1:20" s="5" customFormat="1" ht="13.2">
      <c r="A692" s="5">
        <f t="shared" si="19"/>
        <v>692</v>
      </c>
      <c r="B692" s="51" t="s">
        <v>1184</v>
      </c>
      <c r="C692" s="51"/>
      <c r="D692" s="51" t="s">
        <v>1185</v>
      </c>
      <c r="E692" s="51" t="s">
        <v>41</v>
      </c>
      <c r="F692" s="51" t="s">
        <v>1634</v>
      </c>
      <c r="G692" s="51" t="s">
        <v>33</v>
      </c>
      <c r="H692" s="52">
        <v>2001</v>
      </c>
      <c r="I692" s="38">
        <v>86</v>
      </c>
      <c r="J692" s="38">
        <v>85.8</v>
      </c>
      <c r="K692" s="38">
        <v>85.8</v>
      </c>
      <c r="L692" s="38">
        <v>85.8</v>
      </c>
      <c r="M692" s="38">
        <v>85.8</v>
      </c>
      <c r="N692" s="37">
        <v>85.8</v>
      </c>
      <c r="O692" s="37">
        <v>85.8</v>
      </c>
      <c r="P692" s="37">
        <v>85.8</v>
      </c>
      <c r="Q692" s="37">
        <v>85.8</v>
      </c>
      <c r="R692" s="37">
        <v>85.8</v>
      </c>
      <c r="S692" s="37">
        <v>85.8</v>
      </c>
      <c r="T692" s="207"/>
    </row>
    <row r="693" spans="1:20" s="5" customFormat="1" ht="13.2">
      <c r="A693" s="5">
        <f t="shared" si="19"/>
        <v>693</v>
      </c>
      <c r="B693" s="51" t="s">
        <v>1346</v>
      </c>
      <c r="C693" s="51"/>
      <c r="D693" s="51" t="s">
        <v>1347</v>
      </c>
      <c r="E693" s="51" t="s">
        <v>38</v>
      </c>
      <c r="F693" s="51" t="s">
        <v>55</v>
      </c>
      <c r="G693" s="51" t="s">
        <v>69</v>
      </c>
      <c r="H693" s="52">
        <v>2009</v>
      </c>
      <c r="I693" s="38">
        <v>160.80000000000001</v>
      </c>
      <c r="J693" s="38">
        <v>160.80000000000001</v>
      </c>
      <c r="K693" s="38">
        <v>160.80000000000001</v>
      </c>
      <c r="L693" s="38">
        <v>160.80000000000001</v>
      </c>
      <c r="M693" s="38">
        <v>160.80000000000001</v>
      </c>
      <c r="N693" s="37">
        <v>160.80000000000001</v>
      </c>
      <c r="O693" s="37">
        <v>160.80000000000001</v>
      </c>
      <c r="P693" s="37">
        <v>160.80000000000001</v>
      </c>
      <c r="Q693" s="37">
        <v>160.80000000000001</v>
      </c>
      <c r="R693" s="37">
        <v>160.80000000000001</v>
      </c>
      <c r="S693" s="37">
        <v>160.80000000000001</v>
      </c>
      <c r="T693" s="207"/>
    </row>
    <row r="694" spans="1:20" s="5" customFormat="1" ht="13.2">
      <c r="A694" s="5">
        <f t="shared" si="19"/>
        <v>694</v>
      </c>
      <c r="B694" s="51" t="s">
        <v>1348</v>
      </c>
      <c r="C694" s="51"/>
      <c r="D694" s="51" t="s">
        <v>1349</v>
      </c>
      <c r="E694" s="51" t="s">
        <v>38</v>
      </c>
      <c r="F694" s="51" t="s">
        <v>55</v>
      </c>
      <c r="G694" s="51" t="s">
        <v>69</v>
      </c>
      <c r="H694" s="52">
        <v>2009</v>
      </c>
      <c r="I694" s="38">
        <v>141.6</v>
      </c>
      <c r="J694" s="38">
        <v>141.6</v>
      </c>
      <c r="K694" s="38">
        <v>141.6</v>
      </c>
      <c r="L694" s="38">
        <v>141.6</v>
      </c>
      <c r="M694" s="38">
        <v>141.6</v>
      </c>
      <c r="N694" s="37">
        <v>141.6</v>
      </c>
      <c r="O694" s="37">
        <v>141.6</v>
      </c>
      <c r="P694" s="37">
        <v>141.6</v>
      </c>
      <c r="Q694" s="37">
        <v>141.6</v>
      </c>
      <c r="R694" s="37">
        <v>141.6</v>
      </c>
      <c r="S694" s="37">
        <v>141.6</v>
      </c>
      <c r="T694" s="207"/>
    </row>
    <row r="695" spans="1:20" s="5" customFormat="1" ht="13.2">
      <c r="A695" s="5">
        <f t="shared" si="19"/>
        <v>695</v>
      </c>
      <c r="B695" s="51" t="s">
        <v>1350</v>
      </c>
      <c r="C695" s="51"/>
      <c r="D695" s="51" t="s">
        <v>1351</v>
      </c>
      <c r="E695" s="51" t="s">
        <v>38</v>
      </c>
      <c r="F695" s="51" t="s">
        <v>55</v>
      </c>
      <c r="G695" s="51" t="s">
        <v>69</v>
      </c>
      <c r="H695" s="52">
        <v>2011</v>
      </c>
      <c r="I695" s="38">
        <v>100.8</v>
      </c>
      <c r="J695" s="38">
        <v>100.8</v>
      </c>
      <c r="K695" s="38">
        <v>100.8</v>
      </c>
      <c r="L695" s="38">
        <v>100.8</v>
      </c>
      <c r="M695" s="38">
        <v>100.8</v>
      </c>
      <c r="N695" s="37">
        <v>100.8</v>
      </c>
      <c r="O695" s="37">
        <v>100.8</v>
      </c>
      <c r="P695" s="37">
        <v>100.8</v>
      </c>
      <c r="Q695" s="37">
        <v>100.8</v>
      </c>
      <c r="R695" s="37">
        <v>100.8</v>
      </c>
      <c r="S695" s="37">
        <v>100.8</v>
      </c>
      <c r="T695" s="207"/>
    </row>
    <row r="696" spans="1:20" s="5" customFormat="1" ht="13.2">
      <c r="A696" s="5">
        <f t="shared" si="19"/>
        <v>696</v>
      </c>
      <c r="B696" s="51" t="s">
        <v>1572</v>
      </c>
      <c r="C696" s="51"/>
      <c r="D696" s="51" t="s">
        <v>1740</v>
      </c>
      <c r="E696" s="51" t="s">
        <v>144</v>
      </c>
      <c r="F696" s="51" t="s">
        <v>55</v>
      </c>
      <c r="G696" s="51" t="s">
        <v>69</v>
      </c>
      <c r="H696" s="52">
        <v>2020</v>
      </c>
      <c r="I696" s="38">
        <v>151.19999999999999</v>
      </c>
      <c r="J696" s="38">
        <v>151.19999999999999</v>
      </c>
      <c r="K696" s="38">
        <v>151.19999999999999</v>
      </c>
      <c r="L696" s="38">
        <v>151.19999999999999</v>
      </c>
      <c r="M696" s="38">
        <v>151.19999999999999</v>
      </c>
      <c r="N696" s="37">
        <v>151.19999999999999</v>
      </c>
      <c r="O696" s="37">
        <v>151.19999999999999</v>
      </c>
      <c r="P696" s="37">
        <v>151.19999999999999</v>
      </c>
      <c r="Q696" s="37">
        <v>151.19999999999999</v>
      </c>
      <c r="R696" s="37">
        <v>151.19999999999999</v>
      </c>
      <c r="S696" s="37">
        <v>151.19999999999999</v>
      </c>
      <c r="T696" s="207"/>
    </row>
    <row r="697" spans="1:20" s="5" customFormat="1" ht="13.2">
      <c r="A697" s="5">
        <f t="shared" si="19"/>
        <v>697</v>
      </c>
      <c r="B697" s="51" t="s">
        <v>1186</v>
      </c>
      <c r="C697" s="51"/>
      <c r="D697" s="51" t="s">
        <v>1187</v>
      </c>
      <c r="E697" s="51" t="s">
        <v>1033</v>
      </c>
      <c r="F697" s="51" t="s">
        <v>1634</v>
      </c>
      <c r="G697" s="51" t="s">
        <v>33</v>
      </c>
      <c r="H697" s="52">
        <v>2008</v>
      </c>
      <c r="I697" s="38">
        <v>131.19999999999999</v>
      </c>
      <c r="J697" s="38">
        <v>131.19999999999999</v>
      </c>
      <c r="K697" s="38">
        <v>131.19999999999999</v>
      </c>
      <c r="L697" s="38">
        <v>131.19999999999999</v>
      </c>
      <c r="M697" s="38">
        <v>131.19999999999999</v>
      </c>
      <c r="N697" s="37">
        <v>131.19999999999999</v>
      </c>
      <c r="O697" s="37">
        <v>131.19999999999999</v>
      </c>
      <c r="P697" s="37">
        <v>131.19999999999999</v>
      </c>
      <c r="Q697" s="37">
        <v>131.19999999999999</v>
      </c>
      <c r="R697" s="37">
        <v>131.19999999999999</v>
      </c>
      <c r="S697" s="37">
        <v>131.19999999999999</v>
      </c>
      <c r="T697" s="207"/>
    </row>
    <row r="698" spans="1:20" s="5" customFormat="1" ht="13.2">
      <c r="A698" s="5">
        <f t="shared" si="19"/>
        <v>698</v>
      </c>
      <c r="B698" s="51" t="s">
        <v>1188</v>
      </c>
      <c r="C698" s="51"/>
      <c r="D698" s="51" t="s">
        <v>1189</v>
      </c>
      <c r="E698" s="51" t="s">
        <v>1033</v>
      </c>
      <c r="F698" s="51" t="s">
        <v>1634</v>
      </c>
      <c r="G698" s="51" t="s">
        <v>33</v>
      </c>
      <c r="H698" s="52">
        <v>2008</v>
      </c>
      <c r="I698" s="38">
        <v>137.69999999999999</v>
      </c>
      <c r="J698" s="38">
        <v>137.69999999999999</v>
      </c>
      <c r="K698" s="38">
        <v>137.69999999999999</v>
      </c>
      <c r="L698" s="38">
        <v>137.69999999999999</v>
      </c>
      <c r="M698" s="38">
        <v>137.69999999999999</v>
      </c>
      <c r="N698" s="37">
        <v>137.69999999999999</v>
      </c>
      <c r="O698" s="37">
        <v>137.69999999999999</v>
      </c>
      <c r="P698" s="37">
        <v>137.69999999999999</v>
      </c>
      <c r="Q698" s="37">
        <v>137.69999999999999</v>
      </c>
      <c r="R698" s="37">
        <v>137.69999999999999</v>
      </c>
      <c r="S698" s="37">
        <v>137.69999999999999</v>
      </c>
      <c r="T698" s="207"/>
    </row>
    <row r="699" spans="1:20" s="5" customFormat="1" ht="13.2">
      <c r="A699" s="5">
        <f t="shared" si="19"/>
        <v>699</v>
      </c>
      <c r="B699" s="51" t="s">
        <v>1565</v>
      </c>
      <c r="C699" s="51"/>
      <c r="D699" s="51" t="s">
        <v>1726</v>
      </c>
      <c r="E699" s="51" t="s">
        <v>87</v>
      </c>
      <c r="F699" s="51" t="s">
        <v>1634</v>
      </c>
      <c r="G699" s="51" t="s">
        <v>33</v>
      </c>
      <c r="H699" s="52">
        <v>2020</v>
      </c>
      <c r="I699" s="38">
        <v>150</v>
      </c>
      <c r="J699" s="38">
        <v>150</v>
      </c>
      <c r="K699" s="38">
        <v>150</v>
      </c>
      <c r="L699" s="38">
        <v>150</v>
      </c>
      <c r="M699" s="38">
        <v>150</v>
      </c>
      <c r="N699" s="37">
        <v>150</v>
      </c>
      <c r="O699" s="37">
        <v>150</v>
      </c>
      <c r="P699" s="37">
        <v>150</v>
      </c>
      <c r="Q699" s="37">
        <v>150</v>
      </c>
      <c r="R699" s="37">
        <v>150</v>
      </c>
      <c r="S699" s="37">
        <v>150</v>
      </c>
      <c r="T699" s="207"/>
    </row>
    <row r="700" spans="1:20" s="5" customFormat="1" ht="13.2">
      <c r="A700" s="5">
        <f t="shared" si="19"/>
        <v>700</v>
      </c>
      <c r="B700" s="51" t="s">
        <v>1565</v>
      </c>
      <c r="C700" s="51"/>
      <c r="D700" s="51" t="s">
        <v>1727</v>
      </c>
      <c r="E700" s="51" t="s">
        <v>87</v>
      </c>
      <c r="F700" s="51" t="s">
        <v>1634</v>
      </c>
      <c r="G700" s="51" t="s">
        <v>33</v>
      </c>
      <c r="H700" s="52">
        <v>2020</v>
      </c>
      <c r="I700" s="38">
        <v>150</v>
      </c>
      <c r="J700" s="38">
        <v>150</v>
      </c>
      <c r="K700" s="38">
        <v>150</v>
      </c>
      <c r="L700" s="38">
        <v>150</v>
      </c>
      <c r="M700" s="38">
        <v>150</v>
      </c>
      <c r="N700" s="37">
        <v>150</v>
      </c>
      <c r="O700" s="37">
        <v>150</v>
      </c>
      <c r="P700" s="37">
        <v>150</v>
      </c>
      <c r="Q700" s="37">
        <v>150</v>
      </c>
      <c r="R700" s="37">
        <v>150</v>
      </c>
      <c r="S700" s="37">
        <v>150</v>
      </c>
      <c r="T700" s="207"/>
    </row>
    <row r="701" spans="1:20" s="5" customFormat="1" ht="13.2">
      <c r="A701" s="5">
        <f t="shared" si="19"/>
        <v>701</v>
      </c>
      <c r="B701" s="51" t="s">
        <v>1190</v>
      </c>
      <c r="C701" s="51"/>
      <c r="D701" s="51" t="s">
        <v>1191</v>
      </c>
      <c r="E701" s="51" t="s">
        <v>1058</v>
      </c>
      <c r="F701" s="51" t="s">
        <v>1634</v>
      </c>
      <c r="G701" s="51" t="s">
        <v>33</v>
      </c>
      <c r="H701" s="52">
        <v>2015</v>
      </c>
      <c r="I701" s="38">
        <v>109.15</v>
      </c>
      <c r="J701" s="38">
        <v>104.6</v>
      </c>
      <c r="K701" s="38">
        <v>104.6</v>
      </c>
      <c r="L701" s="38">
        <v>104.6</v>
      </c>
      <c r="M701" s="38">
        <v>104.6</v>
      </c>
      <c r="N701" s="37">
        <v>104.6</v>
      </c>
      <c r="O701" s="37">
        <v>104.6</v>
      </c>
      <c r="P701" s="37">
        <v>104.6</v>
      </c>
      <c r="Q701" s="37">
        <v>104.6</v>
      </c>
      <c r="R701" s="37">
        <v>104.6</v>
      </c>
      <c r="S701" s="37">
        <v>104.6</v>
      </c>
      <c r="T701" s="207"/>
    </row>
    <row r="702" spans="1:20" s="5" customFormat="1" ht="13.2">
      <c r="A702" s="5">
        <f t="shared" si="19"/>
        <v>702</v>
      </c>
      <c r="B702" s="51" t="s">
        <v>1192</v>
      </c>
      <c r="C702" s="51"/>
      <c r="D702" s="51" t="s">
        <v>1193</v>
      </c>
      <c r="E702" s="51" t="s">
        <v>1058</v>
      </c>
      <c r="F702" s="51" t="s">
        <v>1634</v>
      </c>
      <c r="G702" s="51" t="s">
        <v>33</v>
      </c>
      <c r="H702" s="52">
        <v>2015</v>
      </c>
      <c r="I702" s="38">
        <v>109.15</v>
      </c>
      <c r="J702" s="38">
        <v>102.7</v>
      </c>
      <c r="K702" s="38">
        <v>102.7</v>
      </c>
      <c r="L702" s="38">
        <v>102.7</v>
      </c>
      <c r="M702" s="38">
        <v>102.7</v>
      </c>
      <c r="N702" s="37">
        <v>102.7</v>
      </c>
      <c r="O702" s="37">
        <v>102.7</v>
      </c>
      <c r="P702" s="37">
        <v>102.7</v>
      </c>
      <c r="Q702" s="37">
        <v>102.7</v>
      </c>
      <c r="R702" s="37">
        <v>102.7</v>
      </c>
      <c r="S702" s="37">
        <v>102.7</v>
      </c>
      <c r="T702" s="207"/>
    </row>
    <row r="703" spans="1:20" s="5" customFormat="1" ht="13.2">
      <c r="A703" s="5">
        <f t="shared" si="19"/>
        <v>703</v>
      </c>
      <c r="B703" s="51" t="s">
        <v>1194</v>
      </c>
      <c r="C703" s="51"/>
      <c r="D703" s="51" t="s">
        <v>1195</v>
      </c>
      <c r="E703" s="51" t="s">
        <v>35</v>
      </c>
      <c r="F703" s="51" t="s">
        <v>1634</v>
      </c>
      <c r="G703" s="51" t="s">
        <v>33</v>
      </c>
      <c r="H703" s="52">
        <v>2006</v>
      </c>
      <c r="I703" s="38">
        <v>89.6</v>
      </c>
      <c r="J703" s="38">
        <v>89.6</v>
      </c>
      <c r="K703" s="38">
        <v>89.6</v>
      </c>
      <c r="L703" s="38">
        <v>89.6</v>
      </c>
      <c r="M703" s="38">
        <v>89.6</v>
      </c>
      <c r="N703" s="37">
        <v>89.6</v>
      </c>
      <c r="O703" s="37">
        <v>89.6</v>
      </c>
      <c r="P703" s="37">
        <v>89.6</v>
      </c>
      <c r="Q703" s="37">
        <v>89.6</v>
      </c>
      <c r="R703" s="37">
        <v>89.6</v>
      </c>
      <c r="S703" s="37">
        <v>89.6</v>
      </c>
      <c r="T703" s="207"/>
    </row>
    <row r="704" spans="1:20" s="5" customFormat="1" ht="13.2">
      <c r="A704" s="5">
        <f t="shared" si="19"/>
        <v>704</v>
      </c>
      <c r="B704" s="51" t="s">
        <v>2174</v>
      </c>
      <c r="C704" s="51"/>
      <c r="D704" s="51" t="s">
        <v>2175</v>
      </c>
      <c r="E704" s="51" t="s">
        <v>99</v>
      </c>
      <c r="F704" s="51" t="s">
        <v>1634</v>
      </c>
      <c r="G704" s="51" t="s">
        <v>32</v>
      </c>
      <c r="H704" s="52">
        <v>2022</v>
      </c>
      <c r="I704" s="38">
        <v>55.4</v>
      </c>
      <c r="J704" s="38">
        <v>55.4</v>
      </c>
      <c r="K704" s="38">
        <v>55.4</v>
      </c>
      <c r="L704" s="38">
        <v>55.4</v>
      </c>
      <c r="M704" s="38">
        <v>55.4</v>
      </c>
      <c r="N704" s="37">
        <v>55.4</v>
      </c>
      <c r="O704" s="37">
        <v>55.4</v>
      </c>
      <c r="P704" s="37">
        <v>55.4</v>
      </c>
      <c r="Q704" s="37">
        <v>55.4</v>
      </c>
      <c r="R704" s="37">
        <v>55.4</v>
      </c>
      <c r="S704" s="37">
        <v>55.4</v>
      </c>
      <c r="T704" s="207"/>
    </row>
    <row r="705" spans="1:20" s="5" customFormat="1" ht="13.2">
      <c r="A705" s="5">
        <f t="shared" si="19"/>
        <v>705</v>
      </c>
      <c r="B705" s="51" t="s">
        <v>2176</v>
      </c>
      <c r="C705" s="51"/>
      <c r="D705" s="51" t="s">
        <v>2177</v>
      </c>
      <c r="E705" s="51" t="s">
        <v>99</v>
      </c>
      <c r="F705" s="51" t="s">
        <v>1634</v>
      </c>
      <c r="G705" s="51" t="s">
        <v>32</v>
      </c>
      <c r="H705" s="52">
        <v>2022</v>
      </c>
      <c r="I705" s="38">
        <v>48</v>
      </c>
      <c r="J705" s="38">
        <v>48</v>
      </c>
      <c r="K705" s="38">
        <v>48</v>
      </c>
      <c r="L705" s="38">
        <v>48</v>
      </c>
      <c r="M705" s="38">
        <v>48</v>
      </c>
      <c r="N705" s="37">
        <v>48</v>
      </c>
      <c r="O705" s="37">
        <v>48</v>
      </c>
      <c r="P705" s="37">
        <v>48</v>
      </c>
      <c r="Q705" s="37">
        <v>48</v>
      </c>
      <c r="R705" s="37">
        <v>48</v>
      </c>
      <c r="S705" s="37">
        <v>48</v>
      </c>
      <c r="T705" s="207"/>
    </row>
    <row r="706" spans="1:20" s="5" customFormat="1" ht="13.2">
      <c r="A706" s="5">
        <f t="shared" si="19"/>
        <v>706</v>
      </c>
      <c r="B706" s="51" t="s">
        <v>2178</v>
      </c>
      <c r="C706" s="51"/>
      <c r="D706" s="51" t="s">
        <v>2179</v>
      </c>
      <c r="E706" s="51" t="s">
        <v>99</v>
      </c>
      <c r="F706" s="51" t="s">
        <v>1634</v>
      </c>
      <c r="G706" s="51" t="s">
        <v>32</v>
      </c>
      <c r="H706" s="52">
        <v>2022</v>
      </c>
      <c r="I706" s="38">
        <v>83.1</v>
      </c>
      <c r="J706" s="38">
        <v>83.1</v>
      </c>
      <c r="K706" s="38">
        <v>83.1</v>
      </c>
      <c r="L706" s="38">
        <v>83.1</v>
      </c>
      <c r="M706" s="38">
        <v>83.1</v>
      </c>
      <c r="N706" s="37">
        <v>83.1</v>
      </c>
      <c r="O706" s="37">
        <v>83.1</v>
      </c>
      <c r="P706" s="37">
        <v>83.1</v>
      </c>
      <c r="Q706" s="37">
        <v>83.1</v>
      </c>
      <c r="R706" s="37">
        <v>83.1</v>
      </c>
      <c r="S706" s="37">
        <v>83.1</v>
      </c>
      <c r="T706" s="207"/>
    </row>
    <row r="707" spans="1:20" s="5" customFormat="1" ht="13.2">
      <c r="A707" s="5">
        <f t="shared" si="19"/>
        <v>707</v>
      </c>
      <c r="B707" s="51" t="s">
        <v>2180</v>
      </c>
      <c r="C707" s="51"/>
      <c r="D707" s="51" t="s">
        <v>2181</v>
      </c>
      <c r="E707" s="51" t="s">
        <v>99</v>
      </c>
      <c r="F707" s="51" t="s">
        <v>1634</v>
      </c>
      <c r="G707" s="51" t="s">
        <v>32</v>
      </c>
      <c r="H707" s="52">
        <v>2022</v>
      </c>
      <c r="I707" s="38">
        <v>22.8</v>
      </c>
      <c r="J707" s="38">
        <v>22.8</v>
      </c>
      <c r="K707" s="38">
        <v>22.8</v>
      </c>
      <c r="L707" s="38">
        <v>22.8</v>
      </c>
      <c r="M707" s="38">
        <v>22.8</v>
      </c>
      <c r="N707" s="37">
        <v>22.8</v>
      </c>
      <c r="O707" s="37">
        <v>22.8</v>
      </c>
      <c r="P707" s="37">
        <v>22.8</v>
      </c>
      <c r="Q707" s="37">
        <v>22.8</v>
      </c>
      <c r="R707" s="37">
        <v>22.8</v>
      </c>
      <c r="S707" s="37">
        <v>22.8</v>
      </c>
      <c r="T707" s="207"/>
    </row>
    <row r="708" spans="1:20" s="5" customFormat="1" ht="13.2">
      <c r="A708" s="5">
        <f t="shared" si="19"/>
        <v>708</v>
      </c>
      <c r="B708" s="51" t="s">
        <v>1199</v>
      </c>
      <c r="C708" s="51"/>
      <c r="D708" s="51" t="s">
        <v>1200</v>
      </c>
      <c r="E708" s="51" t="s">
        <v>860</v>
      </c>
      <c r="F708" s="51" t="s">
        <v>1634</v>
      </c>
      <c r="G708" s="51" t="s">
        <v>33</v>
      </c>
      <c r="H708" s="52">
        <v>2017</v>
      </c>
      <c r="I708" s="38">
        <v>121.9</v>
      </c>
      <c r="J708" s="38">
        <v>121.9</v>
      </c>
      <c r="K708" s="38">
        <v>121.9</v>
      </c>
      <c r="L708" s="38">
        <v>121.9</v>
      </c>
      <c r="M708" s="38">
        <v>121.9</v>
      </c>
      <c r="N708" s="37">
        <v>121.9</v>
      </c>
      <c r="O708" s="37">
        <v>121.9</v>
      </c>
      <c r="P708" s="37">
        <v>121.9</v>
      </c>
      <c r="Q708" s="37">
        <v>121.9</v>
      </c>
      <c r="R708" s="37">
        <v>121.9</v>
      </c>
      <c r="S708" s="37">
        <v>121.9</v>
      </c>
      <c r="T708" s="207"/>
    </row>
    <row r="709" spans="1:20" s="5" customFormat="1" ht="13.2">
      <c r="A709" s="5">
        <f t="shared" si="19"/>
        <v>709</v>
      </c>
      <c r="B709" s="51" t="s">
        <v>1203</v>
      </c>
      <c r="C709" s="51"/>
      <c r="D709" s="51" t="s">
        <v>1204</v>
      </c>
      <c r="E709" s="51" t="s">
        <v>860</v>
      </c>
      <c r="F709" s="51" t="s">
        <v>1634</v>
      </c>
      <c r="G709" s="51" t="s">
        <v>33</v>
      </c>
      <c r="H709" s="52">
        <v>2017</v>
      </c>
      <c r="I709" s="38">
        <v>27.44</v>
      </c>
      <c r="J709" s="38">
        <v>27.4</v>
      </c>
      <c r="K709" s="38">
        <v>27.4</v>
      </c>
      <c r="L709" s="38">
        <v>27.4</v>
      </c>
      <c r="M709" s="38">
        <v>27.4</v>
      </c>
      <c r="N709" s="37">
        <v>27.4</v>
      </c>
      <c r="O709" s="37">
        <v>27.4</v>
      </c>
      <c r="P709" s="37">
        <v>27.4</v>
      </c>
      <c r="Q709" s="37">
        <v>27.4</v>
      </c>
      <c r="R709" s="37">
        <v>27.4</v>
      </c>
      <c r="S709" s="37">
        <v>27.4</v>
      </c>
      <c r="T709" s="207"/>
    </row>
    <row r="710" spans="1:20" s="5" customFormat="1" ht="13.2">
      <c r="A710" s="5">
        <f t="shared" ref="A710:A773" si="20">A709+1</f>
        <v>710</v>
      </c>
      <c r="B710" s="51" t="s">
        <v>1205</v>
      </c>
      <c r="C710" s="51"/>
      <c r="D710" s="51" t="s">
        <v>1206</v>
      </c>
      <c r="E710" s="51" t="s">
        <v>1033</v>
      </c>
      <c r="F710" s="51" t="s">
        <v>1634</v>
      </c>
      <c r="G710" s="51" t="s">
        <v>33</v>
      </c>
      <c r="H710" s="52">
        <v>2008</v>
      </c>
      <c r="I710" s="38">
        <v>114</v>
      </c>
      <c r="J710" s="38">
        <v>114</v>
      </c>
      <c r="K710" s="38">
        <v>114</v>
      </c>
      <c r="L710" s="38">
        <v>114</v>
      </c>
      <c r="M710" s="38">
        <v>114</v>
      </c>
      <c r="N710" s="37">
        <v>114</v>
      </c>
      <c r="O710" s="37">
        <v>114</v>
      </c>
      <c r="P710" s="37">
        <v>114</v>
      </c>
      <c r="Q710" s="37">
        <v>114</v>
      </c>
      <c r="R710" s="37">
        <v>114</v>
      </c>
      <c r="S710" s="37">
        <v>114</v>
      </c>
      <c r="T710" s="207"/>
    </row>
    <row r="711" spans="1:20" s="5" customFormat="1" ht="13.2">
      <c r="A711" s="5">
        <f t="shared" si="20"/>
        <v>711</v>
      </c>
      <c r="B711" s="51" t="s">
        <v>1207</v>
      </c>
      <c r="C711" s="51"/>
      <c r="D711" s="51" t="s">
        <v>1208</v>
      </c>
      <c r="E711" s="51" t="s">
        <v>1033</v>
      </c>
      <c r="F711" s="51" t="s">
        <v>1634</v>
      </c>
      <c r="G711" s="51" t="s">
        <v>33</v>
      </c>
      <c r="H711" s="52">
        <v>2008</v>
      </c>
      <c r="I711" s="38">
        <v>95</v>
      </c>
      <c r="J711" s="38">
        <v>95</v>
      </c>
      <c r="K711" s="38">
        <v>95</v>
      </c>
      <c r="L711" s="38">
        <v>95</v>
      </c>
      <c r="M711" s="38">
        <v>95</v>
      </c>
      <c r="N711" s="37">
        <v>95</v>
      </c>
      <c r="O711" s="37">
        <v>95</v>
      </c>
      <c r="P711" s="37">
        <v>95</v>
      </c>
      <c r="Q711" s="37">
        <v>95</v>
      </c>
      <c r="R711" s="37">
        <v>95</v>
      </c>
      <c r="S711" s="37">
        <v>95</v>
      </c>
      <c r="T711" s="207"/>
    </row>
    <row r="712" spans="1:20" s="5" customFormat="1" ht="13.2">
      <c r="A712" s="5">
        <f t="shared" si="20"/>
        <v>712</v>
      </c>
      <c r="B712" s="51" t="s">
        <v>1270</v>
      </c>
      <c r="C712" s="51"/>
      <c r="D712" s="51" t="s">
        <v>1271</v>
      </c>
      <c r="E712" s="51" t="s">
        <v>1055</v>
      </c>
      <c r="F712" s="51" t="s">
        <v>1354</v>
      </c>
      <c r="G712" s="51" t="s">
        <v>40</v>
      </c>
      <c r="H712" s="52">
        <v>2015</v>
      </c>
      <c r="I712" s="38">
        <v>150</v>
      </c>
      <c r="J712" s="38">
        <v>150</v>
      </c>
      <c r="K712" s="38">
        <v>150</v>
      </c>
      <c r="L712" s="38">
        <v>150</v>
      </c>
      <c r="M712" s="38">
        <v>150</v>
      </c>
      <c r="N712" s="37">
        <v>150</v>
      </c>
      <c r="O712" s="37">
        <v>150</v>
      </c>
      <c r="P712" s="37">
        <v>150</v>
      </c>
      <c r="Q712" s="37">
        <v>150</v>
      </c>
      <c r="R712" s="37">
        <v>150</v>
      </c>
      <c r="S712" s="37">
        <v>150</v>
      </c>
      <c r="T712" s="207"/>
    </row>
    <row r="713" spans="1:20" s="5" customFormat="1" ht="13.2">
      <c r="A713" s="5">
        <f t="shared" si="20"/>
        <v>713</v>
      </c>
      <c r="B713" s="51" t="s">
        <v>1982</v>
      </c>
      <c r="C713" s="51"/>
      <c r="D713" s="51" t="s">
        <v>1983</v>
      </c>
      <c r="E713" s="51" t="s">
        <v>1213</v>
      </c>
      <c r="F713" s="51" t="s">
        <v>1634</v>
      </c>
      <c r="G713" s="51" t="s">
        <v>32</v>
      </c>
      <c r="H713" s="52">
        <v>2021</v>
      </c>
      <c r="I713" s="38">
        <v>89.9</v>
      </c>
      <c r="J713" s="38">
        <v>89.9</v>
      </c>
      <c r="K713" s="38">
        <v>89.9</v>
      </c>
      <c r="L713" s="38">
        <v>89.9</v>
      </c>
      <c r="M713" s="38">
        <v>89.9</v>
      </c>
      <c r="N713" s="37">
        <v>89.9</v>
      </c>
      <c r="O713" s="37">
        <v>89.9</v>
      </c>
      <c r="P713" s="37">
        <v>89.9</v>
      </c>
      <c r="Q713" s="37">
        <v>89.9</v>
      </c>
      <c r="R713" s="37">
        <v>89.9</v>
      </c>
      <c r="S713" s="37">
        <v>89.9</v>
      </c>
      <c r="T713" s="207"/>
    </row>
    <row r="714" spans="1:20" s="5" customFormat="1" ht="13.2">
      <c r="A714" s="5">
        <f t="shared" si="20"/>
        <v>714</v>
      </c>
      <c r="B714" s="51" t="s">
        <v>1984</v>
      </c>
      <c r="C714" s="51"/>
      <c r="D714" s="51" t="s">
        <v>1985</v>
      </c>
      <c r="E714" s="51" t="s">
        <v>1213</v>
      </c>
      <c r="F714" s="51" t="s">
        <v>1634</v>
      </c>
      <c r="G714" s="51" t="s">
        <v>32</v>
      </c>
      <c r="H714" s="52">
        <v>2021</v>
      </c>
      <c r="I714" s="38">
        <v>89.9</v>
      </c>
      <c r="J714" s="38">
        <v>89.9</v>
      </c>
      <c r="K714" s="38">
        <v>89.9</v>
      </c>
      <c r="L714" s="38">
        <v>89.9</v>
      </c>
      <c r="M714" s="38">
        <v>89.9</v>
      </c>
      <c r="N714" s="37">
        <v>89.9</v>
      </c>
      <c r="O714" s="37">
        <v>89.9</v>
      </c>
      <c r="P714" s="37">
        <v>89.9</v>
      </c>
      <c r="Q714" s="37">
        <v>89.9</v>
      </c>
      <c r="R714" s="37">
        <v>89.9</v>
      </c>
      <c r="S714" s="37">
        <v>89.9</v>
      </c>
      <c r="T714" s="207"/>
    </row>
    <row r="715" spans="1:20" s="5" customFormat="1" ht="13.2">
      <c r="A715" s="5">
        <f t="shared" si="20"/>
        <v>715</v>
      </c>
      <c r="B715" s="51" t="s">
        <v>1211</v>
      </c>
      <c r="C715" s="51"/>
      <c r="D715" s="51" t="s">
        <v>1212</v>
      </c>
      <c r="E715" s="51" t="s">
        <v>1213</v>
      </c>
      <c r="F715" s="51" t="s">
        <v>1634</v>
      </c>
      <c r="G715" s="51" t="s">
        <v>32</v>
      </c>
      <c r="H715" s="52">
        <v>2018</v>
      </c>
      <c r="I715" s="38">
        <v>160</v>
      </c>
      <c r="J715" s="38">
        <v>160</v>
      </c>
      <c r="K715" s="38">
        <v>160</v>
      </c>
      <c r="L715" s="38">
        <v>160</v>
      </c>
      <c r="M715" s="38">
        <v>160</v>
      </c>
      <c r="N715" s="37">
        <v>160</v>
      </c>
      <c r="O715" s="37">
        <v>160</v>
      </c>
      <c r="P715" s="37">
        <v>160</v>
      </c>
      <c r="Q715" s="37">
        <v>160</v>
      </c>
      <c r="R715" s="37">
        <v>160</v>
      </c>
      <c r="S715" s="37">
        <v>160</v>
      </c>
      <c r="T715" s="207"/>
    </row>
    <row r="716" spans="1:20" s="5" customFormat="1" ht="13.2">
      <c r="A716" s="5">
        <f t="shared" si="20"/>
        <v>716</v>
      </c>
      <c r="B716" s="51" t="s">
        <v>2182</v>
      </c>
      <c r="C716" s="51"/>
      <c r="D716" s="51" t="s">
        <v>2183</v>
      </c>
      <c r="E716" s="51" t="s">
        <v>85</v>
      </c>
      <c r="F716" s="51" t="s">
        <v>1634</v>
      </c>
      <c r="G716" s="51" t="s">
        <v>33</v>
      </c>
      <c r="H716" s="52">
        <v>2022</v>
      </c>
      <c r="I716" s="38">
        <v>169.2</v>
      </c>
      <c r="J716" s="38">
        <v>169.2</v>
      </c>
      <c r="K716" s="38">
        <v>169.2</v>
      </c>
      <c r="L716" s="38">
        <v>169.2</v>
      </c>
      <c r="M716" s="38">
        <v>169.2</v>
      </c>
      <c r="N716" s="37">
        <v>169.2</v>
      </c>
      <c r="O716" s="37">
        <v>169.2</v>
      </c>
      <c r="P716" s="37">
        <v>169.2</v>
      </c>
      <c r="Q716" s="37">
        <v>169.2</v>
      </c>
      <c r="R716" s="37">
        <v>169.2</v>
      </c>
      <c r="S716" s="37">
        <v>169.2</v>
      </c>
      <c r="T716" s="207"/>
    </row>
    <row r="717" spans="1:20" s="5" customFormat="1" ht="13.2">
      <c r="A717" s="5">
        <f t="shared" si="20"/>
        <v>717</v>
      </c>
      <c r="B717" s="51" t="s">
        <v>2184</v>
      </c>
      <c r="C717" s="51"/>
      <c r="D717" s="51" t="s">
        <v>2185</v>
      </c>
      <c r="E717" s="51" t="s">
        <v>85</v>
      </c>
      <c r="F717" s="51" t="s">
        <v>1634</v>
      </c>
      <c r="G717" s="51" t="s">
        <v>33</v>
      </c>
      <c r="H717" s="52">
        <v>2022</v>
      </c>
      <c r="I717" s="38">
        <v>169.2</v>
      </c>
      <c r="J717" s="38">
        <v>169.2</v>
      </c>
      <c r="K717" s="38">
        <v>169.2</v>
      </c>
      <c r="L717" s="38">
        <v>169.2</v>
      </c>
      <c r="M717" s="38">
        <v>169.2</v>
      </c>
      <c r="N717" s="37">
        <v>169.2</v>
      </c>
      <c r="O717" s="37">
        <v>169.2</v>
      </c>
      <c r="P717" s="37">
        <v>169.2</v>
      </c>
      <c r="Q717" s="37">
        <v>169.2</v>
      </c>
      <c r="R717" s="37">
        <v>169.2</v>
      </c>
      <c r="S717" s="37">
        <v>169.2</v>
      </c>
      <c r="T717" s="207"/>
    </row>
    <row r="718" spans="1:20" s="5" customFormat="1" ht="13.2">
      <c r="A718" s="5">
        <f t="shared" si="20"/>
        <v>718</v>
      </c>
      <c r="B718" s="51" t="s">
        <v>1362</v>
      </c>
      <c r="C718" s="51"/>
      <c r="D718" s="51" t="s">
        <v>1276</v>
      </c>
      <c r="E718" s="51" t="s">
        <v>1277</v>
      </c>
      <c r="F718" s="51" t="s">
        <v>1354</v>
      </c>
      <c r="G718" s="51" t="s">
        <v>40</v>
      </c>
      <c r="H718" s="52">
        <v>2017</v>
      </c>
      <c r="I718" s="38">
        <v>64</v>
      </c>
      <c r="J718" s="38">
        <v>64</v>
      </c>
      <c r="K718" s="38">
        <v>64</v>
      </c>
      <c r="L718" s="38">
        <v>64</v>
      </c>
      <c r="M718" s="38">
        <v>64</v>
      </c>
      <c r="N718" s="37">
        <v>64</v>
      </c>
      <c r="O718" s="37">
        <v>64</v>
      </c>
      <c r="P718" s="37">
        <v>64</v>
      </c>
      <c r="Q718" s="37">
        <v>64</v>
      </c>
      <c r="R718" s="37">
        <v>64</v>
      </c>
      <c r="S718" s="37">
        <v>64</v>
      </c>
      <c r="T718" s="207"/>
    </row>
    <row r="719" spans="1:20" s="5" customFormat="1" ht="13.2">
      <c r="A719" s="5">
        <f t="shared" si="20"/>
        <v>719</v>
      </c>
      <c r="B719" s="51" t="s">
        <v>1363</v>
      </c>
      <c r="C719" s="51"/>
      <c r="D719" s="51" t="s">
        <v>1280</v>
      </c>
      <c r="E719" s="51" t="s">
        <v>1277</v>
      </c>
      <c r="F719" s="51" t="s">
        <v>1354</v>
      </c>
      <c r="G719" s="51" t="s">
        <v>40</v>
      </c>
      <c r="H719" s="52">
        <v>2017</v>
      </c>
      <c r="I719" s="38">
        <v>110</v>
      </c>
      <c r="J719" s="38">
        <v>110</v>
      </c>
      <c r="K719" s="38">
        <v>110</v>
      </c>
      <c r="L719" s="38">
        <v>110</v>
      </c>
      <c r="M719" s="38">
        <v>110</v>
      </c>
      <c r="N719" s="37">
        <v>110</v>
      </c>
      <c r="O719" s="37">
        <v>110</v>
      </c>
      <c r="P719" s="37">
        <v>110</v>
      </c>
      <c r="Q719" s="37">
        <v>110</v>
      </c>
      <c r="R719" s="37">
        <v>110</v>
      </c>
      <c r="S719" s="37">
        <v>110</v>
      </c>
      <c r="T719" s="207"/>
    </row>
    <row r="720" spans="1:20" s="5" customFormat="1" ht="13.2">
      <c r="A720" s="5">
        <f t="shared" si="20"/>
        <v>720</v>
      </c>
      <c r="B720" s="51" t="s">
        <v>1352</v>
      </c>
      <c r="C720" s="51"/>
      <c r="D720" s="51" t="s">
        <v>1353</v>
      </c>
      <c r="E720" s="51" t="s">
        <v>34</v>
      </c>
      <c r="F720" s="51" t="s">
        <v>55</v>
      </c>
      <c r="G720" s="51" t="s">
        <v>69</v>
      </c>
      <c r="H720" s="52">
        <v>2016</v>
      </c>
      <c r="I720" s="38">
        <v>95.25</v>
      </c>
      <c r="J720" s="38">
        <v>95.2</v>
      </c>
      <c r="K720" s="38">
        <v>95.2</v>
      </c>
      <c r="L720" s="38">
        <v>95.2</v>
      </c>
      <c r="M720" s="38">
        <v>95.2</v>
      </c>
      <c r="N720" s="37">
        <v>95.2</v>
      </c>
      <c r="O720" s="37">
        <v>95.2</v>
      </c>
      <c r="P720" s="37">
        <v>95.2</v>
      </c>
      <c r="Q720" s="37">
        <v>95.2</v>
      </c>
      <c r="R720" s="37">
        <v>95.2</v>
      </c>
      <c r="S720" s="37">
        <v>95.2</v>
      </c>
      <c r="T720" s="207"/>
    </row>
    <row r="721" spans="1:20" s="5" customFormat="1" ht="13.2">
      <c r="A721" s="5">
        <f t="shared" si="20"/>
        <v>721</v>
      </c>
      <c r="B721" s="51" t="s">
        <v>2550</v>
      </c>
      <c r="C721" s="51"/>
      <c r="D721" s="51" t="s">
        <v>2551</v>
      </c>
      <c r="E721" s="51" t="s">
        <v>1058</v>
      </c>
      <c r="F721" s="51" t="s">
        <v>1634</v>
      </c>
      <c r="G721" s="51" t="s">
        <v>33</v>
      </c>
      <c r="H721" s="52">
        <v>2022</v>
      </c>
      <c r="I721" s="38">
        <v>71.400000000000006</v>
      </c>
      <c r="J721" s="38">
        <v>71.400000000000006</v>
      </c>
      <c r="K721" s="38">
        <v>71.400000000000006</v>
      </c>
      <c r="L721" s="38">
        <v>71.400000000000006</v>
      </c>
      <c r="M721" s="38">
        <v>71.400000000000006</v>
      </c>
      <c r="N721" s="37">
        <v>71.400000000000006</v>
      </c>
      <c r="O721" s="37">
        <v>71.400000000000006</v>
      </c>
      <c r="P721" s="37">
        <v>71.400000000000006</v>
      </c>
      <c r="Q721" s="37">
        <v>71.400000000000006</v>
      </c>
      <c r="R721" s="37">
        <v>71.400000000000006</v>
      </c>
      <c r="S721" s="37">
        <v>71.400000000000006</v>
      </c>
      <c r="T721" s="207"/>
    </row>
    <row r="722" spans="1:20" s="5" customFormat="1" ht="13.2">
      <c r="A722" s="5">
        <f t="shared" si="20"/>
        <v>722</v>
      </c>
      <c r="B722" s="51" t="s">
        <v>2552</v>
      </c>
      <c r="C722" s="51"/>
      <c r="D722" s="51" t="s">
        <v>2553</v>
      </c>
      <c r="E722" s="51" t="s">
        <v>1058</v>
      </c>
      <c r="F722" s="51" t="s">
        <v>1634</v>
      </c>
      <c r="G722" s="51" t="s">
        <v>33</v>
      </c>
      <c r="H722" s="52">
        <v>2022</v>
      </c>
      <c r="I722" s="38">
        <v>14.1</v>
      </c>
      <c r="J722" s="38">
        <v>14.1</v>
      </c>
      <c r="K722" s="38">
        <v>14.1</v>
      </c>
      <c r="L722" s="38">
        <v>14.1</v>
      </c>
      <c r="M722" s="38">
        <v>14.1</v>
      </c>
      <c r="N722" s="37">
        <v>14.1</v>
      </c>
      <c r="O722" s="37">
        <v>14.1</v>
      </c>
      <c r="P722" s="37">
        <v>14.1</v>
      </c>
      <c r="Q722" s="37">
        <v>14.1</v>
      </c>
      <c r="R722" s="37">
        <v>14.1</v>
      </c>
      <c r="S722" s="37">
        <v>14.1</v>
      </c>
      <c r="T722" s="207"/>
    </row>
    <row r="723" spans="1:20" s="5" customFormat="1" ht="13.2">
      <c r="A723" s="5">
        <f t="shared" si="20"/>
        <v>723</v>
      </c>
      <c r="B723" s="51" t="s">
        <v>2554</v>
      </c>
      <c r="C723" s="51"/>
      <c r="D723" s="51" t="s">
        <v>2555</v>
      </c>
      <c r="E723" s="51" t="s">
        <v>1058</v>
      </c>
      <c r="F723" s="51" t="s">
        <v>1634</v>
      </c>
      <c r="G723" s="51" t="s">
        <v>33</v>
      </c>
      <c r="H723" s="52">
        <v>2022</v>
      </c>
      <c r="I723" s="38">
        <v>4</v>
      </c>
      <c r="J723" s="38">
        <v>4</v>
      </c>
      <c r="K723" s="38">
        <v>4</v>
      </c>
      <c r="L723" s="38">
        <v>4</v>
      </c>
      <c r="M723" s="38">
        <v>4</v>
      </c>
      <c r="N723" s="37">
        <v>4</v>
      </c>
      <c r="O723" s="37">
        <v>4</v>
      </c>
      <c r="P723" s="37">
        <v>4</v>
      </c>
      <c r="Q723" s="37">
        <v>4</v>
      </c>
      <c r="R723" s="37">
        <v>4</v>
      </c>
      <c r="S723" s="37">
        <v>4</v>
      </c>
      <c r="T723" s="207"/>
    </row>
    <row r="724" spans="1:20" s="5" customFormat="1" ht="13.2">
      <c r="A724" s="5">
        <f t="shared" si="20"/>
        <v>724</v>
      </c>
      <c r="B724" s="51" t="s">
        <v>1224</v>
      </c>
      <c r="C724" s="51"/>
      <c r="D724" s="51" t="s">
        <v>1225</v>
      </c>
      <c r="E724" s="51" t="s">
        <v>416</v>
      </c>
      <c r="F724" s="51" t="s">
        <v>1634</v>
      </c>
      <c r="G724" s="51" t="s">
        <v>31</v>
      </c>
      <c r="H724" s="52">
        <v>2012</v>
      </c>
      <c r="I724" s="38">
        <v>150</v>
      </c>
      <c r="J724" s="38">
        <v>150</v>
      </c>
      <c r="K724" s="38">
        <v>150</v>
      </c>
      <c r="L724" s="38">
        <v>150</v>
      </c>
      <c r="M724" s="38">
        <v>150</v>
      </c>
      <c r="N724" s="37">
        <v>150</v>
      </c>
      <c r="O724" s="37">
        <v>150</v>
      </c>
      <c r="P724" s="37">
        <v>150</v>
      </c>
      <c r="Q724" s="37">
        <v>150</v>
      </c>
      <c r="R724" s="37">
        <v>150</v>
      </c>
      <c r="S724" s="37">
        <v>150</v>
      </c>
      <c r="T724" s="207"/>
    </row>
    <row r="725" spans="1:20" s="5" customFormat="1" ht="13.2">
      <c r="A725" s="5">
        <f t="shared" si="20"/>
        <v>725</v>
      </c>
      <c r="B725" s="51" t="s">
        <v>1219</v>
      </c>
      <c r="C725" s="51"/>
      <c r="D725" s="51" t="s">
        <v>1220</v>
      </c>
      <c r="E725" s="51" t="s">
        <v>1221</v>
      </c>
      <c r="F725" s="51" t="s">
        <v>1634</v>
      </c>
      <c r="G725" s="51" t="s">
        <v>32</v>
      </c>
      <c r="H725" s="52">
        <v>2015</v>
      </c>
      <c r="I725" s="38">
        <v>78</v>
      </c>
      <c r="J725" s="38">
        <v>78</v>
      </c>
      <c r="K725" s="38">
        <v>78</v>
      </c>
      <c r="L725" s="38">
        <v>78</v>
      </c>
      <c r="M725" s="38">
        <v>78</v>
      </c>
      <c r="N725" s="37">
        <v>78</v>
      </c>
      <c r="O725" s="37">
        <v>78</v>
      </c>
      <c r="P725" s="37">
        <v>78</v>
      </c>
      <c r="Q725" s="37">
        <v>78</v>
      </c>
      <c r="R725" s="37">
        <v>78</v>
      </c>
      <c r="S725" s="37">
        <v>78</v>
      </c>
      <c r="T725" s="207"/>
    </row>
    <row r="726" spans="1:20" s="5" customFormat="1" ht="13.2">
      <c r="A726" s="5">
        <f t="shared" si="20"/>
        <v>726</v>
      </c>
      <c r="B726" s="51" t="s">
        <v>1222</v>
      </c>
      <c r="C726" s="51"/>
      <c r="D726" s="51" t="s">
        <v>1223</v>
      </c>
      <c r="E726" s="51" t="s">
        <v>1071</v>
      </c>
      <c r="F726" s="51" t="s">
        <v>1634</v>
      </c>
      <c r="G726" s="51" t="s">
        <v>33</v>
      </c>
      <c r="H726" s="52">
        <v>2019</v>
      </c>
      <c r="I726" s="38">
        <v>30.24</v>
      </c>
      <c r="J726" s="38">
        <v>30.2</v>
      </c>
      <c r="K726" s="38">
        <v>30.2</v>
      </c>
      <c r="L726" s="38">
        <v>30.2</v>
      </c>
      <c r="M726" s="38">
        <v>30.2</v>
      </c>
      <c r="N726" s="37">
        <v>30.2</v>
      </c>
      <c r="O726" s="37">
        <v>30.2</v>
      </c>
      <c r="P726" s="37">
        <v>30.2</v>
      </c>
      <c r="Q726" s="37">
        <v>30.2</v>
      </c>
      <c r="R726" s="37">
        <v>30.2</v>
      </c>
      <c r="S726" s="37">
        <v>30.2</v>
      </c>
      <c r="T726" s="207"/>
    </row>
    <row r="727" spans="1:20" s="5" customFormat="1" ht="13.2">
      <c r="A727" s="5">
        <f t="shared" si="20"/>
        <v>727</v>
      </c>
      <c r="B727" s="51" t="s">
        <v>1570</v>
      </c>
      <c r="C727" s="51"/>
      <c r="D727" s="51" t="s">
        <v>1986</v>
      </c>
      <c r="E727" s="51" t="s">
        <v>203</v>
      </c>
      <c r="F727" s="51" t="s">
        <v>55</v>
      </c>
      <c r="G727" s="51" t="s">
        <v>69</v>
      </c>
      <c r="H727" s="52">
        <v>2021</v>
      </c>
      <c r="I727" s="38">
        <v>226.1</v>
      </c>
      <c r="J727" s="38">
        <v>226.1</v>
      </c>
      <c r="K727" s="38">
        <v>226.1</v>
      </c>
      <c r="L727" s="38">
        <v>226.1</v>
      </c>
      <c r="M727" s="38">
        <v>226.1</v>
      </c>
      <c r="N727" s="37">
        <v>226.1</v>
      </c>
      <c r="O727" s="37">
        <v>226.1</v>
      </c>
      <c r="P727" s="37">
        <v>226.1</v>
      </c>
      <c r="Q727" s="37">
        <v>226.1</v>
      </c>
      <c r="R727" s="37">
        <v>226.1</v>
      </c>
      <c r="S727" s="37">
        <v>226.1</v>
      </c>
      <c r="T727" s="207"/>
    </row>
    <row r="728" spans="1:20" s="5" customFormat="1" ht="13.2">
      <c r="A728" s="5">
        <f t="shared" si="20"/>
        <v>728</v>
      </c>
      <c r="B728" s="51" t="s">
        <v>1226</v>
      </c>
      <c r="C728" s="51" t="s">
        <v>4514</v>
      </c>
      <c r="D728" s="51" t="s">
        <v>1227</v>
      </c>
      <c r="E728" s="51" t="s">
        <v>1228</v>
      </c>
      <c r="F728" s="51" t="s">
        <v>1634</v>
      </c>
      <c r="G728" s="51" t="s">
        <v>33</v>
      </c>
      <c r="H728" s="52">
        <v>2015</v>
      </c>
      <c r="I728" s="38">
        <v>204.1</v>
      </c>
      <c r="J728" s="38">
        <v>204.1</v>
      </c>
      <c r="K728" s="38">
        <v>204.1</v>
      </c>
      <c r="L728" s="38">
        <v>204.1</v>
      </c>
      <c r="M728" s="38">
        <v>204.1</v>
      </c>
      <c r="N728" s="37">
        <v>204.1</v>
      </c>
      <c r="O728" s="37">
        <v>204.1</v>
      </c>
      <c r="P728" s="37">
        <v>204.1</v>
      </c>
      <c r="Q728" s="37">
        <v>204.1</v>
      </c>
      <c r="R728" s="37">
        <v>204.1</v>
      </c>
      <c r="S728" s="37">
        <v>204.1</v>
      </c>
      <c r="T728" s="207"/>
    </row>
    <row r="729" spans="1:20" s="5" customFormat="1" ht="13.2">
      <c r="A729" s="5">
        <f t="shared" si="20"/>
        <v>729</v>
      </c>
      <c r="B729" s="51" t="s">
        <v>1231</v>
      </c>
      <c r="C729" s="51"/>
      <c r="D729" s="51" t="s">
        <v>1232</v>
      </c>
      <c r="E729" s="51" t="s">
        <v>41</v>
      </c>
      <c r="F729" s="51" t="s">
        <v>1634</v>
      </c>
      <c r="G729" s="51" t="s">
        <v>33</v>
      </c>
      <c r="H729" s="52">
        <v>2011</v>
      </c>
      <c r="I729" s="38">
        <v>132</v>
      </c>
      <c r="J729" s="38">
        <v>132</v>
      </c>
      <c r="K729" s="38">
        <v>132</v>
      </c>
      <c r="L729" s="38">
        <v>132</v>
      </c>
      <c r="M729" s="38">
        <v>132</v>
      </c>
      <c r="N729" s="37">
        <v>132</v>
      </c>
      <c r="O729" s="37">
        <v>132</v>
      </c>
      <c r="P729" s="37">
        <v>132</v>
      </c>
      <c r="Q729" s="37">
        <v>132</v>
      </c>
      <c r="R729" s="37">
        <v>132</v>
      </c>
      <c r="S729" s="37">
        <v>132</v>
      </c>
      <c r="T729" s="207"/>
    </row>
    <row r="730" spans="1:20" s="5" customFormat="1" ht="13.2">
      <c r="A730" s="5">
        <f t="shared" si="20"/>
        <v>730</v>
      </c>
      <c r="B730" s="51" t="s">
        <v>1235</v>
      </c>
      <c r="C730" s="51"/>
      <c r="D730" s="51" t="s">
        <v>1236</v>
      </c>
      <c r="E730" s="51" t="s">
        <v>991</v>
      </c>
      <c r="F730" s="51" t="s">
        <v>1634</v>
      </c>
      <c r="G730" s="51" t="s">
        <v>31</v>
      </c>
      <c r="H730" s="52">
        <v>2008</v>
      </c>
      <c r="I730" s="38">
        <v>52.8</v>
      </c>
      <c r="J730" s="38">
        <v>52.8</v>
      </c>
      <c r="K730" s="38">
        <v>52.8</v>
      </c>
      <c r="L730" s="38">
        <v>52.8</v>
      </c>
      <c r="M730" s="38">
        <v>52.8</v>
      </c>
      <c r="N730" s="37">
        <v>52.8</v>
      </c>
      <c r="O730" s="37">
        <v>52.8</v>
      </c>
      <c r="P730" s="37">
        <v>52.8</v>
      </c>
      <c r="Q730" s="37">
        <v>52.8</v>
      </c>
      <c r="R730" s="37">
        <v>52.8</v>
      </c>
      <c r="S730" s="37">
        <v>52.8</v>
      </c>
      <c r="T730" s="207"/>
    </row>
    <row r="731" spans="1:20" s="5" customFormat="1" ht="13.2">
      <c r="A731" s="5">
        <f t="shared" si="20"/>
        <v>731</v>
      </c>
      <c r="B731" s="51" t="s">
        <v>1364</v>
      </c>
      <c r="C731" s="51"/>
      <c r="D731" s="51" t="s">
        <v>1300</v>
      </c>
      <c r="E731" s="51" t="s">
        <v>1177</v>
      </c>
      <c r="F731" s="51" t="s">
        <v>1354</v>
      </c>
      <c r="G731" s="51" t="s">
        <v>40</v>
      </c>
      <c r="H731" s="52">
        <v>2015</v>
      </c>
      <c r="I731" s="38">
        <v>102</v>
      </c>
      <c r="J731" s="38">
        <v>102</v>
      </c>
      <c r="K731" s="38">
        <v>102</v>
      </c>
      <c r="L731" s="38">
        <v>102</v>
      </c>
      <c r="M731" s="38">
        <v>102</v>
      </c>
      <c r="N731" s="37">
        <v>102</v>
      </c>
      <c r="O731" s="37">
        <v>102</v>
      </c>
      <c r="P731" s="37">
        <v>102</v>
      </c>
      <c r="Q731" s="37">
        <v>102</v>
      </c>
      <c r="R731" s="37">
        <v>102</v>
      </c>
      <c r="S731" s="37">
        <v>102</v>
      </c>
      <c r="T731" s="207"/>
    </row>
    <row r="732" spans="1:20" s="5" customFormat="1" ht="13.2">
      <c r="A732" s="5">
        <f t="shared" si="20"/>
        <v>732</v>
      </c>
      <c r="B732" s="51" t="s">
        <v>1365</v>
      </c>
      <c r="C732" s="51"/>
      <c r="D732" s="51" t="s">
        <v>1303</v>
      </c>
      <c r="E732" s="51" t="s">
        <v>1177</v>
      </c>
      <c r="F732" s="51" t="s">
        <v>1354</v>
      </c>
      <c r="G732" s="51" t="s">
        <v>40</v>
      </c>
      <c r="H732" s="52">
        <v>2015</v>
      </c>
      <c r="I732" s="38">
        <v>98</v>
      </c>
      <c r="J732" s="38">
        <v>98</v>
      </c>
      <c r="K732" s="38">
        <v>98</v>
      </c>
      <c r="L732" s="38">
        <v>98</v>
      </c>
      <c r="M732" s="38">
        <v>98</v>
      </c>
      <c r="N732" s="37">
        <v>98</v>
      </c>
      <c r="O732" s="37">
        <v>98</v>
      </c>
      <c r="P732" s="37">
        <v>98</v>
      </c>
      <c r="Q732" s="37">
        <v>98</v>
      </c>
      <c r="R732" s="37">
        <v>98</v>
      </c>
      <c r="S732" s="37">
        <v>98</v>
      </c>
      <c r="T732" s="207"/>
    </row>
    <row r="733" spans="1:20" s="5" customFormat="1" ht="13.2">
      <c r="A733" s="5">
        <f t="shared" si="20"/>
        <v>733</v>
      </c>
      <c r="B733" s="51" t="s">
        <v>1366</v>
      </c>
      <c r="C733" s="51"/>
      <c r="D733" s="51" t="s">
        <v>1306</v>
      </c>
      <c r="E733" s="51" t="s">
        <v>1177</v>
      </c>
      <c r="F733" s="51" t="s">
        <v>1354</v>
      </c>
      <c r="G733" s="51" t="s">
        <v>40</v>
      </c>
      <c r="H733" s="52">
        <v>2016</v>
      </c>
      <c r="I733" s="38">
        <v>148.5</v>
      </c>
      <c r="J733" s="38">
        <v>148.5</v>
      </c>
      <c r="K733" s="38">
        <v>148.5</v>
      </c>
      <c r="L733" s="38">
        <v>148.5</v>
      </c>
      <c r="M733" s="38">
        <v>148.5</v>
      </c>
      <c r="N733" s="37">
        <v>148.5</v>
      </c>
      <c r="O733" s="37">
        <v>148.5</v>
      </c>
      <c r="P733" s="37">
        <v>148.5</v>
      </c>
      <c r="Q733" s="37">
        <v>148.5</v>
      </c>
      <c r="R733" s="37">
        <v>148.5</v>
      </c>
      <c r="S733" s="37">
        <v>148.5</v>
      </c>
      <c r="T733" s="207"/>
    </row>
    <row r="734" spans="1:20" s="5" customFormat="1" ht="13.2">
      <c r="A734" s="5">
        <f t="shared" si="20"/>
        <v>734</v>
      </c>
      <c r="B734" s="51" t="s">
        <v>1367</v>
      </c>
      <c r="C734" s="51"/>
      <c r="D734" s="51" t="s">
        <v>1309</v>
      </c>
      <c r="E734" s="51" t="s">
        <v>1177</v>
      </c>
      <c r="F734" s="51" t="s">
        <v>1354</v>
      </c>
      <c r="G734" s="51" t="s">
        <v>40</v>
      </c>
      <c r="H734" s="52">
        <v>2016</v>
      </c>
      <c r="I734" s="38">
        <v>151.80000000000001</v>
      </c>
      <c r="J734" s="38">
        <v>151.80000000000001</v>
      </c>
      <c r="K734" s="38">
        <v>151.80000000000001</v>
      </c>
      <c r="L734" s="38">
        <v>151.80000000000001</v>
      </c>
      <c r="M734" s="38">
        <v>151.80000000000001</v>
      </c>
      <c r="N734" s="37">
        <v>151.80000000000001</v>
      </c>
      <c r="O734" s="37">
        <v>151.80000000000001</v>
      </c>
      <c r="P734" s="37">
        <v>151.80000000000001</v>
      </c>
      <c r="Q734" s="37">
        <v>151.80000000000001</v>
      </c>
      <c r="R734" s="37">
        <v>151.80000000000001</v>
      </c>
      <c r="S734" s="37">
        <v>151.80000000000001</v>
      </c>
      <c r="T734" s="207"/>
    </row>
    <row r="735" spans="1:20" s="5" customFormat="1" ht="13.2">
      <c r="A735" s="5">
        <f t="shared" si="20"/>
        <v>735</v>
      </c>
      <c r="B735" s="51" t="s">
        <v>1241</v>
      </c>
      <c r="C735" s="51"/>
      <c r="D735" s="51" t="s">
        <v>1242</v>
      </c>
      <c r="E735" s="51" t="s">
        <v>1033</v>
      </c>
      <c r="F735" s="51" t="s">
        <v>1634</v>
      </c>
      <c r="G735" s="51" t="s">
        <v>33</v>
      </c>
      <c r="H735" s="52">
        <v>2008</v>
      </c>
      <c r="I735" s="38">
        <v>101.2</v>
      </c>
      <c r="J735" s="38">
        <v>98.2</v>
      </c>
      <c r="K735" s="38">
        <v>98.2</v>
      </c>
      <c r="L735" s="38">
        <v>98.2</v>
      </c>
      <c r="M735" s="38">
        <v>98.2</v>
      </c>
      <c r="N735" s="37">
        <v>98.2</v>
      </c>
      <c r="O735" s="37">
        <v>98.2</v>
      </c>
      <c r="P735" s="37">
        <v>98.2</v>
      </c>
      <c r="Q735" s="37">
        <v>98.2</v>
      </c>
      <c r="R735" s="37">
        <v>98.2</v>
      </c>
      <c r="S735" s="37">
        <v>98.2</v>
      </c>
      <c r="T735" s="207"/>
    </row>
    <row r="736" spans="1:20" s="5" customFormat="1" ht="13.2">
      <c r="A736" s="5">
        <f t="shared" si="20"/>
        <v>736</v>
      </c>
      <c r="B736" s="51" t="s">
        <v>1368</v>
      </c>
      <c r="C736" s="51"/>
      <c r="D736" s="51" t="s">
        <v>1314</v>
      </c>
      <c r="E736" s="51" t="s">
        <v>1315</v>
      </c>
      <c r="F736" s="51" t="s">
        <v>1354</v>
      </c>
      <c r="G736" s="51" t="s">
        <v>40</v>
      </c>
      <c r="H736" s="52">
        <v>2014</v>
      </c>
      <c r="I736" s="38">
        <v>161</v>
      </c>
      <c r="J736" s="38">
        <v>161</v>
      </c>
      <c r="K736" s="38">
        <v>161</v>
      </c>
      <c r="L736" s="38">
        <v>161</v>
      </c>
      <c r="M736" s="38">
        <v>161</v>
      </c>
      <c r="N736" s="37">
        <v>161</v>
      </c>
      <c r="O736" s="37">
        <v>161</v>
      </c>
      <c r="P736" s="37">
        <v>161</v>
      </c>
      <c r="Q736" s="37">
        <v>161</v>
      </c>
      <c r="R736" s="37">
        <v>161</v>
      </c>
      <c r="S736" s="37">
        <v>161</v>
      </c>
      <c r="T736" s="207"/>
    </row>
    <row r="737" spans="1:20" s="5" customFormat="1" ht="13.2">
      <c r="A737" s="5">
        <f t="shared" si="20"/>
        <v>737</v>
      </c>
      <c r="B737" s="51" t="s">
        <v>1369</v>
      </c>
      <c r="C737" s="51"/>
      <c r="D737" s="51" t="s">
        <v>1322</v>
      </c>
      <c r="E737" s="51" t="s">
        <v>1315</v>
      </c>
      <c r="F737" s="51" t="s">
        <v>1354</v>
      </c>
      <c r="G737" s="51" t="s">
        <v>40</v>
      </c>
      <c r="H737" s="52">
        <v>2015</v>
      </c>
      <c r="I737" s="38">
        <v>98</v>
      </c>
      <c r="J737" s="38">
        <v>98</v>
      </c>
      <c r="K737" s="38">
        <v>98</v>
      </c>
      <c r="L737" s="38">
        <v>98</v>
      </c>
      <c r="M737" s="38">
        <v>98</v>
      </c>
      <c r="N737" s="37">
        <v>98</v>
      </c>
      <c r="O737" s="37">
        <v>98</v>
      </c>
      <c r="P737" s="37">
        <v>98</v>
      </c>
      <c r="Q737" s="37">
        <v>98</v>
      </c>
      <c r="R737" s="37">
        <v>98</v>
      </c>
      <c r="S737" s="37">
        <v>98</v>
      </c>
      <c r="T737" s="207"/>
    </row>
    <row r="738" spans="1:20" s="5" customFormat="1" ht="13.2">
      <c r="A738" s="5">
        <f t="shared" si="20"/>
        <v>738</v>
      </c>
      <c r="B738" s="51" t="s">
        <v>1370</v>
      </c>
      <c r="C738" s="51"/>
      <c r="D738" s="51" t="s">
        <v>1319</v>
      </c>
      <c r="E738" s="51" t="s">
        <v>1315</v>
      </c>
      <c r="F738" s="51" t="s">
        <v>1354</v>
      </c>
      <c r="G738" s="51" t="s">
        <v>40</v>
      </c>
      <c r="H738" s="52">
        <v>2015</v>
      </c>
      <c r="I738" s="38">
        <v>96</v>
      </c>
      <c r="J738" s="38">
        <v>96</v>
      </c>
      <c r="K738" s="38">
        <v>96</v>
      </c>
      <c r="L738" s="38">
        <v>96</v>
      </c>
      <c r="M738" s="38">
        <v>96</v>
      </c>
      <c r="N738" s="37">
        <v>96</v>
      </c>
      <c r="O738" s="37">
        <v>96</v>
      </c>
      <c r="P738" s="37">
        <v>96</v>
      </c>
      <c r="Q738" s="37">
        <v>96</v>
      </c>
      <c r="R738" s="37">
        <v>96</v>
      </c>
      <c r="S738" s="37">
        <v>96</v>
      </c>
      <c r="T738" s="207"/>
    </row>
    <row r="739" spans="1:20" s="5" customFormat="1" ht="13.2">
      <c r="A739" s="5">
        <f t="shared" si="20"/>
        <v>739</v>
      </c>
      <c r="B739" s="51" t="s">
        <v>1245</v>
      </c>
      <c r="C739" s="51"/>
      <c r="D739" s="51" t="s">
        <v>1246</v>
      </c>
      <c r="E739" s="51" t="s">
        <v>1247</v>
      </c>
      <c r="F739" s="51" t="s">
        <v>1634</v>
      </c>
      <c r="G739" s="51" t="s">
        <v>33</v>
      </c>
      <c r="H739" s="52">
        <v>2008</v>
      </c>
      <c r="I739" s="38">
        <v>123.6</v>
      </c>
      <c r="J739" s="38">
        <v>120</v>
      </c>
      <c r="K739" s="38">
        <v>120</v>
      </c>
      <c r="L739" s="38">
        <v>120</v>
      </c>
      <c r="M739" s="38">
        <v>120</v>
      </c>
      <c r="N739" s="37">
        <v>120</v>
      </c>
      <c r="O739" s="37">
        <v>120</v>
      </c>
      <c r="P739" s="37">
        <v>120</v>
      </c>
      <c r="Q739" s="37">
        <v>120</v>
      </c>
      <c r="R739" s="37">
        <v>120</v>
      </c>
      <c r="S739" s="37">
        <v>120</v>
      </c>
      <c r="T739" s="207"/>
    </row>
    <row r="740" spans="1:20" s="5" customFormat="1" ht="13.2">
      <c r="A740" s="5">
        <f t="shared" si="20"/>
        <v>740</v>
      </c>
      <c r="B740" s="51" t="s">
        <v>93</v>
      </c>
      <c r="C740" s="51"/>
      <c r="D740" s="51" t="s">
        <v>94</v>
      </c>
      <c r="E740" s="51" t="s">
        <v>38</v>
      </c>
      <c r="F740" s="51" t="s">
        <v>55</v>
      </c>
      <c r="G740" s="51" t="s">
        <v>69</v>
      </c>
      <c r="H740" s="52">
        <v>2018</v>
      </c>
      <c r="I740" s="38">
        <v>201</v>
      </c>
      <c r="J740" s="38">
        <v>201</v>
      </c>
      <c r="K740" s="38">
        <v>201</v>
      </c>
      <c r="L740" s="38">
        <v>201</v>
      </c>
      <c r="M740" s="38">
        <v>201</v>
      </c>
      <c r="N740" s="37">
        <v>201</v>
      </c>
      <c r="O740" s="37">
        <v>201</v>
      </c>
      <c r="P740" s="37">
        <v>201</v>
      </c>
      <c r="Q740" s="37">
        <v>201</v>
      </c>
      <c r="R740" s="37">
        <v>201</v>
      </c>
      <c r="S740" s="37">
        <v>201</v>
      </c>
      <c r="T740" s="207"/>
    </row>
    <row r="741" spans="1:20" s="5" customFormat="1" ht="13.2">
      <c r="A741" s="5">
        <f t="shared" si="20"/>
        <v>741</v>
      </c>
      <c r="B741" s="51" t="s">
        <v>1248</v>
      </c>
      <c r="C741" s="51" t="s">
        <v>4510</v>
      </c>
      <c r="D741" s="51" t="s">
        <v>1249</v>
      </c>
      <c r="E741" s="51" t="s">
        <v>35</v>
      </c>
      <c r="F741" s="51" t="s">
        <v>1634</v>
      </c>
      <c r="G741" s="51" t="s">
        <v>33</v>
      </c>
      <c r="H741" s="52">
        <v>2014</v>
      </c>
      <c r="I741" s="38">
        <v>213.82</v>
      </c>
      <c r="J741" s="38">
        <v>211.2</v>
      </c>
      <c r="K741" s="38">
        <v>211.2</v>
      </c>
      <c r="L741" s="38">
        <v>211.2</v>
      </c>
      <c r="M741" s="38">
        <v>211.2</v>
      </c>
      <c r="N741" s="37">
        <v>211.2</v>
      </c>
      <c r="O741" s="37">
        <v>211.2</v>
      </c>
      <c r="P741" s="37">
        <v>211.2</v>
      </c>
      <c r="Q741" s="37">
        <v>211.2</v>
      </c>
      <c r="R741" s="37">
        <v>211.2</v>
      </c>
      <c r="S741" s="37">
        <v>211.2</v>
      </c>
      <c r="T741" s="207"/>
    </row>
    <row r="742" spans="1:20" s="5" customFormat="1" ht="13.2">
      <c r="A742" s="5">
        <f t="shared" si="20"/>
        <v>742</v>
      </c>
      <c r="B742" s="51" t="s">
        <v>1250</v>
      </c>
      <c r="C742" s="51" t="s">
        <v>4510</v>
      </c>
      <c r="D742" s="51" t="s">
        <v>1251</v>
      </c>
      <c r="E742" s="51" t="s">
        <v>35</v>
      </c>
      <c r="F742" s="51" t="s">
        <v>1634</v>
      </c>
      <c r="G742" s="51" t="s">
        <v>33</v>
      </c>
      <c r="H742" s="52">
        <v>2015</v>
      </c>
      <c r="I742" s="38">
        <v>166.52</v>
      </c>
      <c r="J742" s="38">
        <v>164.7</v>
      </c>
      <c r="K742" s="38">
        <v>164.7</v>
      </c>
      <c r="L742" s="38">
        <v>164.7</v>
      </c>
      <c r="M742" s="38">
        <v>164.7</v>
      </c>
      <c r="N742" s="37">
        <v>164.7</v>
      </c>
      <c r="O742" s="37">
        <v>164.7</v>
      </c>
      <c r="P742" s="37">
        <v>164.7</v>
      </c>
      <c r="Q742" s="37">
        <v>164.7</v>
      </c>
      <c r="R742" s="37">
        <v>164.7</v>
      </c>
      <c r="S742" s="37">
        <v>164.7</v>
      </c>
      <c r="T742" s="207"/>
    </row>
    <row r="743" spans="1:20" s="5" customFormat="1" ht="13.2">
      <c r="A743" s="5">
        <f t="shared" si="20"/>
        <v>743</v>
      </c>
      <c r="B743" s="51" t="s">
        <v>1252</v>
      </c>
      <c r="C743" s="51" t="s">
        <v>4502</v>
      </c>
      <c r="D743" s="51" t="s">
        <v>1253</v>
      </c>
      <c r="E743" s="51" t="s">
        <v>1033</v>
      </c>
      <c r="F743" s="51" t="s">
        <v>1634</v>
      </c>
      <c r="G743" s="51" t="s">
        <v>33</v>
      </c>
      <c r="H743" s="52">
        <v>2003</v>
      </c>
      <c r="I743" s="38">
        <v>42.5</v>
      </c>
      <c r="J743" s="38">
        <v>42.5</v>
      </c>
      <c r="K743" s="38">
        <v>42.5</v>
      </c>
      <c r="L743" s="38">
        <v>42.5</v>
      </c>
      <c r="M743" s="38">
        <v>42.5</v>
      </c>
      <c r="N743" s="37">
        <v>42.5</v>
      </c>
      <c r="O743" s="37">
        <v>42.5</v>
      </c>
      <c r="P743" s="37">
        <v>42.5</v>
      </c>
      <c r="Q743" s="37">
        <v>42.5</v>
      </c>
      <c r="R743" s="37">
        <v>42.5</v>
      </c>
      <c r="S743" s="37">
        <v>42.5</v>
      </c>
      <c r="T743" s="207"/>
    </row>
    <row r="744" spans="1:20" s="5" customFormat="1" ht="13.2">
      <c r="A744" s="5">
        <f t="shared" si="20"/>
        <v>744</v>
      </c>
      <c r="B744" s="51" t="s">
        <v>1254</v>
      </c>
      <c r="C744" s="51"/>
      <c r="D744" s="51" t="s">
        <v>1255</v>
      </c>
      <c r="E744" s="51" t="s">
        <v>1033</v>
      </c>
      <c r="F744" s="51" t="s">
        <v>1634</v>
      </c>
      <c r="G744" s="51" t="s">
        <v>33</v>
      </c>
      <c r="H744" s="52">
        <v>2006</v>
      </c>
      <c r="I744" s="38">
        <v>16.8</v>
      </c>
      <c r="J744" s="38">
        <v>16.8</v>
      </c>
      <c r="K744" s="38">
        <v>16.8</v>
      </c>
      <c r="L744" s="38">
        <v>16.8</v>
      </c>
      <c r="M744" s="38">
        <v>16.8</v>
      </c>
      <c r="N744" s="37">
        <v>16.8</v>
      </c>
      <c r="O744" s="37">
        <v>16.8</v>
      </c>
      <c r="P744" s="37">
        <v>16.8</v>
      </c>
      <c r="Q744" s="37">
        <v>16.8</v>
      </c>
      <c r="R744" s="37">
        <v>16.8</v>
      </c>
      <c r="S744" s="37">
        <v>16.8</v>
      </c>
      <c r="T744" s="207"/>
    </row>
    <row r="745" spans="1:20" s="5" customFormat="1" ht="13.2">
      <c r="A745" s="5">
        <f t="shared" si="20"/>
        <v>745</v>
      </c>
      <c r="B745" s="51" t="s">
        <v>1256</v>
      </c>
      <c r="C745" s="51"/>
      <c r="D745" s="51" t="s">
        <v>1257</v>
      </c>
      <c r="E745" s="51" t="s">
        <v>1033</v>
      </c>
      <c r="F745" s="51" t="s">
        <v>1634</v>
      </c>
      <c r="G745" s="51" t="s">
        <v>33</v>
      </c>
      <c r="H745" s="52">
        <v>2004</v>
      </c>
      <c r="I745" s="38">
        <v>110.8</v>
      </c>
      <c r="J745" s="38">
        <v>110.8</v>
      </c>
      <c r="K745" s="38">
        <v>110.8</v>
      </c>
      <c r="L745" s="38">
        <v>110.8</v>
      </c>
      <c r="M745" s="38">
        <v>110.8</v>
      </c>
      <c r="N745" s="37">
        <v>110.8</v>
      </c>
      <c r="O745" s="37">
        <v>110.8</v>
      </c>
      <c r="P745" s="37">
        <v>110.8</v>
      </c>
      <c r="Q745" s="37">
        <v>110.8</v>
      </c>
      <c r="R745" s="37">
        <v>110.8</v>
      </c>
      <c r="S745" s="37">
        <v>110.8</v>
      </c>
      <c r="T745" s="207"/>
    </row>
    <row r="746" spans="1:20" s="5" customFormat="1" ht="13.2">
      <c r="A746" s="5">
        <f t="shared" si="20"/>
        <v>746</v>
      </c>
      <c r="B746" s="51" t="s">
        <v>1258</v>
      </c>
      <c r="C746" s="51"/>
      <c r="D746" s="51" t="s">
        <v>1259</v>
      </c>
      <c r="E746" s="51" t="s">
        <v>1033</v>
      </c>
      <c r="F746" s="51" t="s">
        <v>1634</v>
      </c>
      <c r="G746" s="51" t="s">
        <v>33</v>
      </c>
      <c r="H746" s="52">
        <v>2011</v>
      </c>
      <c r="I746" s="38">
        <v>33.6</v>
      </c>
      <c r="J746" s="38">
        <v>33.6</v>
      </c>
      <c r="K746" s="38">
        <v>33.6</v>
      </c>
      <c r="L746" s="38">
        <v>33.6</v>
      </c>
      <c r="M746" s="38">
        <v>33.6</v>
      </c>
      <c r="N746" s="37">
        <v>33.6</v>
      </c>
      <c r="O746" s="37">
        <v>33.6</v>
      </c>
      <c r="P746" s="37">
        <v>33.6</v>
      </c>
      <c r="Q746" s="37">
        <v>33.6</v>
      </c>
      <c r="R746" s="37">
        <v>33.6</v>
      </c>
      <c r="S746" s="37">
        <v>33.6</v>
      </c>
      <c r="T746" s="207"/>
    </row>
    <row r="747" spans="1:20" s="5" customFormat="1" ht="13.2">
      <c r="A747" s="5">
        <f t="shared" si="20"/>
        <v>747</v>
      </c>
      <c r="B747" s="51" t="s">
        <v>1260</v>
      </c>
      <c r="C747" s="51"/>
      <c r="D747" s="51" t="s">
        <v>1261</v>
      </c>
      <c r="E747" s="51" t="s">
        <v>1033</v>
      </c>
      <c r="F747" s="51" t="s">
        <v>1634</v>
      </c>
      <c r="G747" s="51" t="s">
        <v>33</v>
      </c>
      <c r="H747" s="52">
        <v>2011</v>
      </c>
      <c r="I747" s="38">
        <v>118.6</v>
      </c>
      <c r="J747" s="38">
        <v>118.6</v>
      </c>
      <c r="K747" s="38">
        <v>118.6</v>
      </c>
      <c r="L747" s="38">
        <v>118.6</v>
      </c>
      <c r="M747" s="38">
        <v>118.6</v>
      </c>
      <c r="N747" s="37">
        <v>118.6</v>
      </c>
      <c r="O747" s="37">
        <v>118.6</v>
      </c>
      <c r="P747" s="37">
        <v>118.6</v>
      </c>
      <c r="Q747" s="37">
        <v>118.6</v>
      </c>
      <c r="R747" s="37">
        <v>118.6</v>
      </c>
      <c r="S747" s="37">
        <v>118.6</v>
      </c>
      <c r="T747" s="207"/>
    </row>
    <row r="748" spans="1:20" s="5" customFormat="1" ht="13.2">
      <c r="A748" s="5">
        <f t="shared" si="20"/>
        <v>748</v>
      </c>
      <c r="B748" s="51" t="s">
        <v>1265</v>
      </c>
      <c r="C748" s="51"/>
      <c r="D748" s="51" t="s">
        <v>1266</v>
      </c>
      <c r="E748" s="51" t="s">
        <v>1033</v>
      </c>
      <c r="F748" s="51" t="s">
        <v>1634</v>
      </c>
      <c r="G748" s="51" t="s">
        <v>33</v>
      </c>
      <c r="H748" s="52">
        <v>2007</v>
      </c>
      <c r="I748" s="38">
        <v>125</v>
      </c>
      <c r="J748" s="38">
        <v>125</v>
      </c>
      <c r="K748" s="38">
        <v>125</v>
      </c>
      <c r="L748" s="38">
        <v>125</v>
      </c>
      <c r="M748" s="38">
        <v>125</v>
      </c>
      <c r="N748" s="37">
        <v>125</v>
      </c>
      <c r="O748" s="37">
        <v>125</v>
      </c>
      <c r="P748" s="37">
        <v>125</v>
      </c>
      <c r="Q748" s="37">
        <v>125</v>
      </c>
      <c r="R748" s="37">
        <v>125</v>
      </c>
      <c r="S748" s="37">
        <v>125</v>
      </c>
      <c r="T748" s="207"/>
    </row>
    <row r="749" spans="1:20" s="5" customFormat="1" ht="13.2">
      <c r="A749" s="5">
        <f t="shared" si="20"/>
        <v>749</v>
      </c>
      <c r="B749" s="51" t="s">
        <v>1263</v>
      </c>
      <c r="C749" s="51"/>
      <c r="D749" s="51" t="s">
        <v>1264</v>
      </c>
      <c r="E749" s="51" t="s">
        <v>1033</v>
      </c>
      <c r="F749" s="51" t="s">
        <v>1634</v>
      </c>
      <c r="G749" s="51" t="s">
        <v>33</v>
      </c>
      <c r="H749" s="52">
        <v>2007</v>
      </c>
      <c r="I749" s="38">
        <v>112</v>
      </c>
      <c r="J749" s="38">
        <v>112</v>
      </c>
      <c r="K749" s="38">
        <v>112</v>
      </c>
      <c r="L749" s="38">
        <v>112</v>
      </c>
      <c r="M749" s="38">
        <v>112</v>
      </c>
      <c r="N749" s="37">
        <v>112</v>
      </c>
      <c r="O749" s="37">
        <v>112</v>
      </c>
      <c r="P749" s="37">
        <v>112</v>
      </c>
      <c r="Q749" s="37">
        <v>112</v>
      </c>
      <c r="R749" s="37">
        <v>112</v>
      </c>
      <c r="S749" s="37">
        <v>112</v>
      </c>
      <c r="T749" s="207"/>
    </row>
    <row r="750" spans="1:20" s="5" customFormat="1" ht="13.2">
      <c r="A750" s="5">
        <f t="shared" si="20"/>
        <v>750</v>
      </c>
      <c r="B750" s="51" t="s">
        <v>1262</v>
      </c>
      <c r="C750" s="51"/>
      <c r="D750" s="51" t="s">
        <v>1746</v>
      </c>
      <c r="E750" s="51" t="s">
        <v>1033</v>
      </c>
      <c r="F750" s="51" t="s">
        <v>1634</v>
      </c>
      <c r="G750" s="51" t="s">
        <v>33</v>
      </c>
      <c r="H750" s="52">
        <v>2007</v>
      </c>
      <c r="I750" s="38">
        <v>85</v>
      </c>
      <c r="J750" s="38">
        <v>85</v>
      </c>
      <c r="K750" s="38">
        <v>85</v>
      </c>
      <c r="L750" s="38">
        <v>85</v>
      </c>
      <c r="M750" s="38">
        <v>85</v>
      </c>
      <c r="N750" s="37">
        <v>85</v>
      </c>
      <c r="O750" s="37">
        <v>85</v>
      </c>
      <c r="P750" s="37">
        <v>85</v>
      </c>
      <c r="Q750" s="37">
        <v>85</v>
      </c>
      <c r="R750" s="37">
        <v>85</v>
      </c>
      <c r="S750" s="37">
        <v>85</v>
      </c>
      <c r="T750" s="207"/>
    </row>
    <row r="751" spans="1:20" s="5" customFormat="1" ht="13.2">
      <c r="A751" s="5">
        <f t="shared" si="20"/>
        <v>751</v>
      </c>
      <c r="B751" s="51" t="s">
        <v>89</v>
      </c>
      <c r="C751" s="51"/>
      <c r="D751" s="51" t="s">
        <v>90</v>
      </c>
      <c r="E751" s="51" t="s">
        <v>85</v>
      </c>
      <c r="F751" s="51" t="s">
        <v>1634</v>
      </c>
      <c r="G751" s="51" t="s">
        <v>33</v>
      </c>
      <c r="H751" s="52">
        <v>2019</v>
      </c>
      <c r="I751" s="38">
        <v>150</v>
      </c>
      <c r="J751" s="38">
        <v>150</v>
      </c>
      <c r="K751" s="38">
        <v>150</v>
      </c>
      <c r="L751" s="38">
        <v>150</v>
      </c>
      <c r="M751" s="38">
        <v>150</v>
      </c>
      <c r="N751" s="37">
        <v>150</v>
      </c>
      <c r="O751" s="37">
        <v>150</v>
      </c>
      <c r="P751" s="37">
        <v>150</v>
      </c>
      <c r="Q751" s="37">
        <v>150</v>
      </c>
      <c r="R751" s="37">
        <v>150</v>
      </c>
      <c r="S751" s="37">
        <v>150</v>
      </c>
      <c r="T751" s="207"/>
    </row>
    <row r="752" spans="1:20" s="5" customFormat="1" ht="13.2">
      <c r="A752" s="5">
        <f t="shared" si="20"/>
        <v>752</v>
      </c>
      <c r="B752" s="51" t="s">
        <v>91</v>
      </c>
      <c r="C752" s="51"/>
      <c r="D752" s="51" t="s">
        <v>92</v>
      </c>
      <c r="E752" s="51" t="s">
        <v>85</v>
      </c>
      <c r="F752" s="51" t="s">
        <v>1634</v>
      </c>
      <c r="G752" s="51" t="s">
        <v>33</v>
      </c>
      <c r="H752" s="52">
        <v>2019</v>
      </c>
      <c r="I752" s="38">
        <v>150</v>
      </c>
      <c r="J752" s="38">
        <v>150</v>
      </c>
      <c r="K752" s="38">
        <v>150</v>
      </c>
      <c r="L752" s="38">
        <v>150</v>
      </c>
      <c r="M752" s="38">
        <v>150</v>
      </c>
      <c r="N752" s="37">
        <v>150</v>
      </c>
      <c r="O752" s="37">
        <v>150</v>
      </c>
      <c r="P752" s="37">
        <v>150</v>
      </c>
      <c r="Q752" s="37">
        <v>150</v>
      </c>
      <c r="R752" s="37">
        <v>150</v>
      </c>
      <c r="S752" s="37">
        <v>150</v>
      </c>
      <c r="T752" s="207"/>
    </row>
    <row r="753" spans="1:20" s="5" customFormat="1" ht="13.2">
      <c r="A753" s="5">
        <f t="shared" si="20"/>
        <v>753</v>
      </c>
      <c r="B753" s="51" t="s">
        <v>1267</v>
      </c>
      <c r="C753" s="51"/>
      <c r="D753" s="51" t="s">
        <v>1268</v>
      </c>
      <c r="E753" s="51" t="s">
        <v>239</v>
      </c>
      <c r="F753" s="51" t="s">
        <v>1634</v>
      </c>
      <c r="G753" s="51" t="s">
        <v>33</v>
      </c>
      <c r="H753" s="52">
        <v>1999</v>
      </c>
      <c r="I753" s="38">
        <v>27.72</v>
      </c>
      <c r="J753" s="38">
        <v>27.7</v>
      </c>
      <c r="K753" s="38">
        <v>27.7</v>
      </c>
      <c r="L753" s="38">
        <v>27.7</v>
      </c>
      <c r="M753" s="38">
        <v>27.7</v>
      </c>
      <c r="N753" s="37">
        <v>27.7</v>
      </c>
      <c r="O753" s="37">
        <v>27.7</v>
      </c>
      <c r="P753" s="37">
        <v>27.7</v>
      </c>
      <c r="Q753" s="37">
        <v>27.7</v>
      </c>
      <c r="R753" s="37">
        <v>27.7</v>
      </c>
      <c r="S753" s="37">
        <v>27.7</v>
      </c>
      <c r="T753" s="207"/>
    </row>
    <row r="754" spans="1:20" s="5" customFormat="1" ht="13.2">
      <c r="A754" s="5">
        <f t="shared" si="20"/>
        <v>754</v>
      </c>
      <c r="B754" s="51" t="s">
        <v>2186</v>
      </c>
      <c r="C754" s="51"/>
      <c r="D754" s="51" t="s">
        <v>2187</v>
      </c>
      <c r="E754" s="51" t="s">
        <v>98</v>
      </c>
      <c r="F754" s="51" t="s">
        <v>1634</v>
      </c>
      <c r="G754" s="51" t="s">
        <v>33</v>
      </c>
      <c r="H754" s="52">
        <v>2022</v>
      </c>
      <c r="I754" s="38">
        <v>42</v>
      </c>
      <c r="J754" s="38">
        <v>42</v>
      </c>
      <c r="K754" s="38">
        <v>42</v>
      </c>
      <c r="L754" s="38">
        <v>42</v>
      </c>
      <c r="M754" s="38">
        <v>42</v>
      </c>
      <c r="N754" s="37">
        <v>42</v>
      </c>
      <c r="O754" s="37">
        <v>42</v>
      </c>
      <c r="P754" s="37">
        <v>42</v>
      </c>
      <c r="Q754" s="37">
        <v>42</v>
      </c>
      <c r="R754" s="37">
        <v>42</v>
      </c>
      <c r="S754" s="37">
        <v>42</v>
      </c>
      <c r="T754" s="207"/>
    </row>
    <row r="755" spans="1:20" s="5" customFormat="1" ht="13.2">
      <c r="A755" s="5">
        <f t="shared" si="20"/>
        <v>755</v>
      </c>
      <c r="B755" s="51" t="s">
        <v>2188</v>
      </c>
      <c r="C755" s="51"/>
      <c r="D755" s="51" t="s">
        <v>2189</v>
      </c>
      <c r="E755" s="51" t="s">
        <v>98</v>
      </c>
      <c r="F755" s="51" t="s">
        <v>1634</v>
      </c>
      <c r="G755" s="51" t="s">
        <v>33</v>
      </c>
      <c r="H755" s="52">
        <v>2022</v>
      </c>
      <c r="I755" s="38">
        <v>44.8</v>
      </c>
      <c r="J755" s="38">
        <v>44.8</v>
      </c>
      <c r="K755" s="38">
        <v>44.8</v>
      </c>
      <c r="L755" s="38">
        <v>44.8</v>
      </c>
      <c r="M755" s="38">
        <v>44.8</v>
      </c>
      <c r="N755" s="37">
        <v>44.8</v>
      </c>
      <c r="O755" s="37">
        <v>44.8</v>
      </c>
      <c r="P755" s="37">
        <v>44.8</v>
      </c>
      <c r="Q755" s="37">
        <v>44.8</v>
      </c>
      <c r="R755" s="37">
        <v>44.8</v>
      </c>
      <c r="S755" s="37">
        <v>44.8</v>
      </c>
      <c r="T755" s="207"/>
    </row>
    <row r="756" spans="1:20" s="5" customFormat="1" ht="13.2">
      <c r="A756" s="5">
        <f t="shared" si="20"/>
        <v>756</v>
      </c>
      <c r="B756" s="51" t="s">
        <v>2190</v>
      </c>
      <c r="C756" s="51"/>
      <c r="D756" s="51" t="s">
        <v>2191</v>
      </c>
      <c r="E756" s="51" t="s">
        <v>98</v>
      </c>
      <c r="F756" s="51" t="s">
        <v>1634</v>
      </c>
      <c r="G756" s="51" t="s">
        <v>33</v>
      </c>
      <c r="H756" s="52">
        <v>2022</v>
      </c>
      <c r="I756" s="38">
        <v>42</v>
      </c>
      <c r="J756" s="38">
        <v>42</v>
      </c>
      <c r="K756" s="38">
        <v>42</v>
      </c>
      <c r="L756" s="38">
        <v>42</v>
      </c>
      <c r="M756" s="38">
        <v>42</v>
      </c>
      <c r="N756" s="37">
        <v>42</v>
      </c>
      <c r="O756" s="37">
        <v>42</v>
      </c>
      <c r="P756" s="37">
        <v>42</v>
      </c>
      <c r="Q756" s="37">
        <v>42</v>
      </c>
      <c r="R756" s="37">
        <v>42</v>
      </c>
      <c r="S756" s="37">
        <v>42</v>
      </c>
      <c r="T756" s="207"/>
    </row>
    <row r="757" spans="1:20" s="5" customFormat="1" ht="13.2">
      <c r="A757" s="5">
        <f t="shared" si="20"/>
        <v>757</v>
      </c>
      <c r="B757" s="51" t="s">
        <v>2192</v>
      </c>
      <c r="C757" s="51"/>
      <c r="D757" s="51" t="s">
        <v>2193</v>
      </c>
      <c r="E757" s="51" t="s">
        <v>98</v>
      </c>
      <c r="F757" s="51" t="s">
        <v>1634</v>
      </c>
      <c r="G757" s="51" t="s">
        <v>33</v>
      </c>
      <c r="H757" s="52">
        <v>2022</v>
      </c>
      <c r="I757" s="38">
        <v>207.2</v>
      </c>
      <c r="J757" s="38">
        <v>207.2</v>
      </c>
      <c r="K757" s="38">
        <v>207.2</v>
      </c>
      <c r="L757" s="38">
        <v>207.2</v>
      </c>
      <c r="M757" s="38">
        <v>207.2</v>
      </c>
      <c r="N757" s="37">
        <v>207.2</v>
      </c>
      <c r="O757" s="37">
        <v>207.2</v>
      </c>
      <c r="P757" s="37">
        <v>207.2</v>
      </c>
      <c r="Q757" s="37">
        <v>207.2</v>
      </c>
      <c r="R757" s="37">
        <v>207.2</v>
      </c>
      <c r="S757" s="37">
        <v>207.2</v>
      </c>
      <c r="T757" s="207"/>
    </row>
    <row r="758" spans="1:20" s="5" customFormat="1" ht="13.2">
      <c r="A758" s="5">
        <f t="shared" si="20"/>
        <v>758</v>
      </c>
      <c r="B758" s="51" t="s">
        <v>1272</v>
      </c>
      <c r="C758" s="51"/>
      <c r="D758" s="51" t="s">
        <v>1273</v>
      </c>
      <c r="E758" s="51" t="s">
        <v>555</v>
      </c>
      <c r="F758" s="51" t="s">
        <v>1634</v>
      </c>
      <c r="G758" s="51" t="s">
        <v>32</v>
      </c>
      <c r="H758" s="52">
        <v>2019</v>
      </c>
      <c r="I758" s="38">
        <v>150</v>
      </c>
      <c r="J758" s="38">
        <v>150</v>
      </c>
      <c r="K758" s="38">
        <v>150</v>
      </c>
      <c r="L758" s="38">
        <v>150</v>
      </c>
      <c r="M758" s="38">
        <v>150</v>
      </c>
      <c r="N758" s="37">
        <v>150</v>
      </c>
      <c r="O758" s="37">
        <v>150</v>
      </c>
      <c r="P758" s="37">
        <v>150</v>
      </c>
      <c r="Q758" s="37">
        <v>150</v>
      </c>
      <c r="R758" s="37">
        <v>150</v>
      </c>
      <c r="S758" s="37">
        <v>150</v>
      </c>
      <c r="T758" s="207"/>
    </row>
    <row r="759" spans="1:20" s="5" customFormat="1" ht="13.2">
      <c r="A759" s="5">
        <f t="shared" si="20"/>
        <v>759</v>
      </c>
      <c r="B759" s="51" t="s">
        <v>1274</v>
      </c>
      <c r="C759" s="51"/>
      <c r="D759" s="51" t="s">
        <v>1275</v>
      </c>
      <c r="E759" s="51" t="s">
        <v>555</v>
      </c>
      <c r="F759" s="51" t="s">
        <v>1634</v>
      </c>
      <c r="G759" s="51" t="s">
        <v>32</v>
      </c>
      <c r="H759" s="52">
        <v>2019</v>
      </c>
      <c r="I759" s="38">
        <v>23</v>
      </c>
      <c r="J759" s="38">
        <v>23</v>
      </c>
      <c r="K759" s="38">
        <v>23</v>
      </c>
      <c r="L759" s="38">
        <v>23</v>
      </c>
      <c r="M759" s="38">
        <v>23</v>
      </c>
      <c r="N759" s="37">
        <v>23</v>
      </c>
      <c r="O759" s="37">
        <v>23</v>
      </c>
      <c r="P759" s="37">
        <v>23</v>
      </c>
      <c r="Q759" s="37">
        <v>23</v>
      </c>
      <c r="R759" s="37">
        <v>23</v>
      </c>
      <c r="S759" s="37">
        <v>23</v>
      </c>
      <c r="T759" s="207"/>
    </row>
    <row r="760" spans="1:20" s="5" customFormat="1" ht="13.2">
      <c r="A760" s="5">
        <f t="shared" si="20"/>
        <v>760</v>
      </c>
      <c r="B760" s="51" t="s">
        <v>1278</v>
      </c>
      <c r="C760" s="51"/>
      <c r="D760" s="51" t="s">
        <v>1279</v>
      </c>
      <c r="E760" s="51" t="s">
        <v>555</v>
      </c>
      <c r="F760" s="51" t="s">
        <v>1634</v>
      </c>
      <c r="G760" s="51" t="s">
        <v>32</v>
      </c>
      <c r="H760" s="52">
        <v>2019</v>
      </c>
      <c r="I760" s="38">
        <v>127.5</v>
      </c>
      <c r="J760" s="38">
        <v>127.5</v>
      </c>
      <c r="K760" s="38">
        <v>127.5</v>
      </c>
      <c r="L760" s="38">
        <v>127.5</v>
      </c>
      <c r="M760" s="38">
        <v>127.5</v>
      </c>
      <c r="N760" s="37">
        <v>127.5</v>
      </c>
      <c r="O760" s="37">
        <v>127.5</v>
      </c>
      <c r="P760" s="37">
        <v>127.5</v>
      </c>
      <c r="Q760" s="37">
        <v>127.5</v>
      </c>
      <c r="R760" s="37">
        <v>127.5</v>
      </c>
      <c r="S760" s="37">
        <v>127.5</v>
      </c>
      <c r="T760" s="207"/>
    </row>
    <row r="761" spans="1:20" s="5" customFormat="1" ht="13.2">
      <c r="A761" s="5">
        <f t="shared" si="20"/>
        <v>761</v>
      </c>
      <c r="B761" s="51" t="s">
        <v>2320</v>
      </c>
      <c r="C761" s="51"/>
      <c r="D761" s="51" t="s">
        <v>1281</v>
      </c>
      <c r="E761" s="51" t="s">
        <v>1033</v>
      </c>
      <c r="F761" s="51" t="s">
        <v>1634</v>
      </c>
      <c r="G761" s="51" t="s">
        <v>33</v>
      </c>
      <c r="H761" s="52">
        <v>2001</v>
      </c>
      <c r="I761" s="38">
        <v>38.299999999999997</v>
      </c>
      <c r="J761" s="38">
        <v>38.299999999999997</v>
      </c>
      <c r="K761" s="38">
        <v>38.299999999999997</v>
      </c>
      <c r="L761" s="38">
        <v>38.299999999999997</v>
      </c>
      <c r="M761" s="38">
        <v>38.299999999999997</v>
      </c>
      <c r="N761" s="37">
        <v>38.299999999999997</v>
      </c>
      <c r="O761" s="37">
        <v>38.299999999999997</v>
      </c>
      <c r="P761" s="37">
        <v>38.299999999999997</v>
      </c>
      <c r="Q761" s="37">
        <v>38.299999999999997</v>
      </c>
      <c r="R761" s="37">
        <v>38.299999999999997</v>
      </c>
      <c r="S761" s="37">
        <v>38.299999999999997</v>
      </c>
      <c r="T761" s="207"/>
    </row>
    <row r="762" spans="1:20" s="5" customFormat="1" ht="13.2">
      <c r="A762" s="5">
        <f t="shared" si="20"/>
        <v>762</v>
      </c>
      <c r="B762" s="51" t="s">
        <v>2321</v>
      </c>
      <c r="C762" s="51"/>
      <c r="D762" s="51" t="s">
        <v>2322</v>
      </c>
      <c r="E762" s="51" t="s">
        <v>1033</v>
      </c>
      <c r="F762" s="51" t="s">
        <v>1634</v>
      </c>
      <c r="G762" s="51" t="s">
        <v>33</v>
      </c>
      <c r="H762" s="52">
        <v>2018</v>
      </c>
      <c r="I762" s="38">
        <v>15.6</v>
      </c>
      <c r="J762" s="38">
        <v>15.6</v>
      </c>
      <c r="K762" s="38">
        <v>15.6</v>
      </c>
      <c r="L762" s="38">
        <v>15.6</v>
      </c>
      <c r="M762" s="38">
        <v>15.6</v>
      </c>
      <c r="N762" s="37">
        <v>15.6</v>
      </c>
      <c r="O762" s="37">
        <v>15.6</v>
      </c>
      <c r="P762" s="37">
        <v>15.6</v>
      </c>
      <c r="Q762" s="37">
        <v>15.6</v>
      </c>
      <c r="R762" s="37">
        <v>15.6</v>
      </c>
      <c r="S762" s="37">
        <v>15.6</v>
      </c>
      <c r="T762" s="207"/>
    </row>
    <row r="763" spans="1:20" s="5" customFormat="1" ht="13.2">
      <c r="A763" s="5">
        <f t="shared" si="20"/>
        <v>763</v>
      </c>
      <c r="B763" s="51" t="s">
        <v>2323</v>
      </c>
      <c r="C763" s="51"/>
      <c r="D763" s="51" t="s">
        <v>2324</v>
      </c>
      <c r="E763" s="51" t="s">
        <v>1033</v>
      </c>
      <c r="F763" s="51" t="s">
        <v>1634</v>
      </c>
      <c r="G763" s="51" t="s">
        <v>33</v>
      </c>
      <c r="H763" s="52">
        <v>2018</v>
      </c>
      <c r="I763" s="38">
        <v>50.5</v>
      </c>
      <c r="J763" s="38">
        <v>50.5</v>
      </c>
      <c r="K763" s="38">
        <v>50.5</v>
      </c>
      <c r="L763" s="38">
        <v>50.5</v>
      </c>
      <c r="M763" s="38">
        <v>50.5</v>
      </c>
      <c r="N763" s="37">
        <v>50.5</v>
      </c>
      <c r="O763" s="37">
        <v>50.5</v>
      </c>
      <c r="P763" s="37">
        <v>50.5</v>
      </c>
      <c r="Q763" s="37">
        <v>50.5</v>
      </c>
      <c r="R763" s="37">
        <v>50.5</v>
      </c>
      <c r="S763" s="37">
        <v>50.5</v>
      </c>
      <c r="T763" s="207"/>
    </row>
    <row r="764" spans="1:20" s="5" customFormat="1" ht="13.2">
      <c r="A764" s="5">
        <f t="shared" si="20"/>
        <v>764</v>
      </c>
      <c r="B764" s="51" t="s">
        <v>2325</v>
      </c>
      <c r="C764" s="51"/>
      <c r="D764" s="51" t="s">
        <v>2326</v>
      </c>
      <c r="E764" s="51" t="s">
        <v>1033</v>
      </c>
      <c r="F764" s="51" t="s">
        <v>1634</v>
      </c>
      <c r="G764" s="51" t="s">
        <v>33</v>
      </c>
      <c r="H764" s="52">
        <v>2018</v>
      </c>
      <c r="I764" s="38">
        <v>38.299999999999997</v>
      </c>
      <c r="J764" s="38">
        <v>38.299999999999997</v>
      </c>
      <c r="K764" s="38">
        <v>38.299999999999997</v>
      </c>
      <c r="L764" s="38">
        <v>38.299999999999997</v>
      </c>
      <c r="M764" s="38">
        <v>38.299999999999997</v>
      </c>
      <c r="N764" s="37">
        <v>38.299999999999997</v>
      </c>
      <c r="O764" s="37">
        <v>38.299999999999997</v>
      </c>
      <c r="P764" s="37">
        <v>38.299999999999997</v>
      </c>
      <c r="Q764" s="37">
        <v>38.299999999999997</v>
      </c>
      <c r="R764" s="37">
        <v>38.299999999999997</v>
      </c>
      <c r="S764" s="37">
        <v>38.299999999999997</v>
      </c>
      <c r="T764" s="207"/>
    </row>
    <row r="765" spans="1:20" s="5" customFormat="1" ht="13.2">
      <c r="A765" s="5">
        <f t="shared" si="20"/>
        <v>765</v>
      </c>
      <c r="B765" s="51" t="s">
        <v>2327</v>
      </c>
      <c r="C765" s="51"/>
      <c r="D765" s="51" t="s">
        <v>2328</v>
      </c>
      <c r="E765" s="51" t="s">
        <v>1033</v>
      </c>
      <c r="F765" s="51" t="s">
        <v>1634</v>
      </c>
      <c r="G765" s="51" t="s">
        <v>33</v>
      </c>
      <c r="H765" s="52">
        <v>2018</v>
      </c>
      <c r="I765" s="38">
        <v>13.8</v>
      </c>
      <c r="J765" s="38">
        <v>13.8</v>
      </c>
      <c r="K765" s="38">
        <v>13.8</v>
      </c>
      <c r="L765" s="38">
        <v>13.8</v>
      </c>
      <c r="M765" s="38">
        <v>13.8</v>
      </c>
      <c r="N765" s="37">
        <v>13.8</v>
      </c>
      <c r="O765" s="37">
        <v>13.8</v>
      </c>
      <c r="P765" s="37">
        <v>13.8</v>
      </c>
      <c r="Q765" s="37">
        <v>13.8</v>
      </c>
      <c r="R765" s="37">
        <v>13.8</v>
      </c>
      <c r="S765" s="37">
        <v>13.8</v>
      </c>
      <c r="T765" s="207"/>
    </row>
    <row r="766" spans="1:20" s="5" customFormat="1" ht="13.2">
      <c r="A766" s="5">
        <f t="shared" si="20"/>
        <v>766</v>
      </c>
      <c r="B766" s="51" t="s">
        <v>1282</v>
      </c>
      <c r="C766" s="51"/>
      <c r="D766" s="51" t="s">
        <v>1283</v>
      </c>
      <c r="E766" s="51" t="s">
        <v>988</v>
      </c>
      <c r="F766" s="51" t="s">
        <v>1634</v>
      </c>
      <c r="G766" s="51" t="s">
        <v>33</v>
      </c>
      <c r="H766" s="52">
        <v>2012</v>
      </c>
      <c r="I766" s="38">
        <v>103.4</v>
      </c>
      <c r="J766" s="38">
        <v>103.4</v>
      </c>
      <c r="K766" s="38">
        <v>103.4</v>
      </c>
      <c r="L766" s="38">
        <v>103.4</v>
      </c>
      <c r="M766" s="38">
        <v>103.4</v>
      </c>
      <c r="N766" s="37">
        <v>103.4</v>
      </c>
      <c r="O766" s="37">
        <v>103.4</v>
      </c>
      <c r="P766" s="37">
        <v>103.4</v>
      </c>
      <c r="Q766" s="37">
        <v>103.4</v>
      </c>
      <c r="R766" s="37">
        <v>103.4</v>
      </c>
      <c r="S766" s="37">
        <v>103.4</v>
      </c>
      <c r="T766" s="207"/>
    </row>
    <row r="767" spans="1:20" s="5" customFormat="1" ht="13.2">
      <c r="A767" s="5">
        <f t="shared" si="20"/>
        <v>767</v>
      </c>
      <c r="B767" s="51" t="s">
        <v>1284</v>
      </c>
      <c r="C767" s="51"/>
      <c r="D767" s="51" t="s">
        <v>1285</v>
      </c>
      <c r="E767" s="51" t="s">
        <v>988</v>
      </c>
      <c r="F767" s="51" t="s">
        <v>1634</v>
      </c>
      <c r="G767" s="51" t="s">
        <v>33</v>
      </c>
      <c r="H767" s="52">
        <v>2012</v>
      </c>
      <c r="I767" s="38">
        <v>94.6</v>
      </c>
      <c r="J767" s="38">
        <v>94.6</v>
      </c>
      <c r="K767" s="38">
        <v>94.6</v>
      </c>
      <c r="L767" s="38">
        <v>94.6</v>
      </c>
      <c r="M767" s="38">
        <v>94.6</v>
      </c>
      <c r="N767" s="37">
        <v>94.6</v>
      </c>
      <c r="O767" s="37">
        <v>94.6</v>
      </c>
      <c r="P767" s="37">
        <v>94.6</v>
      </c>
      <c r="Q767" s="37">
        <v>94.6</v>
      </c>
      <c r="R767" s="37">
        <v>94.6</v>
      </c>
      <c r="S767" s="37">
        <v>94.6</v>
      </c>
      <c r="T767" s="207"/>
    </row>
    <row r="768" spans="1:20" s="5" customFormat="1" ht="13.2">
      <c r="A768" s="5">
        <f t="shared" si="20"/>
        <v>768</v>
      </c>
      <c r="B768" s="51" t="s">
        <v>1307</v>
      </c>
      <c r="C768" s="51"/>
      <c r="D768" s="51" t="s">
        <v>1308</v>
      </c>
      <c r="E768" s="51" t="s">
        <v>1033</v>
      </c>
      <c r="F768" s="51" t="s">
        <v>1634</v>
      </c>
      <c r="G768" s="51" t="s">
        <v>33</v>
      </c>
      <c r="H768" s="52">
        <v>2008</v>
      </c>
      <c r="I768" s="38">
        <v>2</v>
      </c>
      <c r="J768" s="38">
        <v>2</v>
      </c>
      <c r="K768" s="38">
        <v>2</v>
      </c>
      <c r="L768" s="38">
        <v>2</v>
      </c>
      <c r="M768" s="38">
        <v>2</v>
      </c>
      <c r="N768" s="37">
        <v>2</v>
      </c>
      <c r="O768" s="37">
        <v>2</v>
      </c>
      <c r="P768" s="37">
        <v>2</v>
      </c>
      <c r="Q768" s="37">
        <v>2</v>
      </c>
      <c r="R768" s="37">
        <v>2</v>
      </c>
      <c r="S768" s="37">
        <v>2</v>
      </c>
      <c r="T768" s="207"/>
    </row>
    <row r="769" spans="1:20" s="5" customFormat="1" ht="13.2">
      <c r="A769" s="5">
        <f t="shared" si="20"/>
        <v>769</v>
      </c>
      <c r="B769" s="51" t="s">
        <v>1286</v>
      </c>
      <c r="C769" s="51"/>
      <c r="D769" s="51" t="s">
        <v>1287</v>
      </c>
      <c r="E769" s="51" t="s">
        <v>1033</v>
      </c>
      <c r="F769" s="51" t="s">
        <v>1634</v>
      </c>
      <c r="G769" s="51" t="s">
        <v>33</v>
      </c>
      <c r="H769" s="52">
        <v>2008</v>
      </c>
      <c r="I769" s="38">
        <v>174.6</v>
      </c>
      <c r="J769" s="38">
        <v>169.5</v>
      </c>
      <c r="K769" s="38">
        <v>169.5</v>
      </c>
      <c r="L769" s="38">
        <v>169.5</v>
      </c>
      <c r="M769" s="38">
        <v>169.5</v>
      </c>
      <c r="N769" s="37">
        <v>169.5</v>
      </c>
      <c r="O769" s="37">
        <v>169.5</v>
      </c>
      <c r="P769" s="37">
        <v>169.5</v>
      </c>
      <c r="Q769" s="37">
        <v>169.5</v>
      </c>
      <c r="R769" s="37">
        <v>169.5</v>
      </c>
      <c r="S769" s="37">
        <v>169.5</v>
      </c>
      <c r="T769" s="207"/>
    </row>
    <row r="770" spans="1:20" s="5" customFormat="1" ht="13.2">
      <c r="A770" s="5">
        <f t="shared" si="20"/>
        <v>770</v>
      </c>
      <c r="B770" s="51" t="s">
        <v>1288</v>
      </c>
      <c r="C770" s="51"/>
      <c r="D770" s="51" t="s">
        <v>1289</v>
      </c>
      <c r="E770" s="51" t="s">
        <v>1290</v>
      </c>
      <c r="F770" s="51" t="s">
        <v>1634</v>
      </c>
      <c r="G770" s="51" t="s">
        <v>31</v>
      </c>
      <c r="H770" s="52">
        <v>2016</v>
      </c>
      <c r="I770" s="38">
        <v>125.6</v>
      </c>
      <c r="J770" s="38">
        <v>125.6</v>
      </c>
      <c r="K770" s="38">
        <v>125.6</v>
      </c>
      <c r="L770" s="38">
        <v>125.6</v>
      </c>
      <c r="M770" s="38">
        <v>125.6</v>
      </c>
      <c r="N770" s="37">
        <v>125.6</v>
      </c>
      <c r="O770" s="37">
        <v>125.6</v>
      </c>
      <c r="P770" s="37">
        <v>125.6</v>
      </c>
      <c r="Q770" s="37">
        <v>125.6</v>
      </c>
      <c r="R770" s="37">
        <v>125.6</v>
      </c>
      <c r="S770" s="37">
        <v>125.6</v>
      </c>
      <c r="T770" s="207"/>
    </row>
    <row r="771" spans="1:20" s="5" customFormat="1" ht="13.2">
      <c r="A771" s="5">
        <f t="shared" si="20"/>
        <v>771</v>
      </c>
      <c r="B771" s="51" t="s">
        <v>2194</v>
      </c>
      <c r="C771" s="51"/>
      <c r="D771" s="51" t="s">
        <v>2195</v>
      </c>
      <c r="E771" s="51" t="s">
        <v>99</v>
      </c>
      <c r="F771" s="51" t="s">
        <v>1634</v>
      </c>
      <c r="G771" s="51" t="s">
        <v>32</v>
      </c>
      <c r="H771" s="52">
        <v>2021</v>
      </c>
      <c r="I771" s="38">
        <v>105</v>
      </c>
      <c r="J771" s="38">
        <v>105</v>
      </c>
      <c r="K771" s="38">
        <v>105</v>
      </c>
      <c r="L771" s="38">
        <v>105</v>
      </c>
      <c r="M771" s="38">
        <v>105</v>
      </c>
      <c r="N771" s="37">
        <v>105</v>
      </c>
      <c r="O771" s="37">
        <v>105</v>
      </c>
      <c r="P771" s="37">
        <v>105</v>
      </c>
      <c r="Q771" s="37">
        <v>105</v>
      </c>
      <c r="R771" s="37">
        <v>105</v>
      </c>
      <c r="S771" s="37">
        <v>105</v>
      </c>
      <c r="T771" s="207"/>
    </row>
    <row r="772" spans="1:20" customFormat="1" ht="13.2">
      <c r="A772" s="5">
        <f t="shared" si="20"/>
        <v>772</v>
      </c>
      <c r="B772" s="51" t="s">
        <v>2196</v>
      </c>
      <c r="C772" s="51"/>
      <c r="D772" s="51" t="s">
        <v>2197</v>
      </c>
      <c r="E772" s="51" t="s">
        <v>99</v>
      </c>
      <c r="F772" s="51" t="s">
        <v>1634</v>
      </c>
      <c r="G772" s="51" t="s">
        <v>32</v>
      </c>
      <c r="H772" s="52">
        <v>2021</v>
      </c>
      <c r="I772" s="38">
        <v>96.6</v>
      </c>
      <c r="J772" s="38">
        <v>96.6</v>
      </c>
      <c r="K772" s="38">
        <v>96.6</v>
      </c>
      <c r="L772" s="38">
        <v>96.6</v>
      </c>
      <c r="M772" s="38">
        <v>96.6</v>
      </c>
      <c r="N772" s="37">
        <v>96.6</v>
      </c>
      <c r="O772" s="37">
        <v>96.6</v>
      </c>
      <c r="P772" s="37">
        <v>96.6</v>
      </c>
      <c r="Q772" s="37">
        <v>96.6</v>
      </c>
      <c r="R772" s="37">
        <v>96.6</v>
      </c>
      <c r="S772" s="37">
        <v>96.6</v>
      </c>
    </row>
    <row r="773" spans="1:20" customFormat="1" ht="13.2">
      <c r="A773" s="5">
        <f t="shared" si="20"/>
        <v>773</v>
      </c>
      <c r="B773" s="51" t="s">
        <v>1987</v>
      </c>
      <c r="C773" s="51"/>
      <c r="D773" s="51" t="s">
        <v>1988</v>
      </c>
      <c r="E773" s="51" t="s">
        <v>98</v>
      </c>
      <c r="F773" s="51" t="s">
        <v>1634</v>
      </c>
      <c r="G773" s="51" t="s">
        <v>33</v>
      </c>
      <c r="H773" s="52">
        <v>2021</v>
      </c>
      <c r="I773" s="38">
        <v>12</v>
      </c>
      <c r="J773" s="38">
        <v>12</v>
      </c>
      <c r="K773" s="38">
        <v>12</v>
      </c>
      <c r="L773" s="38">
        <v>12</v>
      </c>
      <c r="M773" s="38">
        <v>12</v>
      </c>
      <c r="N773" s="37">
        <v>12</v>
      </c>
      <c r="O773" s="37">
        <v>12</v>
      </c>
      <c r="P773" s="37">
        <v>12</v>
      </c>
      <c r="Q773" s="37">
        <v>12</v>
      </c>
      <c r="R773" s="37">
        <v>12</v>
      </c>
      <c r="S773" s="37">
        <v>12</v>
      </c>
    </row>
    <row r="774" spans="1:20" customFormat="1" ht="13.2">
      <c r="A774" s="5">
        <f t="shared" ref="A774:A837" si="21">A773+1</f>
        <v>774</v>
      </c>
      <c r="B774" s="51" t="s">
        <v>1989</v>
      </c>
      <c r="C774" s="51"/>
      <c r="D774" s="51" t="s">
        <v>1990</v>
      </c>
      <c r="E774" s="51" t="s">
        <v>98</v>
      </c>
      <c r="F774" s="51" t="s">
        <v>1634</v>
      </c>
      <c r="G774" s="51" t="s">
        <v>33</v>
      </c>
      <c r="H774" s="52">
        <v>2021</v>
      </c>
      <c r="I774" s="38">
        <v>7.2</v>
      </c>
      <c r="J774" s="38">
        <v>7.2</v>
      </c>
      <c r="K774" s="38">
        <v>7.2</v>
      </c>
      <c r="L774" s="38">
        <v>7.2</v>
      </c>
      <c r="M774" s="38">
        <v>7.2</v>
      </c>
      <c r="N774" s="37">
        <v>7.2</v>
      </c>
      <c r="O774" s="37">
        <v>7.2</v>
      </c>
      <c r="P774" s="37">
        <v>7.2</v>
      </c>
      <c r="Q774" s="37">
        <v>7.2</v>
      </c>
      <c r="R774" s="37">
        <v>7.2</v>
      </c>
      <c r="S774" s="37">
        <v>7.2</v>
      </c>
    </row>
    <row r="775" spans="1:20" customFormat="1" ht="13.2">
      <c r="A775" s="5">
        <f t="shared" si="21"/>
        <v>775</v>
      </c>
      <c r="B775" s="51" t="s">
        <v>1991</v>
      </c>
      <c r="C775" s="51"/>
      <c r="D775" s="51" t="s">
        <v>1992</v>
      </c>
      <c r="E775" s="51" t="s">
        <v>98</v>
      </c>
      <c r="F775" s="51" t="s">
        <v>1634</v>
      </c>
      <c r="G775" s="51" t="s">
        <v>33</v>
      </c>
      <c r="H775" s="52">
        <v>2021</v>
      </c>
      <c r="I775" s="38">
        <v>100.8</v>
      </c>
      <c r="J775" s="38">
        <v>100.8</v>
      </c>
      <c r="K775" s="38">
        <v>100.8</v>
      </c>
      <c r="L775" s="38">
        <v>100.8</v>
      </c>
      <c r="M775" s="38">
        <v>100.8</v>
      </c>
      <c r="N775" s="37">
        <v>100.8</v>
      </c>
      <c r="O775" s="37">
        <v>100.8</v>
      </c>
      <c r="P775" s="37">
        <v>100.8</v>
      </c>
      <c r="Q775" s="37">
        <v>100.8</v>
      </c>
      <c r="R775" s="37">
        <v>100.8</v>
      </c>
      <c r="S775" s="37">
        <v>100.8</v>
      </c>
    </row>
    <row r="776" spans="1:20" customFormat="1" ht="13.2">
      <c r="A776" s="5">
        <f t="shared" si="21"/>
        <v>776</v>
      </c>
      <c r="B776" s="51" t="s">
        <v>1993</v>
      </c>
      <c r="C776" s="51"/>
      <c r="D776" s="51" t="s">
        <v>1994</v>
      </c>
      <c r="E776" s="51" t="s">
        <v>98</v>
      </c>
      <c r="F776" s="51" t="s">
        <v>1634</v>
      </c>
      <c r="G776" s="51" t="s">
        <v>33</v>
      </c>
      <c r="H776" s="52">
        <v>2021</v>
      </c>
      <c r="I776" s="38">
        <v>22</v>
      </c>
      <c r="J776" s="38">
        <v>22</v>
      </c>
      <c r="K776" s="38">
        <v>22</v>
      </c>
      <c r="L776" s="38">
        <v>22</v>
      </c>
      <c r="M776" s="38">
        <v>22</v>
      </c>
      <c r="N776" s="37">
        <v>22</v>
      </c>
      <c r="O776" s="37">
        <v>22</v>
      </c>
      <c r="P776" s="37">
        <v>22</v>
      </c>
      <c r="Q776" s="37">
        <v>22</v>
      </c>
      <c r="R776" s="37">
        <v>22</v>
      </c>
      <c r="S776" s="37">
        <v>22</v>
      </c>
    </row>
    <row r="777" spans="1:20" customFormat="1" ht="13.2">
      <c r="A777" s="5">
        <f t="shared" si="21"/>
        <v>777</v>
      </c>
      <c r="B777" s="51" t="s">
        <v>1995</v>
      </c>
      <c r="C777" s="51"/>
      <c r="D777" s="51" t="s">
        <v>1996</v>
      </c>
      <c r="E777" s="51" t="s">
        <v>98</v>
      </c>
      <c r="F777" s="51" t="s">
        <v>1634</v>
      </c>
      <c r="G777" s="51" t="s">
        <v>33</v>
      </c>
      <c r="H777" s="52">
        <v>2021</v>
      </c>
      <c r="I777" s="38">
        <v>100.8</v>
      </c>
      <c r="J777" s="38">
        <v>100.8</v>
      </c>
      <c r="K777" s="38">
        <v>100.8</v>
      </c>
      <c r="L777" s="38">
        <v>100.8</v>
      </c>
      <c r="M777" s="38">
        <v>100.8</v>
      </c>
      <c r="N777" s="37">
        <v>100.8</v>
      </c>
      <c r="O777" s="37">
        <v>100.8</v>
      </c>
      <c r="P777" s="37">
        <v>100.8</v>
      </c>
      <c r="Q777" s="37">
        <v>100.8</v>
      </c>
      <c r="R777" s="37">
        <v>100.8</v>
      </c>
      <c r="S777" s="37">
        <v>100.8</v>
      </c>
    </row>
    <row r="778" spans="1:20" customFormat="1" ht="13.2">
      <c r="A778" s="5">
        <f t="shared" si="21"/>
        <v>778</v>
      </c>
      <c r="B778" s="51" t="s">
        <v>1072</v>
      </c>
      <c r="C778" s="51"/>
      <c r="D778" s="51" t="s">
        <v>1073</v>
      </c>
      <c r="E778" s="51" t="s">
        <v>1071</v>
      </c>
      <c r="F778" s="51" t="s">
        <v>1634</v>
      </c>
      <c r="G778" s="51" t="s">
        <v>33</v>
      </c>
      <c r="H778" s="52">
        <v>2015</v>
      </c>
      <c r="I778" s="38">
        <v>150</v>
      </c>
      <c r="J778" s="38">
        <v>150</v>
      </c>
      <c r="K778" s="38">
        <v>150</v>
      </c>
      <c r="L778" s="38">
        <v>150</v>
      </c>
      <c r="M778" s="38">
        <v>150</v>
      </c>
      <c r="N778" s="37">
        <v>150</v>
      </c>
      <c r="O778" s="37">
        <v>150</v>
      </c>
      <c r="P778" s="37">
        <v>150</v>
      </c>
      <c r="Q778" s="37">
        <v>150</v>
      </c>
      <c r="R778" s="37">
        <v>150</v>
      </c>
      <c r="S778" s="37">
        <v>150</v>
      </c>
    </row>
    <row r="779" spans="1:20" customFormat="1" ht="13.2">
      <c r="A779" s="5">
        <f t="shared" si="21"/>
        <v>779</v>
      </c>
      <c r="B779" s="51" t="s">
        <v>1355</v>
      </c>
      <c r="C779" s="51"/>
      <c r="D779" s="51" t="s">
        <v>1356</v>
      </c>
      <c r="E779" s="51" t="s">
        <v>1218</v>
      </c>
      <c r="F779" s="51" t="s">
        <v>1354</v>
      </c>
      <c r="G779" s="51" t="s">
        <v>40</v>
      </c>
      <c r="H779" s="52">
        <v>2016</v>
      </c>
      <c r="I779" s="38">
        <v>114.91</v>
      </c>
      <c r="J779" s="38">
        <v>114.9</v>
      </c>
      <c r="K779" s="38">
        <v>114.9</v>
      </c>
      <c r="L779" s="38">
        <v>114.9</v>
      </c>
      <c r="M779" s="38">
        <v>114.9</v>
      </c>
      <c r="N779" s="37">
        <v>114.9</v>
      </c>
      <c r="O779" s="37">
        <v>114.9</v>
      </c>
      <c r="P779" s="37">
        <v>114.9</v>
      </c>
      <c r="Q779" s="37">
        <v>114.9</v>
      </c>
      <c r="R779" s="37">
        <v>114.9</v>
      </c>
      <c r="S779" s="37">
        <v>114.9</v>
      </c>
    </row>
    <row r="780" spans="1:20" customFormat="1" ht="13.2">
      <c r="A780" s="5">
        <f t="shared" si="21"/>
        <v>780</v>
      </c>
      <c r="B780" s="51" t="s">
        <v>1357</v>
      </c>
      <c r="C780" s="51"/>
      <c r="D780" s="51" t="s">
        <v>1358</v>
      </c>
      <c r="E780" s="51" t="s">
        <v>1218</v>
      </c>
      <c r="F780" s="51" t="s">
        <v>1354</v>
      </c>
      <c r="G780" s="51" t="s">
        <v>40</v>
      </c>
      <c r="H780" s="52">
        <v>2016</v>
      </c>
      <c r="I780" s="38">
        <v>142.35</v>
      </c>
      <c r="J780" s="38">
        <v>142.30000000000001</v>
      </c>
      <c r="K780" s="38">
        <v>142.30000000000001</v>
      </c>
      <c r="L780" s="38">
        <v>142.30000000000001</v>
      </c>
      <c r="M780" s="38">
        <v>142.30000000000001</v>
      </c>
      <c r="N780" s="37">
        <v>142.30000000000001</v>
      </c>
      <c r="O780" s="37">
        <v>142.30000000000001</v>
      </c>
      <c r="P780" s="37">
        <v>142.30000000000001</v>
      </c>
      <c r="Q780" s="37">
        <v>142.30000000000001</v>
      </c>
      <c r="R780" s="37">
        <v>142.30000000000001</v>
      </c>
      <c r="S780" s="37">
        <v>142.30000000000001</v>
      </c>
    </row>
    <row r="781" spans="1:20" customFormat="1" ht="13.2">
      <c r="A781" s="5">
        <f t="shared" si="21"/>
        <v>781</v>
      </c>
      <c r="B781" s="51" t="s">
        <v>1997</v>
      </c>
      <c r="C781" s="51"/>
      <c r="D781" s="51" t="s">
        <v>1998</v>
      </c>
      <c r="E781" s="51" t="s">
        <v>1318</v>
      </c>
      <c r="F781" s="51" t="s">
        <v>55</v>
      </c>
      <c r="G781" s="51" t="s">
        <v>69</v>
      </c>
      <c r="H781" s="52">
        <v>2021</v>
      </c>
      <c r="I781" s="38">
        <v>116.6</v>
      </c>
      <c r="J781" s="38">
        <v>116.6</v>
      </c>
      <c r="K781" s="38">
        <v>116.6</v>
      </c>
      <c r="L781" s="38">
        <v>116.6</v>
      </c>
      <c r="M781" s="38">
        <v>116.6</v>
      </c>
      <c r="N781" s="37">
        <v>116.6</v>
      </c>
      <c r="O781" s="37">
        <v>116.6</v>
      </c>
      <c r="P781" s="37">
        <v>116.6</v>
      </c>
      <c r="Q781" s="37">
        <v>116.6</v>
      </c>
      <c r="R781" s="37">
        <v>116.6</v>
      </c>
      <c r="S781" s="37">
        <v>116.6</v>
      </c>
    </row>
    <row r="782" spans="1:20" customFormat="1" ht="13.2">
      <c r="A782" s="5">
        <f t="shared" si="21"/>
        <v>782</v>
      </c>
      <c r="B782" s="51" t="s">
        <v>1999</v>
      </c>
      <c r="C782" s="51"/>
      <c r="D782" s="51" t="s">
        <v>2000</v>
      </c>
      <c r="E782" s="51" t="s">
        <v>1318</v>
      </c>
      <c r="F782" s="51" t="s">
        <v>55</v>
      </c>
      <c r="G782" s="51" t="s">
        <v>69</v>
      </c>
      <c r="H782" s="52">
        <v>2021</v>
      </c>
      <c r="I782" s="38">
        <v>123.2</v>
      </c>
      <c r="J782" s="38">
        <v>123.2</v>
      </c>
      <c r="K782" s="38">
        <v>123.2</v>
      </c>
      <c r="L782" s="38">
        <v>123.2</v>
      </c>
      <c r="M782" s="38">
        <v>123.2</v>
      </c>
      <c r="N782" s="37">
        <v>123.2</v>
      </c>
      <c r="O782" s="37">
        <v>123.2</v>
      </c>
      <c r="P782" s="37">
        <v>123.2</v>
      </c>
      <c r="Q782" s="37">
        <v>123.2</v>
      </c>
      <c r="R782" s="37">
        <v>123.2</v>
      </c>
      <c r="S782" s="37">
        <v>123.2</v>
      </c>
    </row>
    <row r="783" spans="1:20" customFormat="1" ht="13.2">
      <c r="A783" s="5">
        <f t="shared" si="21"/>
        <v>783</v>
      </c>
      <c r="B783" s="51" t="s">
        <v>2537</v>
      </c>
      <c r="C783" s="51"/>
      <c r="D783" s="51" t="s">
        <v>2198</v>
      </c>
      <c r="E783" s="51" t="s">
        <v>173</v>
      </c>
      <c r="F783" s="51" t="s">
        <v>1634</v>
      </c>
      <c r="G783" s="51" t="s">
        <v>33</v>
      </c>
      <c r="H783" s="52">
        <v>2022</v>
      </c>
      <c r="I783" s="38">
        <v>225.6</v>
      </c>
      <c r="J783" s="38">
        <v>225.6</v>
      </c>
      <c r="K783" s="38">
        <v>225.6</v>
      </c>
      <c r="L783" s="38">
        <v>225.6</v>
      </c>
      <c r="M783" s="38">
        <v>225.6</v>
      </c>
      <c r="N783" s="37">
        <v>225.6</v>
      </c>
      <c r="O783" s="37">
        <v>225.6</v>
      </c>
      <c r="P783" s="37">
        <v>225.6</v>
      </c>
      <c r="Q783" s="37">
        <v>225.6</v>
      </c>
      <c r="R783" s="37">
        <v>225.6</v>
      </c>
      <c r="S783" s="37">
        <v>225.6</v>
      </c>
    </row>
    <row r="784" spans="1:20" customFormat="1" ht="13.2">
      <c r="A784" s="5">
        <f t="shared" si="21"/>
        <v>784</v>
      </c>
      <c r="B784" s="51" t="s">
        <v>2199</v>
      </c>
      <c r="C784" s="51"/>
      <c r="D784" s="51" t="s">
        <v>2200</v>
      </c>
      <c r="E784" s="51" t="s">
        <v>173</v>
      </c>
      <c r="F784" s="51" t="s">
        <v>1634</v>
      </c>
      <c r="G784" s="51" t="s">
        <v>33</v>
      </c>
      <c r="H784" s="52">
        <v>2022</v>
      </c>
      <c r="I784" s="38">
        <v>141</v>
      </c>
      <c r="J784" s="38">
        <v>141</v>
      </c>
      <c r="K784" s="38">
        <v>141</v>
      </c>
      <c r="L784" s="38">
        <v>141</v>
      </c>
      <c r="M784" s="38">
        <v>141</v>
      </c>
      <c r="N784" s="37">
        <v>141</v>
      </c>
      <c r="O784" s="37">
        <v>141</v>
      </c>
      <c r="P784" s="37">
        <v>141</v>
      </c>
      <c r="Q784" s="37">
        <v>141</v>
      </c>
      <c r="R784" s="37">
        <v>141</v>
      </c>
      <c r="S784" s="37">
        <v>141</v>
      </c>
    </row>
    <row r="785" spans="1:19" customFormat="1" ht="13.2">
      <c r="A785" s="5">
        <f t="shared" si="21"/>
        <v>785</v>
      </c>
      <c r="B785" s="51" t="s">
        <v>1359</v>
      </c>
      <c r="C785" s="51"/>
      <c r="D785" s="51" t="s">
        <v>1360</v>
      </c>
      <c r="E785" s="51" t="s">
        <v>1177</v>
      </c>
      <c r="F785" s="51" t="s">
        <v>1354</v>
      </c>
      <c r="G785" s="51" t="s">
        <v>40</v>
      </c>
      <c r="H785" s="52">
        <v>2007</v>
      </c>
      <c r="I785" s="38">
        <v>59.8</v>
      </c>
      <c r="J785" s="38">
        <v>57</v>
      </c>
      <c r="K785" s="38">
        <v>57</v>
      </c>
      <c r="L785" s="38">
        <v>57</v>
      </c>
      <c r="M785" s="38">
        <v>57</v>
      </c>
      <c r="N785" s="37">
        <v>57</v>
      </c>
      <c r="O785" s="37">
        <v>57</v>
      </c>
      <c r="P785" s="37">
        <v>57</v>
      </c>
      <c r="Q785" s="37">
        <v>57</v>
      </c>
      <c r="R785" s="37">
        <v>57</v>
      </c>
      <c r="S785" s="37">
        <v>57</v>
      </c>
    </row>
    <row r="786" spans="1:19" customFormat="1" ht="13.2">
      <c r="A786" s="5">
        <f t="shared" si="21"/>
        <v>786</v>
      </c>
      <c r="B786" s="51" t="s">
        <v>1291</v>
      </c>
      <c r="C786" s="51"/>
      <c r="D786" s="51" t="s">
        <v>1292</v>
      </c>
      <c r="E786" s="51" t="s">
        <v>555</v>
      </c>
      <c r="F786" s="51" t="s">
        <v>1634</v>
      </c>
      <c r="G786" s="51" t="s">
        <v>32</v>
      </c>
      <c r="H786" s="52">
        <v>2012</v>
      </c>
      <c r="I786" s="38">
        <v>92.34</v>
      </c>
      <c r="J786" s="38">
        <v>92.3</v>
      </c>
      <c r="K786" s="38">
        <v>92.3</v>
      </c>
      <c r="L786" s="38">
        <v>92.3</v>
      </c>
      <c r="M786" s="38">
        <v>92.3</v>
      </c>
      <c r="N786" s="37">
        <v>92.3</v>
      </c>
      <c r="O786" s="37">
        <v>92.3</v>
      </c>
      <c r="P786" s="37">
        <v>92.3</v>
      </c>
      <c r="Q786" s="37">
        <v>92.3</v>
      </c>
      <c r="R786" s="37">
        <v>92.3</v>
      </c>
      <c r="S786" s="37">
        <v>92.3</v>
      </c>
    </row>
    <row r="787" spans="1:19" customFormat="1" ht="13.2">
      <c r="A787" s="5">
        <f t="shared" si="21"/>
        <v>787</v>
      </c>
      <c r="B787" s="51" t="s">
        <v>2201</v>
      </c>
      <c r="C787" s="51"/>
      <c r="D787" s="51" t="s">
        <v>2202</v>
      </c>
      <c r="E787" s="51" t="s">
        <v>87</v>
      </c>
      <c r="F787" s="51" t="s">
        <v>1634</v>
      </c>
      <c r="G787" s="51" t="s">
        <v>33</v>
      </c>
      <c r="H787" s="52">
        <v>2022</v>
      </c>
      <c r="I787" s="38">
        <v>152.30000000000001</v>
      </c>
      <c r="J787" s="38">
        <v>152.30000000000001</v>
      </c>
      <c r="K787" s="38">
        <v>152.30000000000001</v>
      </c>
      <c r="L787" s="38">
        <v>152.30000000000001</v>
      </c>
      <c r="M787" s="38">
        <v>152.30000000000001</v>
      </c>
      <c r="N787" s="37">
        <v>152.30000000000001</v>
      </c>
      <c r="O787" s="37">
        <v>152.30000000000001</v>
      </c>
      <c r="P787" s="37">
        <v>152.30000000000001</v>
      </c>
      <c r="Q787" s="37">
        <v>152.30000000000001</v>
      </c>
      <c r="R787" s="37">
        <v>152.30000000000001</v>
      </c>
      <c r="S787" s="37">
        <v>152.30000000000001</v>
      </c>
    </row>
    <row r="788" spans="1:19" customFormat="1" ht="13.2">
      <c r="A788" s="5">
        <f t="shared" si="21"/>
        <v>788</v>
      </c>
      <c r="B788" s="51" t="s">
        <v>2556</v>
      </c>
      <c r="C788" s="51"/>
      <c r="D788" s="51" t="s">
        <v>2203</v>
      </c>
      <c r="E788" s="51" t="s">
        <v>87</v>
      </c>
      <c r="F788" s="51" t="s">
        <v>1634</v>
      </c>
      <c r="G788" s="51" t="s">
        <v>33</v>
      </c>
      <c r="H788" s="52">
        <v>2022</v>
      </c>
      <c r="I788" s="38">
        <v>13.92</v>
      </c>
      <c r="J788" s="38">
        <v>13.9</v>
      </c>
      <c r="K788" s="38">
        <v>13.9</v>
      </c>
      <c r="L788" s="38">
        <v>13.9</v>
      </c>
      <c r="M788" s="38">
        <v>13.9</v>
      </c>
      <c r="N788" s="37">
        <v>13.9</v>
      </c>
      <c r="O788" s="37">
        <v>13.9</v>
      </c>
      <c r="P788" s="37">
        <v>13.9</v>
      </c>
      <c r="Q788" s="37">
        <v>13.9</v>
      </c>
      <c r="R788" s="37">
        <v>13.9</v>
      </c>
      <c r="S788" s="37">
        <v>13.9</v>
      </c>
    </row>
    <row r="789" spans="1:19" customFormat="1" ht="13.2">
      <c r="A789" s="5">
        <f t="shared" si="21"/>
        <v>789</v>
      </c>
      <c r="B789" s="51" t="s">
        <v>2204</v>
      </c>
      <c r="C789" s="51"/>
      <c r="D789" s="51" t="s">
        <v>2205</v>
      </c>
      <c r="E789" s="51" t="s">
        <v>87</v>
      </c>
      <c r="F789" s="51" t="s">
        <v>1634</v>
      </c>
      <c r="G789" s="51" t="s">
        <v>33</v>
      </c>
      <c r="H789" s="52">
        <v>2022</v>
      </c>
      <c r="I789" s="38">
        <v>183.3</v>
      </c>
      <c r="J789" s="38">
        <v>183.3</v>
      </c>
      <c r="K789" s="38">
        <v>183.3</v>
      </c>
      <c r="L789" s="38">
        <v>183.3</v>
      </c>
      <c r="M789" s="38">
        <v>183.3</v>
      </c>
      <c r="N789" s="37">
        <v>183.3</v>
      </c>
      <c r="O789" s="37">
        <v>183.3</v>
      </c>
      <c r="P789" s="37">
        <v>183.3</v>
      </c>
      <c r="Q789" s="37">
        <v>183.3</v>
      </c>
      <c r="R789" s="37">
        <v>183.3</v>
      </c>
      <c r="S789" s="37">
        <v>183.3</v>
      </c>
    </row>
    <row r="790" spans="1:19" customFormat="1" ht="13.2">
      <c r="A790" s="5">
        <f t="shared" si="21"/>
        <v>790</v>
      </c>
      <c r="B790" s="51" t="s">
        <v>2206</v>
      </c>
      <c r="C790" s="51"/>
      <c r="D790" s="51" t="s">
        <v>2207</v>
      </c>
      <c r="E790" s="51" t="s">
        <v>87</v>
      </c>
      <c r="F790" s="51" t="s">
        <v>1634</v>
      </c>
      <c r="G790" s="51" t="s">
        <v>33</v>
      </c>
      <c r="H790" s="52">
        <v>2022</v>
      </c>
      <c r="I790" s="38">
        <v>18.600000000000001</v>
      </c>
      <c r="J790" s="38">
        <v>18.600000000000001</v>
      </c>
      <c r="K790" s="38">
        <v>18.600000000000001</v>
      </c>
      <c r="L790" s="38">
        <v>18.600000000000001</v>
      </c>
      <c r="M790" s="38">
        <v>18.600000000000001</v>
      </c>
      <c r="N790" s="37">
        <v>18.600000000000001</v>
      </c>
      <c r="O790" s="37">
        <v>18.600000000000001</v>
      </c>
      <c r="P790" s="37">
        <v>18.600000000000001</v>
      </c>
      <c r="Q790" s="37">
        <v>18.600000000000001</v>
      </c>
      <c r="R790" s="37">
        <v>18.600000000000001</v>
      </c>
      <c r="S790" s="37">
        <v>18.600000000000001</v>
      </c>
    </row>
    <row r="791" spans="1:19" customFormat="1" ht="13.2">
      <c r="A791" s="5">
        <f t="shared" si="21"/>
        <v>791</v>
      </c>
      <c r="B791" s="51" t="s">
        <v>2208</v>
      </c>
      <c r="C791" s="51"/>
      <c r="D791" s="51" t="s">
        <v>2209</v>
      </c>
      <c r="E791" s="51" t="s">
        <v>87</v>
      </c>
      <c r="F791" s="51" t="s">
        <v>1634</v>
      </c>
      <c r="G791" s="51" t="s">
        <v>33</v>
      </c>
      <c r="H791" s="52">
        <v>2022</v>
      </c>
      <c r="I791" s="38">
        <v>132.54</v>
      </c>
      <c r="J791" s="38">
        <v>132.5</v>
      </c>
      <c r="K791" s="38">
        <v>132.5</v>
      </c>
      <c r="L791" s="38">
        <v>132.5</v>
      </c>
      <c r="M791" s="38">
        <v>132.5</v>
      </c>
      <c r="N791" s="37">
        <v>132.5</v>
      </c>
      <c r="O791" s="37">
        <v>132.5</v>
      </c>
      <c r="P791" s="37">
        <v>132.5</v>
      </c>
      <c r="Q791" s="37">
        <v>132.5</v>
      </c>
      <c r="R791" s="37">
        <v>132.5</v>
      </c>
      <c r="S791" s="37">
        <v>132.5</v>
      </c>
    </row>
    <row r="792" spans="1:19" customFormat="1" ht="13.2">
      <c r="A792" s="5">
        <f t="shared" si="21"/>
        <v>792</v>
      </c>
      <c r="B792" s="51" t="s">
        <v>1298</v>
      </c>
      <c r="C792" s="51"/>
      <c r="D792" s="51" t="s">
        <v>1299</v>
      </c>
      <c r="E792" s="51" t="s">
        <v>1095</v>
      </c>
      <c r="F792" s="51" t="s">
        <v>1634</v>
      </c>
      <c r="G792" s="51" t="s">
        <v>33</v>
      </c>
      <c r="H792" s="52">
        <v>2017</v>
      </c>
      <c r="I792" s="38">
        <v>125</v>
      </c>
      <c r="J792" s="38">
        <v>125</v>
      </c>
      <c r="K792" s="38">
        <v>125</v>
      </c>
      <c r="L792" s="38">
        <v>125</v>
      </c>
      <c r="M792" s="38">
        <v>125</v>
      </c>
      <c r="N792" s="37">
        <v>125</v>
      </c>
      <c r="O792" s="37">
        <v>125</v>
      </c>
      <c r="P792" s="37">
        <v>125</v>
      </c>
      <c r="Q792" s="37">
        <v>125</v>
      </c>
      <c r="R792" s="37">
        <v>125</v>
      </c>
      <c r="S792" s="37">
        <v>125</v>
      </c>
    </row>
    <row r="793" spans="1:19" customFormat="1" ht="13.2">
      <c r="A793" s="5">
        <f t="shared" si="21"/>
        <v>793</v>
      </c>
      <c r="B793" s="51" t="s">
        <v>1301</v>
      </c>
      <c r="C793" s="51"/>
      <c r="D793" s="51" t="s">
        <v>1302</v>
      </c>
      <c r="E793" s="51" t="s">
        <v>1095</v>
      </c>
      <c r="F793" s="51" t="s">
        <v>1634</v>
      </c>
      <c r="G793" s="51" t="s">
        <v>33</v>
      </c>
      <c r="H793" s="52">
        <v>2017</v>
      </c>
      <c r="I793" s="38">
        <v>125</v>
      </c>
      <c r="J793" s="38">
        <v>125</v>
      </c>
      <c r="K793" s="38">
        <v>125</v>
      </c>
      <c r="L793" s="38">
        <v>125</v>
      </c>
      <c r="M793" s="38">
        <v>125</v>
      </c>
      <c r="N793" s="37">
        <v>125</v>
      </c>
      <c r="O793" s="37">
        <v>125</v>
      </c>
      <c r="P793" s="37">
        <v>125</v>
      </c>
      <c r="Q793" s="37">
        <v>125</v>
      </c>
      <c r="R793" s="37">
        <v>125</v>
      </c>
      <c r="S793" s="37">
        <v>125</v>
      </c>
    </row>
    <row r="794" spans="1:19" customFormat="1" ht="13.2">
      <c r="A794" s="5">
        <f t="shared" si="21"/>
        <v>794</v>
      </c>
      <c r="B794" s="51" t="s">
        <v>1567</v>
      </c>
      <c r="C794" s="51"/>
      <c r="D794" s="51" t="s">
        <v>1685</v>
      </c>
      <c r="E794" s="51" t="s">
        <v>1543</v>
      </c>
      <c r="F794" s="51" t="s">
        <v>1634</v>
      </c>
      <c r="G794" s="51" t="s">
        <v>33</v>
      </c>
      <c r="H794" s="52">
        <v>2020</v>
      </c>
      <c r="I794" s="38">
        <v>199.5</v>
      </c>
      <c r="J794" s="38">
        <v>199.5</v>
      </c>
      <c r="K794" s="38">
        <v>199.5</v>
      </c>
      <c r="L794" s="38">
        <v>199.5</v>
      </c>
      <c r="M794" s="38">
        <v>199.5</v>
      </c>
      <c r="N794" s="37">
        <v>199.5</v>
      </c>
      <c r="O794" s="37">
        <v>199.5</v>
      </c>
      <c r="P794" s="37">
        <v>199.5</v>
      </c>
      <c r="Q794" s="37">
        <v>199.5</v>
      </c>
      <c r="R794" s="37">
        <v>199.5</v>
      </c>
      <c r="S794" s="37">
        <v>199.5</v>
      </c>
    </row>
    <row r="795" spans="1:19" customFormat="1" ht="13.2">
      <c r="A795" s="5">
        <f t="shared" si="21"/>
        <v>795</v>
      </c>
      <c r="B795" s="51" t="s">
        <v>1293</v>
      </c>
      <c r="C795" s="51"/>
      <c r="D795" s="51" t="s">
        <v>1294</v>
      </c>
      <c r="E795" s="51" t="s">
        <v>988</v>
      </c>
      <c r="F795" s="51" t="s">
        <v>1634</v>
      </c>
      <c r="G795" s="51" t="s">
        <v>33</v>
      </c>
      <c r="H795" s="52">
        <v>2014</v>
      </c>
      <c r="I795" s="38">
        <v>67.62</v>
      </c>
      <c r="J795" s="38">
        <v>67.599999999999994</v>
      </c>
      <c r="K795" s="38">
        <v>67.599999999999994</v>
      </c>
      <c r="L795" s="38">
        <v>67.599999999999994</v>
      </c>
      <c r="M795" s="38">
        <v>67.599999999999994</v>
      </c>
      <c r="N795" s="37">
        <v>67.599999999999994</v>
      </c>
      <c r="O795" s="37">
        <v>67.599999999999994</v>
      </c>
      <c r="P795" s="37">
        <v>67.599999999999994</v>
      </c>
      <c r="Q795" s="37">
        <v>67.599999999999994</v>
      </c>
      <c r="R795" s="37">
        <v>67.599999999999994</v>
      </c>
      <c r="S795" s="37">
        <v>67.599999999999994</v>
      </c>
    </row>
    <row r="796" spans="1:19" customFormat="1" ht="13.2">
      <c r="A796" s="5">
        <f t="shared" si="21"/>
        <v>796</v>
      </c>
      <c r="B796" s="51" t="s">
        <v>1295</v>
      </c>
      <c r="C796" s="51"/>
      <c r="D796" s="51" t="s">
        <v>1296</v>
      </c>
      <c r="E796" s="51" t="s">
        <v>1297</v>
      </c>
      <c r="F796" s="51" t="s">
        <v>1634</v>
      </c>
      <c r="G796" s="51" t="s">
        <v>33</v>
      </c>
      <c r="H796" s="52">
        <v>2012</v>
      </c>
      <c r="I796" s="38">
        <v>30</v>
      </c>
      <c r="J796" s="38">
        <v>30</v>
      </c>
      <c r="K796" s="38">
        <v>30</v>
      </c>
      <c r="L796" s="38">
        <v>30</v>
      </c>
      <c r="M796" s="38">
        <v>30</v>
      </c>
      <c r="N796" s="37">
        <v>30</v>
      </c>
      <c r="O796" s="37">
        <v>30</v>
      </c>
      <c r="P796" s="37">
        <v>30</v>
      </c>
      <c r="Q796" s="37">
        <v>30</v>
      </c>
      <c r="R796" s="37">
        <v>30</v>
      </c>
      <c r="S796" s="37">
        <v>30</v>
      </c>
    </row>
    <row r="797" spans="1:19" customFormat="1" ht="13.2">
      <c r="A797" s="5">
        <f t="shared" si="21"/>
        <v>797</v>
      </c>
      <c r="B797" s="51" t="s">
        <v>1304</v>
      </c>
      <c r="C797" s="51"/>
      <c r="D797" s="51" t="s">
        <v>1305</v>
      </c>
      <c r="E797" s="51" t="s">
        <v>1290</v>
      </c>
      <c r="F797" s="51" t="s">
        <v>1634</v>
      </c>
      <c r="G797" s="51" t="s">
        <v>31</v>
      </c>
      <c r="H797" s="52">
        <v>2008</v>
      </c>
      <c r="I797" s="38">
        <v>121.5</v>
      </c>
      <c r="J797" s="38">
        <v>121.5</v>
      </c>
      <c r="K797" s="38">
        <v>121.5</v>
      </c>
      <c r="L797" s="38">
        <v>121.5</v>
      </c>
      <c r="M797" s="38">
        <v>121.5</v>
      </c>
      <c r="N797" s="37">
        <v>121.5</v>
      </c>
      <c r="O797" s="37">
        <v>121.5</v>
      </c>
      <c r="P797" s="37">
        <v>121.5</v>
      </c>
      <c r="Q797" s="37">
        <v>121.5</v>
      </c>
      <c r="R797" s="37">
        <v>121.5</v>
      </c>
      <c r="S797" s="37">
        <v>121.5</v>
      </c>
    </row>
    <row r="798" spans="1:19" customFormat="1" ht="13.2">
      <c r="A798" s="5">
        <f t="shared" si="21"/>
        <v>798</v>
      </c>
      <c r="B798" s="49" t="s">
        <v>1371</v>
      </c>
      <c r="C798" s="49"/>
      <c r="D798" s="49"/>
      <c r="E798" s="49"/>
      <c r="F798" s="49"/>
      <c r="G798" s="49"/>
      <c r="H798" s="50"/>
      <c r="I798" s="35">
        <f t="shared" ref="I798:S798" si="22">SUM(I487:I797)</f>
        <v>33383.479999999981</v>
      </c>
      <c r="J798" s="35">
        <f t="shared" si="22"/>
        <v>33277.39999999998</v>
      </c>
      <c r="K798" s="35">
        <f t="shared" si="22"/>
        <v>33277.39999999998</v>
      </c>
      <c r="L798" s="35">
        <f t="shared" si="22"/>
        <v>33277.39999999998</v>
      </c>
      <c r="M798" s="35">
        <f t="shared" si="22"/>
        <v>33277.39999999998</v>
      </c>
      <c r="N798" s="36">
        <f t="shared" si="22"/>
        <v>33277.39999999998</v>
      </c>
      <c r="O798" s="36">
        <f t="shared" si="22"/>
        <v>33277.39999999998</v>
      </c>
      <c r="P798" s="36">
        <f t="shared" si="22"/>
        <v>33277.39999999998</v>
      </c>
      <c r="Q798" s="36">
        <f t="shared" si="22"/>
        <v>33277.39999999998</v>
      </c>
      <c r="R798" s="36">
        <f t="shared" si="22"/>
        <v>33277.39999999998</v>
      </c>
      <c r="S798" s="36">
        <f t="shared" si="22"/>
        <v>33277.39999999998</v>
      </c>
    </row>
    <row r="799" spans="1:19" customFormat="1" ht="13.2">
      <c r="A799" s="5">
        <f t="shared" si="21"/>
        <v>799</v>
      </c>
      <c r="B799" s="49"/>
      <c r="C799" s="49"/>
      <c r="D799" s="49"/>
      <c r="E799" s="49"/>
      <c r="F799" s="49"/>
      <c r="G799" s="49"/>
      <c r="H799" s="50"/>
      <c r="I799" s="35"/>
      <c r="J799" s="35"/>
      <c r="K799" s="35"/>
      <c r="L799" s="35"/>
      <c r="M799" s="35"/>
      <c r="N799" s="36"/>
      <c r="O799" s="36"/>
      <c r="P799" s="36"/>
      <c r="Q799" s="36"/>
      <c r="R799" s="36"/>
      <c r="S799" s="36"/>
    </row>
    <row r="800" spans="1:19" customFormat="1" ht="13.2">
      <c r="A800" s="5">
        <f t="shared" si="21"/>
        <v>800</v>
      </c>
      <c r="B800" s="51" t="s">
        <v>1372</v>
      </c>
      <c r="C800" s="51"/>
      <c r="D800" s="51" t="s">
        <v>1375</v>
      </c>
      <c r="E800" s="51"/>
      <c r="F800" s="51"/>
      <c r="G800" s="51"/>
      <c r="H800" s="52"/>
      <c r="I800" s="38">
        <f>SUMIF($F$487:$F$797,"=WIND-C",I$487:I$797)</f>
        <v>5135.0600000000004</v>
      </c>
      <c r="J800" s="38">
        <f>SUMIF($F$487:$F$797,"=WIND-C",J$487:J$797)</f>
        <v>5128.7000000000007</v>
      </c>
      <c r="K800" s="38">
        <f t="shared" ref="K800:S800" si="23">SUMIF($F$487:$F$797,"=WIND-C",K$487:K$797)</f>
        <v>5128.7000000000007</v>
      </c>
      <c r="L800" s="38">
        <f t="shared" si="23"/>
        <v>5128.7000000000007</v>
      </c>
      <c r="M800" s="38">
        <f t="shared" si="23"/>
        <v>5128.7000000000007</v>
      </c>
      <c r="N800" s="38">
        <f t="shared" si="23"/>
        <v>5128.7000000000007</v>
      </c>
      <c r="O800" s="38">
        <f t="shared" si="23"/>
        <v>5128.7000000000007</v>
      </c>
      <c r="P800" s="38">
        <f t="shared" si="23"/>
        <v>5128.7000000000007</v>
      </c>
      <c r="Q800" s="38">
        <f t="shared" si="23"/>
        <v>5128.7000000000007</v>
      </c>
      <c r="R800" s="38">
        <f t="shared" si="23"/>
        <v>5128.7000000000007</v>
      </c>
      <c r="S800" s="38">
        <f t="shared" si="23"/>
        <v>5128.7000000000007</v>
      </c>
    </row>
    <row r="801" spans="1:19" customFormat="1" ht="13.2">
      <c r="A801" s="5">
        <f t="shared" si="21"/>
        <v>801</v>
      </c>
      <c r="B801" s="51" t="s">
        <v>1373</v>
      </c>
      <c r="C801" s="51"/>
      <c r="D801" s="51" t="s">
        <v>1374</v>
      </c>
      <c r="E801" s="51" t="s">
        <v>1361</v>
      </c>
      <c r="F801" s="51"/>
      <c r="G801" s="51"/>
      <c r="H801" s="52"/>
      <c r="I801" s="38">
        <v>100</v>
      </c>
      <c r="J801" s="38">
        <v>60</v>
      </c>
      <c r="K801" s="38">
        <v>60</v>
      </c>
      <c r="L801" s="38">
        <v>60</v>
      </c>
      <c r="M801" s="38">
        <v>60</v>
      </c>
      <c r="N801" s="38">
        <v>60</v>
      </c>
      <c r="O801" s="38">
        <v>60</v>
      </c>
      <c r="P801" s="38">
        <v>60</v>
      </c>
      <c r="Q801" s="38">
        <v>60</v>
      </c>
      <c r="R801" s="38">
        <v>60</v>
      </c>
      <c r="S801" s="38">
        <v>60</v>
      </c>
    </row>
    <row r="802" spans="1:19" customFormat="1" ht="13.2">
      <c r="A802" s="5">
        <f t="shared" si="21"/>
        <v>802</v>
      </c>
      <c r="B802" s="49"/>
      <c r="C802" s="49"/>
      <c r="D802" s="49"/>
      <c r="E802" s="49"/>
      <c r="F802" s="49"/>
      <c r="G802" s="49"/>
      <c r="H802" s="50"/>
      <c r="I802" s="35"/>
      <c r="J802" s="35"/>
      <c r="K802" s="35"/>
      <c r="L802" s="35"/>
      <c r="M802" s="35"/>
      <c r="N802" s="36"/>
      <c r="O802" s="36"/>
      <c r="P802" s="36"/>
      <c r="Q802" s="36"/>
      <c r="R802" s="36"/>
      <c r="S802" s="36"/>
    </row>
    <row r="803" spans="1:19" customFormat="1" ht="13.2">
      <c r="A803" s="5">
        <f t="shared" si="21"/>
        <v>803</v>
      </c>
      <c r="B803" s="51" t="s">
        <v>1380</v>
      </c>
      <c r="C803" s="51"/>
      <c r="D803" s="51" t="s">
        <v>1381</v>
      </c>
      <c r="E803" s="51"/>
      <c r="F803" s="51"/>
      <c r="G803" s="51"/>
      <c r="H803" s="52"/>
      <c r="I803" s="38">
        <f>SUMIF($F$487:$F$797,"=WIND-P",I$487:I$797)</f>
        <v>4668.79</v>
      </c>
      <c r="J803" s="38">
        <f>SUMIF($F$487:$F$797,"=WIND-P",J$487:J$797)</f>
        <v>4665.7999999999993</v>
      </c>
      <c r="K803" s="38">
        <f>SUMIF($F$487:$F$797,"=WIND-P",K$487:K$797)</f>
        <v>4665.7999999999993</v>
      </c>
      <c r="L803" s="38">
        <f t="shared" ref="L803:S803" si="24">SUMIF($F$487:$F$797,"=WIND-P",L$487:L$797)</f>
        <v>4665.7999999999993</v>
      </c>
      <c r="M803" s="38">
        <f t="shared" si="24"/>
        <v>4665.7999999999993</v>
      </c>
      <c r="N803" s="38">
        <f t="shared" si="24"/>
        <v>4665.7999999999993</v>
      </c>
      <c r="O803" s="38">
        <f t="shared" si="24"/>
        <v>4665.7999999999993</v>
      </c>
      <c r="P803" s="38">
        <f t="shared" si="24"/>
        <v>4665.7999999999993</v>
      </c>
      <c r="Q803" s="38">
        <f t="shared" si="24"/>
        <v>4665.7999999999993</v>
      </c>
      <c r="R803" s="38">
        <f t="shared" si="24"/>
        <v>4665.7999999999993</v>
      </c>
      <c r="S803" s="38">
        <f t="shared" si="24"/>
        <v>4665.7999999999993</v>
      </c>
    </row>
    <row r="804" spans="1:19" customFormat="1" ht="15" customHeight="1">
      <c r="A804" s="5">
        <f t="shared" si="21"/>
        <v>804</v>
      </c>
      <c r="B804" s="51" t="s">
        <v>1384</v>
      </c>
      <c r="C804" s="51"/>
      <c r="D804" s="51" t="s">
        <v>1385</v>
      </c>
      <c r="E804" s="51" t="s">
        <v>1361</v>
      </c>
      <c r="F804" s="51"/>
      <c r="G804" s="51"/>
      <c r="H804" s="52"/>
      <c r="I804" s="38">
        <v>100</v>
      </c>
      <c r="J804" s="38">
        <v>29</v>
      </c>
      <c r="K804" s="38">
        <v>29</v>
      </c>
      <c r="L804" s="38">
        <v>29</v>
      </c>
      <c r="M804" s="38">
        <v>29</v>
      </c>
      <c r="N804" s="37">
        <v>29</v>
      </c>
      <c r="O804" s="37">
        <v>29</v>
      </c>
      <c r="P804" s="37">
        <v>29</v>
      </c>
      <c r="Q804" s="37">
        <v>29</v>
      </c>
      <c r="R804" s="37">
        <v>29</v>
      </c>
      <c r="S804" s="37">
        <v>29</v>
      </c>
    </row>
    <row r="805" spans="1:19" customFormat="1" ht="13.2">
      <c r="A805" s="5">
        <f t="shared" si="21"/>
        <v>805</v>
      </c>
      <c r="B805" s="49"/>
      <c r="C805" s="49"/>
      <c r="D805" s="49"/>
      <c r="E805" s="49"/>
      <c r="F805" s="49"/>
      <c r="G805" s="49"/>
      <c r="H805" s="50"/>
      <c r="I805" s="35"/>
      <c r="J805" s="35"/>
      <c r="K805" s="35"/>
      <c r="L805" s="35"/>
      <c r="M805" s="35"/>
      <c r="N805" s="36"/>
      <c r="O805" s="36"/>
      <c r="P805" s="36"/>
      <c r="Q805" s="36"/>
      <c r="R805" s="36"/>
      <c r="S805" s="36"/>
    </row>
    <row r="806" spans="1:19" customFormat="1" ht="13.2">
      <c r="A806" s="5">
        <f t="shared" si="21"/>
        <v>806</v>
      </c>
      <c r="B806" s="51" t="s">
        <v>1637</v>
      </c>
      <c r="C806" s="51"/>
      <c r="D806" s="51" t="s">
        <v>1636</v>
      </c>
      <c r="E806" s="51"/>
      <c r="F806" s="51"/>
      <c r="G806" s="51"/>
      <c r="H806" s="52"/>
      <c r="I806" s="38">
        <f>SUMIF($F$487:$F$797,"=WIND-O",I$487:I$797)</f>
        <v>23579.629999999994</v>
      </c>
      <c r="J806" s="38">
        <f>SUMIF($F$487:$F$797,"=WIND-O",J$487:J$797)</f>
        <v>23482.899999999998</v>
      </c>
      <c r="K806" s="38">
        <f t="shared" ref="K806:S806" si="25">SUMIF($F$487:$F$797,"=WIND-O",K$487:K$797)</f>
        <v>23482.899999999998</v>
      </c>
      <c r="L806" s="38">
        <f>SUMIF($F$487:$F$797,"=WIND-O",L$487:L$797)</f>
        <v>23482.899999999998</v>
      </c>
      <c r="M806" s="38">
        <f t="shared" si="25"/>
        <v>23482.899999999998</v>
      </c>
      <c r="N806" s="38">
        <f t="shared" si="25"/>
        <v>23482.899999999998</v>
      </c>
      <c r="O806" s="38">
        <f t="shared" si="25"/>
        <v>23482.899999999998</v>
      </c>
      <c r="P806" s="38">
        <f t="shared" si="25"/>
        <v>23482.899999999998</v>
      </c>
      <c r="Q806" s="38">
        <f t="shared" si="25"/>
        <v>23482.899999999998</v>
      </c>
      <c r="R806" s="38">
        <f t="shared" si="25"/>
        <v>23482.899999999998</v>
      </c>
      <c r="S806" s="38">
        <f t="shared" si="25"/>
        <v>23482.899999999998</v>
      </c>
    </row>
    <row r="807" spans="1:19" customFormat="1" ht="13.2">
      <c r="A807" s="5">
        <f t="shared" si="21"/>
        <v>807</v>
      </c>
      <c r="B807" s="51" t="s">
        <v>1638</v>
      </c>
      <c r="C807" s="51"/>
      <c r="D807" s="51" t="s">
        <v>1635</v>
      </c>
      <c r="E807" s="51" t="s">
        <v>1361</v>
      </c>
      <c r="F807" s="51"/>
      <c r="G807" s="51"/>
      <c r="H807" s="52"/>
      <c r="I807" s="38">
        <v>100</v>
      </c>
      <c r="J807" s="38">
        <v>22</v>
      </c>
      <c r="K807" s="38">
        <v>22</v>
      </c>
      <c r="L807" s="38">
        <v>22</v>
      </c>
      <c r="M807" s="38">
        <v>22</v>
      </c>
      <c r="N807" s="38">
        <v>22</v>
      </c>
      <c r="O807" s="38">
        <v>22</v>
      </c>
      <c r="P807" s="38">
        <v>22</v>
      </c>
      <c r="Q807" s="38">
        <v>22</v>
      </c>
      <c r="R807" s="38">
        <v>22</v>
      </c>
      <c r="S807" s="38">
        <v>22</v>
      </c>
    </row>
    <row r="808" spans="1:19" customFormat="1" ht="13.2">
      <c r="A808" s="5">
        <f t="shared" si="21"/>
        <v>808</v>
      </c>
      <c r="B808" s="49"/>
      <c r="C808" s="49"/>
      <c r="D808" s="49"/>
      <c r="E808" s="49"/>
      <c r="F808" s="49"/>
      <c r="G808" s="49"/>
      <c r="H808" s="50"/>
      <c r="I808" s="35"/>
      <c r="J808" s="35"/>
      <c r="K808" s="35"/>
      <c r="L808" s="35"/>
      <c r="M808" s="35"/>
      <c r="N808" s="36"/>
      <c r="O808" s="36"/>
    </row>
    <row r="809" spans="1:19" customFormat="1" ht="13.2">
      <c r="A809" s="5">
        <f t="shared" si="21"/>
        <v>809</v>
      </c>
      <c r="B809" s="49" t="s">
        <v>2001</v>
      </c>
      <c r="C809" s="49"/>
      <c r="D809" s="49"/>
      <c r="E809" s="49"/>
      <c r="F809" s="49"/>
      <c r="G809" s="49"/>
      <c r="H809" s="50"/>
      <c r="I809" s="35"/>
      <c r="J809" s="35"/>
      <c r="K809" s="35"/>
      <c r="L809" s="35"/>
      <c r="M809" s="35"/>
      <c r="N809" s="36"/>
      <c r="O809" s="36"/>
      <c r="P809" s="36"/>
      <c r="Q809" s="36"/>
      <c r="R809" s="36"/>
      <c r="S809" s="36"/>
    </row>
    <row r="810" spans="1:19" customFormat="1" ht="13.2">
      <c r="A810" s="5">
        <f t="shared" si="21"/>
        <v>810</v>
      </c>
      <c r="B810" s="51" t="s">
        <v>2559</v>
      </c>
      <c r="C810" s="51" t="s">
        <v>4407</v>
      </c>
      <c r="D810" s="51" t="s">
        <v>2560</v>
      </c>
      <c r="E810" s="51" t="s">
        <v>1012</v>
      </c>
      <c r="F810" s="51" t="s">
        <v>1634</v>
      </c>
      <c r="G810" s="51" t="s">
        <v>33</v>
      </c>
      <c r="H810" s="52">
        <v>2024</v>
      </c>
      <c r="I810" s="38">
        <v>16</v>
      </c>
      <c r="J810" s="38">
        <v>16</v>
      </c>
      <c r="K810" s="38">
        <v>16</v>
      </c>
      <c r="L810" s="38">
        <v>16</v>
      </c>
      <c r="M810" s="38">
        <v>16</v>
      </c>
      <c r="N810" s="37">
        <v>16</v>
      </c>
      <c r="O810" s="37">
        <v>16</v>
      </c>
      <c r="P810" s="37">
        <v>16</v>
      </c>
      <c r="Q810" s="37">
        <v>16</v>
      </c>
      <c r="R810" s="37">
        <v>16</v>
      </c>
      <c r="S810" s="37">
        <v>16</v>
      </c>
    </row>
    <row r="811" spans="1:19" customFormat="1" ht="13.2">
      <c r="A811" s="5">
        <f t="shared" si="21"/>
        <v>811</v>
      </c>
      <c r="B811" s="51" t="s">
        <v>2561</v>
      </c>
      <c r="C811" s="51" t="s">
        <v>4408</v>
      </c>
      <c r="D811" s="51" t="s">
        <v>2329</v>
      </c>
      <c r="E811" s="51" t="s">
        <v>1012</v>
      </c>
      <c r="F811" s="51" t="s">
        <v>1634</v>
      </c>
      <c r="G811" s="51" t="s">
        <v>33</v>
      </c>
      <c r="H811" s="52">
        <v>2024</v>
      </c>
      <c r="I811" s="38">
        <v>98.9</v>
      </c>
      <c r="J811" s="38">
        <v>98.9</v>
      </c>
      <c r="K811" s="38">
        <v>98.9</v>
      </c>
      <c r="L811" s="38">
        <v>98.9</v>
      </c>
      <c r="M811" s="38">
        <v>98.9</v>
      </c>
      <c r="N811" s="37">
        <v>98.9</v>
      </c>
      <c r="O811" s="37">
        <v>98.9</v>
      </c>
      <c r="P811" s="37">
        <v>98.9</v>
      </c>
      <c r="Q811" s="37">
        <v>98.9</v>
      </c>
      <c r="R811" s="37">
        <v>98.9</v>
      </c>
      <c r="S811" s="37">
        <v>98.9</v>
      </c>
    </row>
    <row r="812" spans="1:19" customFormat="1" ht="13.2">
      <c r="A812" s="5">
        <f t="shared" si="21"/>
        <v>812</v>
      </c>
      <c r="B812" s="51" t="s">
        <v>2562</v>
      </c>
      <c r="C812" s="51" t="s">
        <v>4409</v>
      </c>
      <c r="D812" s="51" t="s">
        <v>2330</v>
      </c>
      <c r="E812" s="51" t="s">
        <v>1012</v>
      </c>
      <c r="F812" s="51" t="s">
        <v>1634</v>
      </c>
      <c r="G812" s="51" t="s">
        <v>33</v>
      </c>
      <c r="H812" s="52">
        <v>2024</v>
      </c>
      <c r="I812" s="38">
        <v>90</v>
      </c>
      <c r="J812" s="38">
        <v>90</v>
      </c>
      <c r="K812" s="38">
        <v>90</v>
      </c>
      <c r="L812" s="38">
        <v>90</v>
      </c>
      <c r="M812" s="38">
        <v>90</v>
      </c>
      <c r="N812" s="37">
        <v>90</v>
      </c>
      <c r="O812" s="37">
        <v>90</v>
      </c>
      <c r="P812" s="37">
        <v>90</v>
      </c>
      <c r="Q812" s="37">
        <v>90</v>
      </c>
      <c r="R812" s="37">
        <v>90</v>
      </c>
      <c r="S812" s="37">
        <v>90</v>
      </c>
    </row>
    <row r="813" spans="1:19" customFormat="1" ht="13.2">
      <c r="A813" s="5">
        <f t="shared" si="21"/>
        <v>813</v>
      </c>
      <c r="B813" s="51" t="s">
        <v>2563</v>
      </c>
      <c r="C813" s="51" t="s">
        <v>4409</v>
      </c>
      <c r="D813" s="51" t="s">
        <v>2331</v>
      </c>
      <c r="E813" s="51" t="s">
        <v>1012</v>
      </c>
      <c r="F813" s="51" t="s">
        <v>1634</v>
      </c>
      <c r="G813" s="51" t="s">
        <v>33</v>
      </c>
      <c r="H813" s="52">
        <v>2024</v>
      </c>
      <c r="I813" s="38">
        <v>38.700000000000003</v>
      </c>
      <c r="J813" s="38">
        <v>38.700000000000003</v>
      </c>
      <c r="K813" s="38">
        <v>38.700000000000003</v>
      </c>
      <c r="L813" s="38">
        <v>38.700000000000003</v>
      </c>
      <c r="M813" s="38">
        <v>38.700000000000003</v>
      </c>
      <c r="N813" s="37">
        <v>38.700000000000003</v>
      </c>
      <c r="O813" s="37">
        <v>38.700000000000003</v>
      </c>
      <c r="P813" s="37">
        <v>38.700000000000003</v>
      </c>
      <c r="Q813" s="37">
        <v>38.700000000000003</v>
      </c>
      <c r="R813" s="37">
        <v>38.700000000000003</v>
      </c>
      <c r="S813" s="37">
        <v>38.700000000000003</v>
      </c>
    </row>
    <row r="814" spans="1:19" customFormat="1" ht="13.2">
      <c r="A814" s="5">
        <f t="shared" si="21"/>
        <v>814</v>
      </c>
      <c r="B814" s="51" t="s">
        <v>2564</v>
      </c>
      <c r="C814" s="51" t="s">
        <v>4410</v>
      </c>
      <c r="D814" s="51" t="s">
        <v>2465</v>
      </c>
      <c r="E814" s="51" t="s">
        <v>1012</v>
      </c>
      <c r="F814" s="51" t="s">
        <v>1634</v>
      </c>
      <c r="G814" s="51" t="s">
        <v>33</v>
      </c>
      <c r="H814" s="52">
        <v>2024</v>
      </c>
      <c r="I814" s="38">
        <v>19.3</v>
      </c>
      <c r="J814" s="38">
        <v>19.3</v>
      </c>
      <c r="K814" s="38">
        <v>19.3</v>
      </c>
      <c r="L814" s="38">
        <v>19.3</v>
      </c>
      <c r="M814" s="38">
        <v>19.3</v>
      </c>
      <c r="N814" s="37">
        <v>19.3</v>
      </c>
      <c r="O814" s="37">
        <v>19.3</v>
      </c>
      <c r="P814" s="37">
        <v>19.3</v>
      </c>
      <c r="Q814" s="37">
        <v>19.3</v>
      </c>
      <c r="R814" s="37">
        <v>19.3</v>
      </c>
      <c r="S814" s="37">
        <v>19.3</v>
      </c>
    </row>
    <row r="815" spans="1:19" customFormat="1" ht="13.2">
      <c r="A815" s="5">
        <f t="shared" si="21"/>
        <v>815</v>
      </c>
      <c r="B815" s="51" t="s">
        <v>2332</v>
      </c>
      <c r="C815" s="51" t="s">
        <v>4411</v>
      </c>
      <c r="D815" s="51" t="s">
        <v>2333</v>
      </c>
      <c r="E815" s="51" t="s">
        <v>1779</v>
      </c>
      <c r="F815" s="51" t="s">
        <v>1634</v>
      </c>
      <c r="G815" s="51" t="s">
        <v>33</v>
      </c>
      <c r="H815" s="52">
        <v>2024</v>
      </c>
      <c r="I815" s="38">
        <v>25</v>
      </c>
      <c r="J815" s="38">
        <v>25</v>
      </c>
      <c r="K815" s="38">
        <v>25</v>
      </c>
      <c r="L815" s="38">
        <v>25</v>
      </c>
      <c r="M815" s="38">
        <v>25</v>
      </c>
      <c r="N815" s="37">
        <v>25</v>
      </c>
      <c r="O815" s="37">
        <v>25</v>
      </c>
      <c r="P815" s="37">
        <v>25</v>
      </c>
      <c r="Q815" s="37">
        <v>25</v>
      </c>
      <c r="R815" s="37">
        <v>25</v>
      </c>
      <c r="S815" s="37">
        <v>25</v>
      </c>
    </row>
    <row r="816" spans="1:19" customFormat="1" ht="13.2">
      <c r="A816" s="5">
        <f t="shared" si="21"/>
        <v>816</v>
      </c>
      <c r="B816" s="51" t="s">
        <v>2334</v>
      </c>
      <c r="C816" s="51" t="s">
        <v>4411</v>
      </c>
      <c r="D816" s="51" t="s">
        <v>2335</v>
      </c>
      <c r="E816" s="51" t="s">
        <v>1779</v>
      </c>
      <c r="F816" s="51" t="s">
        <v>1634</v>
      </c>
      <c r="G816" s="51" t="s">
        <v>33</v>
      </c>
      <c r="H816" s="52">
        <v>2024</v>
      </c>
      <c r="I816" s="38">
        <v>14</v>
      </c>
      <c r="J816" s="38">
        <v>14</v>
      </c>
      <c r="K816" s="38">
        <v>14</v>
      </c>
      <c r="L816" s="38">
        <v>14</v>
      </c>
      <c r="M816" s="38">
        <v>14</v>
      </c>
      <c r="N816" s="37">
        <v>14</v>
      </c>
      <c r="O816" s="37">
        <v>14</v>
      </c>
      <c r="P816" s="37">
        <v>14</v>
      </c>
      <c r="Q816" s="37">
        <v>14</v>
      </c>
      <c r="R816" s="37">
        <v>14</v>
      </c>
      <c r="S816" s="37">
        <v>14</v>
      </c>
    </row>
    <row r="817" spans="1:19" customFormat="1" ht="13.2">
      <c r="A817" s="5">
        <f t="shared" si="21"/>
        <v>817</v>
      </c>
      <c r="B817" s="51" t="s">
        <v>2336</v>
      </c>
      <c r="C817" s="51" t="s">
        <v>4411</v>
      </c>
      <c r="D817" s="51" t="s">
        <v>2337</v>
      </c>
      <c r="E817" s="51" t="s">
        <v>1779</v>
      </c>
      <c r="F817" s="51" t="s">
        <v>1634</v>
      </c>
      <c r="G817" s="51" t="s">
        <v>33</v>
      </c>
      <c r="H817" s="52">
        <v>2024</v>
      </c>
      <c r="I817" s="38">
        <v>30.2</v>
      </c>
      <c r="J817" s="38">
        <v>30.2</v>
      </c>
      <c r="K817" s="38">
        <v>30.2</v>
      </c>
      <c r="L817" s="38">
        <v>30.2</v>
      </c>
      <c r="M817" s="38">
        <v>30.2</v>
      </c>
      <c r="N817" s="37">
        <v>30.2</v>
      </c>
      <c r="O817" s="37">
        <v>30.2</v>
      </c>
      <c r="P817" s="37">
        <v>30.2</v>
      </c>
      <c r="Q817" s="37">
        <v>30.2</v>
      </c>
      <c r="R817" s="37">
        <v>30.2</v>
      </c>
      <c r="S817" s="37">
        <v>30.2</v>
      </c>
    </row>
    <row r="818" spans="1:19" customFormat="1" ht="13.2">
      <c r="A818" s="5">
        <f t="shared" si="21"/>
        <v>818</v>
      </c>
      <c r="B818" s="51" t="s">
        <v>2338</v>
      </c>
      <c r="C818" s="51" t="s">
        <v>4411</v>
      </c>
      <c r="D818" s="51" t="s">
        <v>2339</v>
      </c>
      <c r="E818" s="51" t="s">
        <v>1779</v>
      </c>
      <c r="F818" s="51" t="s">
        <v>1634</v>
      </c>
      <c r="G818" s="51" t="s">
        <v>33</v>
      </c>
      <c r="H818" s="52">
        <v>2024</v>
      </c>
      <c r="I818" s="38">
        <v>115</v>
      </c>
      <c r="J818" s="38">
        <v>115</v>
      </c>
      <c r="K818" s="38">
        <v>115</v>
      </c>
      <c r="L818" s="38">
        <v>115</v>
      </c>
      <c r="M818" s="38">
        <v>115</v>
      </c>
      <c r="N818" s="37">
        <v>115</v>
      </c>
      <c r="O818" s="37">
        <v>115</v>
      </c>
      <c r="P818" s="37">
        <v>115</v>
      </c>
      <c r="Q818" s="37">
        <v>115</v>
      </c>
      <c r="R818" s="37">
        <v>115</v>
      </c>
      <c r="S818" s="37">
        <v>115</v>
      </c>
    </row>
    <row r="819" spans="1:19" customFormat="1" ht="13.2">
      <c r="A819" s="5">
        <f t="shared" si="21"/>
        <v>819</v>
      </c>
      <c r="B819" s="51" t="s">
        <v>2340</v>
      </c>
      <c r="C819" s="51" t="s">
        <v>4411</v>
      </c>
      <c r="D819" s="51" t="s">
        <v>2341</v>
      </c>
      <c r="E819" s="51" t="s">
        <v>1779</v>
      </c>
      <c r="F819" s="51" t="s">
        <v>1634</v>
      </c>
      <c r="G819" s="51" t="s">
        <v>33</v>
      </c>
      <c r="H819" s="52">
        <v>2024</v>
      </c>
      <c r="I819" s="38">
        <v>110</v>
      </c>
      <c r="J819" s="38">
        <v>110</v>
      </c>
      <c r="K819" s="38">
        <v>110</v>
      </c>
      <c r="L819" s="38">
        <v>110</v>
      </c>
      <c r="M819" s="38">
        <v>110</v>
      </c>
      <c r="N819" s="37">
        <v>110</v>
      </c>
      <c r="O819" s="37">
        <v>110</v>
      </c>
      <c r="P819" s="37">
        <v>110</v>
      </c>
      <c r="Q819" s="37">
        <v>110</v>
      </c>
      <c r="R819" s="37">
        <v>110</v>
      </c>
      <c r="S819" s="37">
        <v>110</v>
      </c>
    </row>
    <row r="820" spans="1:19" customFormat="1" ht="13.2">
      <c r="A820" s="5">
        <f t="shared" si="21"/>
        <v>820</v>
      </c>
      <c r="B820" s="51" t="s">
        <v>2342</v>
      </c>
      <c r="C820" s="51" t="s">
        <v>4411</v>
      </c>
      <c r="D820" s="51" t="s">
        <v>2343</v>
      </c>
      <c r="E820" s="51" t="s">
        <v>1779</v>
      </c>
      <c r="F820" s="51" t="s">
        <v>1634</v>
      </c>
      <c r="G820" s="51" t="s">
        <v>33</v>
      </c>
      <c r="H820" s="52">
        <v>2024</v>
      </c>
      <c r="I820" s="38">
        <v>24</v>
      </c>
      <c r="J820" s="38">
        <v>24</v>
      </c>
      <c r="K820" s="38">
        <v>24</v>
      </c>
      <c r="L820" s="38">
        <v>24</v>
      </c>
      <c r="M820" s="38">
        <v>24</v>
      </c>
      <c r="N820" s="37">
        <v>24</v>
      </c>
      <c r="O820" s="37">
        <v>24</v>
      </c>
      <c r="P820" s="37">
        <v>24</v>
      </c>
      <c r="Q820" s="37">
        <v>24</v>
      </c>
      <c r="R820" s="37">
        <v>24</v>
      </c>
      <c r="S820" s="37">
        <v>24</v>
      </c>
    </row>
    <row r="821" spans="1:19" customFormat="1" ht="13.2">
      <c r="A821" s="5">
        <f t="shared" si="21"/>
        <v>821</v>
      </c>
      <c r="B821" s="51" t="s">
        <v>2344</v>
      </c>
      <c r="C821" s="51" t="s">
        <v>4411</v>
      </c>
      <c r="D821" s="51" t="s">
        <v>2345</v>
      </c>
      <c r="E821" s="51" t="s">
        <v>1779</v>
      </c>
      <c r="F821" s="51" t="s">
        <v>1634</v>
      </c>
      <c r="G821" s="51" t="s">
        <v>33</v>
      </c>
      <c r="H821" s="52">
        <v>2024</v>
      </c>
      <c r="I821" s="38">
        <v>75</v>
      </c>
      <c r="J821" s="38">
        <v>75</v>
      </c>
      <c r="K821" s="38">
        <v>75</v>
      </c>
      <c r="L821" s="38">
        <v>75</v>
      </c>
      <c r="M821" s="38">
        <v>75</v>
      </c>
      <c r="N821" s="37">
        <v>75</v>
      </c>
      <c r="O821" s="37">
        <v>75</v>
      </c>
      <c r="P821" s="37">
        <v>75</v>
      </c>
      <c r="Q821" s="37">
        <v>75</v>
      </c>
      <c r="R821" s="37">
        <v>75</v>
      </c>
      <c r="S821" s="37">
        <v>75</v>
      </c>
    </row>
    <row r="822" spans="1:19" customFormat="1" ht="13.2">
      <c r="A822" s="5">
        <f t="shared" si="21"/>
        <v>822</v>
      </c>
      <c r="B822" s="51" t="s">
        <v>2129</v>
      </c>
      <c r="C822" s="51" t="s">
        <v>4412</v>
      </c>
      <c r="D822" s="51" t="s">
        <v>2130</v>
      </c>
      <c r="E822" s="51" t="s">
        <v>1012</v>
      </c>
      <c r="F822" s="51" t="s">
        <v>1634</v>
      </c>
      <c r="G822" s="51" t="s">
        <v>33</v>
      </c>
      <c r="H822" s="52">
        <v>2025</v>
      </c>
      <c r="I822" s="38">
        <v>195</v>
      </c>
      <c r="J822" s="38">
        <v>195</v>
      </c>
      <c r="K822" s="38">
        <v>195</v>
      </c>
      <c r="L822" s="38">
        <v>195</v>
      </c>
      <c r="M822" s="38">
        <v>195</v>
      </c>
      <c r="N822" s="37">
        <v>195</v>
      </c>
      <c r="O822" s="37">
        <v>195</v>
      </c>
      <c r="P822" s="37">
        <v>195</v>
      </c>
      <c r="Q822" s="37">
        <v>195</v>
      </c>
      <c r="R822" s="37">
        <v>195</v>
      </c>
      <c r="S822" s="37">
        <v>195</v>
      </c>
    </row>
    <row r="823" spans="1:19" customFormat="1" ht="13.2">
      <c r="A823" s="5">
        <f t="shared" si="21"/>
        <v>823</v>
      </c>
      <c r="B823" s="51" t="s">
        <v>2131</v>
      </c>
      <c r="C823" s="51" t="s">
        <v>4412</v>
      </c>
      <c r="D823" s="51" t="s">
        <v>2132</v>
      </c>
      <c r="E823" s="51" t="s">
        <v>1012</v>
      </c>
      <c r="F823" s="51" t="s">
        <v>1634</v>
      </c>
      <c r="G823" s="51" t="s">
        <v>33</v>
      </c>
      <c r="H823" s="52">
        <v>2025</v>
      </c>
      <c r="I823" s="38">
        <v>145</v>
      </c>
      <c r="J823" s="38">
        <v>145</v>
      </c>
      <c r="K823" s="38">
        <v>145</v>
      </c>
      <c r="L823" s="38">
        <v>145</v>
      </c>
      <c r="M823" s="38">
        <v>145</v>
      </c>
      <c r="N823" s="37">
        <v>145</v>
      </c>
      <c r="O823" s="37">
        <v>145</v>
      </c>
      <c r="P823" s="37">
        <v>145</v>
      </c>
      <c r="Q823" s="37">
        <v>145</v>
      </c>
      <c r="R823" s="37">
        <v>145</v>
      </c>
      <c r="S823" s="37">
        <v>145</v>
      </c>
    </row>
    <row r="824" spans="1:19" customFormat="1" ht="13.2">
      <c r="A824" s="5">
        <f t="shared" si="21"/>
        <v>824</v>
      </c>
      <c r="B824" s="51" t="s">
        <v>2569</v>
      </c>
      <c r="C824" s="51" t="s">
        <v>4413</v>
      </c>
      <c r="D824" s="51" t="s">
        <v>2570</v>
      </c>
      <c r="E824" s="51" t="s">
        <v>1811</v>
      </c>
      <c r="F824" s="51" t="s">
        <v>1634</v>
      </c>
      <c r="G824" s="51" t="s">
        <v>31</v>
      </c>
      <c r="H824" s="52">
        <v>2024</v>
      </c>
      <c r="I824" s="38">
        <v>108.8</v>
      </c>
      <c r="J824" s="38">
        <v>108.8</v>
      </c>
      <c r="K824" s="38">
        <v>108.8</v>
      </c>
      <c r="L824" s="38">
        <v>108.8</v>
      </c>
      <c r="M824" s="38">
        <v>108.8</v>
      </c>
      <c r="N824" s="37">
        <v>108.8</v>
      </c>
      <c r="O824" s="37">
        <v>108.8</v>
      </c>
      <c r="P824" s="37">
        <v>108.8</v>
      </c>
      <c r="Q824" s="37">
        <v>108.8</v>
      </c>
      <c r="R824" s="37">
        <v>108.8</v>
      </c>
      <c r="S824" s="37">
        <v>108.8</v>
      </c>
    </row>
    <row r="825" spans="1:19" customFormat="1" ht="13.2">
      <c r="A825" s="5">
        <f t="shared" si="21"/>
        <v>825</v>
      </c>
      <c r="B825" s="51" t="s">
        <v>2571</v>
      </c>
      <c r="C825" s="51" t="s">
        <v>4413</v>
      </c>
      <c r="D825" s="51" t="s">
        <v>2572</v>
      </c>
      <c r="E825" s="51" t="s">
        <v>1811</v>
      </c>
      <c r="F825" s="51" t="s">
        <v>1634</v>
      </c>
      <c r="G825" s="51" t="s">
        <v>31</v>
      </c>
      <c r="H825" s="52">
        <v>2024</v>
      </c>
      <c r="I825" s="38">
        <v>190.4</v>
      </c>
      <c r="J825" s="38">
        <v>190.4</v>
      </c>
      <c r="K825" s="38">
        <v>190.4</v>
      </c>
      <c r="L825" s="38">
        <v>190.4</v>
      </c>
      <c r="M825" s="38">
        <v>190.4</v>
      </c>
      <c r="N825" s="37">
        <v>190.4</v>
      </c>
      <c r="O825" s="37">
        <v>190.4</v>
      </c>
      <c r="P825" s="37">
        <v>190.4</v>
      </c>
      <c r="Q825" s="37">
        <v>190.4</v>
      </c>
      <c r="R825" s="37">
        <v>190.4</v>
      </c>
      <c r="S825" s="37">
        <v>190.4</v>
      </c>
    </row>
    <row r="826" spans="1:19" customFormat="1" ht="13.2">
      <c r="A826" s="5">
        <f t="shared" si="21"/>
        <v>826</v>
      </c>
      <c r="B826" s="51" t="s">
        <v>3838</v>
      </c>
      <c r="C826" s="51" t="s">
        <v>4414</v>
      </c>
      <c r="D826" s="51" t="s">
        <v>3839</v>
      </c>
      <c r="E826" s="51" t="s">
        <v>1015</v>
      </c>
      <c r="F826" s="51" t="s">
        <v>1634</v>
      </c>
      <c r="G826" s="51" t="s">
        <v>33</v>
      </c>
      <c r="H826" s="52">
        <v>2024</v>
      </c>
      <c r="I826" s="38">
        <v>146.63999999999999</v>
      </c>
      <c r="J826" s="38">
        <v>144</v>
      </c>
      <c r="K826" s="38">
        <v>144</v>
      </c>
      <c r="L826" s="38">
        <v>144</v>
      </c>
      <c r="M826" s="38">
        <v>144</v>
      </c>
      <c r="N826" s="37">
        <v>144</v>
      </c>
      <c r="O826" s="37">
        <v>144</v>
      </c>
      <c r="P826" s="37">
        <v>144</v>
      </c>
      <c r="Q826" s="37">
        <v>144</v>
      </c>
      <c r="R826" s="37">
        <v>144</v>
      </c>
      <c r="S826" s="37">
        <v>144</v>
      </c>
    </row>
    <row r="827" spans="1:19" customFormat="1" ht="13.2">
      <c r="A827" s="5">
        <f t="shared" si="21"/>
        <v>827</v>
      </c>
      <c r="B827" s="51" t="s">
        <v>3840</v>
      </c>
      <c r="C827" s="51" t="s">
        <v>4414</v>
      </c>
      <c r="D827" s="51" t="s">
        <v>3841</v>
      </c>
      <c r="E827" s="51" t="s">
        <v>1015</v>
      </c>
      <c r="F827" s="51" t="s">
        <v>1634</v>
      </c>
      <c r="G827" s="51" t="s">
        <v>33</v>
      </c>
      <c r="H827" s="52">
        <v>2024</v>
      </c>
      <c r="I827" s="38">
        <v>2.52</v>
      </c>
      <c r="J827" s="38">
        <v>2.5</v>
      </c>
      <c r="K827" s="38">
        <v>2.5</v>
      </c>
      <c r="L827" s="38">
        <v>2.5</v>
      </c>
      <c r="M827" s="38">
        <v>2.5</v>
      </c>
      <c r="N827" s="37">
        <v>2.5</v>
      </c>
      <c r="O827" s="37">
        <v>2.5</v>
      </c>
      <c r="P827" s="37">
        <v>2.5</v>
      </c>
      <c r="Q827" s="37">
        <v>2.5</v>
      </c>
      <c r="R827" s="37">
        <v>2.5</v>
      </c>
      <c r="S827" s="37">
        <v>2.5</v>
      </c>
    </row>
    <row r="828" spans="1:19" customFormat="1" ht="13.2">
      <c r="A828" s="5">
        <f t="shared" si="21"/>
        <v>828</v>
      </c>
      <c r="B828" s="51" t="s">
        <v>3842</v>
      </c>
      <c r="C828" s="51" t="s">
        <v>4414</v>
      </c>
      <c r="D828" s="51" t="s">
        <v>3843</v>
      </c>
      <c r="E828" s="51" t="s">
        <v>1015</v>
      </c>
      <c r="F828" s="51" t="s">
        <v>1634</v>
      </c>
      <c r="G828" s="51" t="s">
        <v>33</v>
      </c>
      <c r="H828" s="52">
        <v>2024</v>
      </c>
      <c r="I828" s="38">
        <v>59.22</v>
      </c>
      <c r="J828" s="38">
        <v>58.2</v>
      </c>
      <c r="K828" s="38">
        <v>58.2</v>
      </c>
      <c r="L828" s="38">
        <v>58.2</v>
      </c>
      <c r="M828" s="38">
        <v>58.2</v>
      </c>
      <c r="N828" s="37">
        <v>58.2</v>
      </c>
      <c r="O828" s="37">
        <v>58.2</v>
      </c>
      <c r="P828" s="37">
        <v>58.2</v>
      </c>
      <c r="Q828" s="37">
        <v>58.2</v>
      </c>
      <c r="R828" s="37">
        <v>58.2</v>
      </c>
      <c r="S828" s="37">
        <v>58.2</v>
      </c>
    </row>
    <row r="829" spans="1:19" customFormat="1" ht="13.2">
      <c r="A829" s="5">
        <f t="shared" si="21"/>
        <v>829</v>
      </c>
      <c r="B829" s="51" t="s">
        <v>3844</v>
      </c>
      <c r="C829" s="51" t="s">
        <v>4414</v>
      </c>
      <c r="D829" s="51" t="s">
        <v>3845</v>
      </c>
      <c r="E829" s="51" t="s">
        <v>1015</v>
      </c>
      <c r="F829" s="51" t="s">
        <v>1634</v>
      </c>
      <c r="G829" s="51" t="s">
        <v>33</v>
      </c>
      <c r="H829" s="52">
        <v>2024</v>
      </c>
      <c r="I829" s="38">
        <v>20.16</v>
      </c>
      <c r="J829" s="38">
        <v>19.8</v>
      </c>
      <c r="K829" s="38">
        <v>19.8</v>
      </c>
      <c r="L829" s="38">
        <v>19.8</v>
      </c>
      <c r="M829" s="38">
        <v>19.8</v>
      </c>
      <c r="N829" s="37">
        <v>19.8</v>
      </c>
      <c r="O829" s="37">
        <v>19.8</v>
      </c>
      <c r="P829" s="37">
        <v>19.8</v>
      </c>
      <c r="Q829" s="37">
        <v>19.8</v>
      </c>
      <c r="R829" s="37">
        <v>19.8</v>
      </c>
      <c r="S829" s="37">
        <v>19.8</v>
      </c>
    </row>
    <row r="830" spans="1:19" customFormat="1" ht="13.2">
      <c r="A830" s="5">
        <f t="shared" si="21"/>
        <v>830</v>
      </c>
      <c r="B830" s="51" t="s">
        <v>3846</v>
      </c>
      <c r="C830" s="51" t="s">
        <v>4414</v>
      </c>
      <c r="D830" s="51" t="s">
        <v>3847</v>
      </c>
      <c r="E830" s="51" t="s">
        <v>1015</v>
      </c>
      <c r="F830" s="51" t="s">
        <v>1634</v>
      </c>
      <c r="G830" s="51" t="s">
        <v>33</v>
      </c>
      <c r="H830" s="52">
        <v>2024</v>
      </c>
      <c r="I830" s="38">
        <v>67.680000000000007</v>
      </c>
      <c r="J830" s="38">
        <v>66.5</v>
      </c>
      <c r="K830" s="38">
        <v>66.5</v>
      </c>
      <c r="L830" s="38">
        <v>66.5</v>
      </c>
      <c r="M830" s="38">
        <v>66.5</v>
      </c>
      <c r="N830" s="37">
        <v>66.5</v>
      </c>
      <c r="O830" s="37">
        <v>66.5</v>
      </c>
      <c r="P830" s="37">
        <v>66.5</v>
      </c>
      <c r="Q830" s="37">
        <v>66.5</v>
      </c>
      <c r="R830" s="37">
        <v>66.5</v>
      </c>
      <c r="S830" s="37">
        <v>66.5</v>
      </c>
    </row>
    <row r="831" spans="1:19" customFormat="1" ht="13.2">
      <c r="A831" s="5">
        <f t="shared" si="21"/>
        <v>831</v>
      </c>
      <c r="B831" s="51" t="s">
        <v>3848</v>
      </c>
      <c r="C831" s="51" t="s">
        <v>4414</v>
      </c>
      <c r="D831" s="51" t="s">
        <v>3849</v>
      </c>
      <c r="E831" s="51" t="s">
        <v>1015</v>
      </c>
      <c r="F831" s="51" t="s">
        <v>1634</v>
      </c>
      <c r="G831" s="51" t="s">
        <v>33</v>
      </c>
      <c r="H831" s="52">
        <v>2024</v>
      </c>
      <c r="I831" s="38">
        <v>12.6</v>
      </c>
      <c r="J831" s="38">
        <v>12.4</v>
      </c>
      <c r="K831" s="38">
        <v>12.4</v>
      </c>
      <c r="L831" s="38">
        <v>12.4</v>
      </c>
      <c r="M831" s="38">
        <v>12.4</v>
      </c>
      <c r="N831" s="37">
        <v>12.4</v>
      </c>
      <c r="O831" s="37">
        <v>12.4</v>
      </c>
      <c r="P831" s="37">
        <v>12.4</v>
      </c>
      <c r="Q831" s="37">
        <v>12.4</v>
      </c>
      <c r="R831" s="37">
        <v>12.4</v>
      </c>
      <c r="S831" s="37">
        <v>12.4</v>
      </c>
    </row>
    <row r="832" spans="1:19" customFormat="1" ht="13.2">
      <c r="A832" s="5">
        <f t="shared" si="21"/>
        <v>832</v>
      </c>
      <c r="B832" s="51" t="s">
        <v>2135</v>
      </c>
      <c r="C832" s="51" t="s">
        <v>4415</v>
      </c>
      <c r="D832" s="51" t="s">
        <v>2136</v>
      </c>
      <c r="E832" s="51" t="s">
        <v>1015</v>
      </c>
      <c r="F832" s="51" t="s">
        <v>1634</v>
      </c>
      <c r="G832" s="51" t="s">
        <v>33</v>
      </c>
      <c r="H832" s="52">
        <v>2024</v>
      </c>
      <c r="I832" s="38">
        <v>90</v>
      </c>
      <c r="J832" s="38">
        <v>90</v>
      </c>
      <c r="K832" s="38">
        <v>90</v>
      </c>
      <c r="L832" s="38">
        <v>90</v>
      </c>
      <c r="M832" s="38">
        <v>90</v>
      </c>
      <c r="N832" s="37">
        <v>90</v>
      </c>
      <c r="O832" s="37">
        <v>90</v>
      </c>
      <c r="P832" s="37">
        <v>90</v>
      </c>
      <c r="Q832" s="37">
        <v>90</v>
      </c>
      <c r="R832" s="37">
        <v>90</v>
      </c>
      <c r="S832" s="37">
        <v>90</v>
      </c>
    </row>
    <row r="833" spans="1:19" customFormat="1" ht="13.2">
      <c r="A833" s="5">
        <f t="shared" si="21"/>
        <v>833</v>
      </c>
      <c r="B833" s="51" t="s">
        <v>2137</v>
      </c>
      <c r="C833" s="51" t="s">
        <v>4415</v>
      </c>
      <c r="D833" s="51" t="s">
        <v>2138</v>
      </c>
      <c r="E833" s="51" t="s">
        <v>1015</v>
      </c>
      <c r="F833" s="51" t="s">
        <v>1634</v>
      </c>
      <c r="G833" s="51" t="s">
        <v>33</v>
      </c>
      <c r="H833" s="52">
        <v>2024</v>
      </c>
      <c r="I833" s="38">
        <v>26.6</v>
      </c>
      <c r="J833" s="38">
        <v>26.6</v>
      </c>
      <c r="K833" s="38">
        <v>26.6</v>
      </c>
      <c r="L833" s="38">
        <v>26.6</v>
      </c>
      <c r="M833" s="38">
        <v>26.6</v>
      </c>
      <c r="N833" s="37">
        <v>26.6</v>
      </c>
      <c r="O833" s="37">
        <v>26.6</v>
      </c>
      <c r="P833" s="37">
        <v>26.6</v>
      </c>
      <c r="Q833" s="37">
        <v>26.6</v>
      </c>
      <c r="R833" s="37">
        <v>26.6</v>
      </c>
      <c r="S833" s="37">
        <v>26.6</v>
      </c>
    </row>
    <row r="834" spans="1:19" customFormat="1" ht="13.2">
      <c r="A834" s="5">
        <f t="shared" si="21"/>
        <v>834</v>
      </c>
      <c r="B834" s="51" t="s">
        <v>2139</v>
      </c>
      <c r="C834" s="51" t="s">
        <v>4415</v>
      </c>
      <c r="D834" s="51" t="s">
        <v>2140</v>
      </c>
      <c r="E834" s="51" t="s">
        <v>1015</v>
      </c>
      <c r="F834" s="51" t="s">
        <v>1634</v>
      </c>
      <c r="G834" s="51" t="s">
        <v>33</v>
      </c>
      <c r="H834" s="52">
        <v>2024</v>
      </c>
      <c r="I834" s="38">
        <v>126</v>
      </c>
      <c r="J834" s="38">
        <v>126</v>
      </c>
      <c r="K834" s="38">
        <v>126</v>
      </c>
      <c r="L834" s="38">
        <v>126</v>
      </c>
      <c r="M834" s="38">
        <v>126</v>
      </c>
      <c r="N834" s="37">
        <v>126</v>
      </c>
      <c r="O834" s="37">
        <v>126</v>
      </c>
      <c r="P834" s="37">
        <v>126</v>
      </c>
      <c r="Q834" s="37">
        <v>126</v>
      </c>
      <c r="R834" s="37">
        <v>126</v>
      </c>
      <c r="S834" s="37">
        <v>126</v>
      </c>
    </row>
    <row r="835" spans="1:19" customFormat="1" ht="13.2">
      <c r="A835" s="5">
        <f t="shared" si="21"/>
        <v>835</v>
      </c>
      <c r="B835" s="51" t="s">
        <v>3850</v>
      </c>
      <c r="C835" s="51" t="s">
        <v>4416</v>
      </c>
      <c r="D835" s="51" t="s">
        <v>3851</v>
      </c>
      <c r="E835" s="51" t="s">
        <v>260</v>
      </c>
      <c r="F835" s="51" t="s">
        <v>1634</v>
      </c>
      <c r="G835" s="51" t="s">
        <v>32</v>
      </c>
      <c r="H835" s="52">
        <v>2024</v>
      </c>
      <c r="I835" s="38">
        <v>163.19999999999999</v>
      </c>
      <c r="J835" s="38">
        <v>159</v>
      </c>
      <c r="K835" s="38">
        <v>159</v>
      </c>
      <c r="L835" s="38">
        <v>159</v>
      </c>
      <c r="M835" s="38">
        <v>159</v>
      </c>
      <c r="N835" s="37">
        <v>159</v>
      </c>
      <c r="O835" s="37">
        <v>159</v>
      </c>
      <c r="P835" s="37">
        <v>159</v>
      </c>
      <c r="Q835" s="37">
        <v>159</v>
      </c>
      <c r="R835" s="37">
        <v>159</v>
      </c>
      <c r="S835" s="37">
        <v>159</v>
      </c>
    </row>
    <row r="836" spans="1:19" customFormat="1" ht="13.2">
      <c r="A836" s="5">
        <f t="shared" si="21"/>
        <v>836</v>
      </c>
      <c r="B836" s="51" t="s">
        <v>2573</v>
      </c>
      <c r="C836" s="51" t="s">
        <v>4417</v>
      </c>
      <c r="D836" s="51" t="s">
        <v>2574</v>
      </c>
      <c r="E836" s="51" t="s">
        <v>1318</v>
      </c>
      <c r="F836" s="51" t="s">
        <v>55</v>
      </c>
      <c r="G836" s="51" t="s">
        <v>69</v>
      </c>
      <c r="H836" s="52">
        <v>2024</v>
      </c>
      <c r="I836" s="38">
        <v>153</v>
      </c>
      <c r="J836" s="38">
        <v>153</v>
      </c>
      <c r="K836" s="38">
        <v>153</v>
      </c>
      <c r="L836" s="38">
        <v>153</v>
      </c>
      <c r="M836" s="38">
        <v>153</v>
      </c>
      <c r="N836" s="37">
        <v>153</v>
      </c>
      <c r="O836" s="37">
        <v>153</v>
      </c>
      <c r="P836" s="37">
        <v>153</v>
      </c>
      <c r="Q836" s="37">
        <v>153</v>
      </c>
      <c r="R836" s="37">
        <v>153</v>
      </c>
      <c r="S836" s="37">
        <v>153</v>
      </c>
    </row>
    <row r="837" spans="1:19" customFormat="1" ht="13.2">
      <c r="A837" s="5">
        <f t="shared" si="21"/>
        <v>837</v>
      </c>
      <c r="B837" s="51" t="s">
        <v>2575</v>
      </c>
      <c r="C837" s="51" t="s">
        <v>4417</v>
      </c>
      <c r="D837" s="51" t="s">
        <v>2576</v>
      </c>
      <c r="E837" s="51" t="s">
        <v>1318</v>
      </c>
      <c r="F837" s="51" t="s">
        <v>55</v>
      </c>
      <c r="G837" s="51" t="s">
        <v>69</v>
      </c>
      <c r="H837" s="52">
        <v>2024</v>
      </c>
      <c r="I837" s="38">
        <v>148.5</v>
      </c>
      <c r="J837" s="38">
        <v>148.5</v>
      </c>
      <c r="K837" s="38">
        <v>148.5</v>
      </c>
      <c r="L837" s="38">
        <v>148.5</v>
      </c>
      <c r="M837" s="38">
        <v>148.5</v>
      </c>
      <c r="N837" s="37">
        <v>148.5</v>
      </c>
      <c r="O837" s="37">
        <v>148.5</v>
      </c>
      <c r="P837" s="37">
        <v>148.5</v>
      </c>
      <c r="Q837" s="37">
        <v>148.5</v>
      </c>
      <c r="R837" s="37">
        <v>148.5</v>
      </c>
      <c r="S837" s="37">
        <v>148.5</v>
      </c>
    </row>
    <row r="838" spans="1:19" customFormat="1" ht="13.2">
      <c r="A838" s="5">
        <f t="shared" ref="A838:A901" si="26">A837+1</f>
        <v>838</v>
      </c>
      <c r="B838" s="51" t="s">
        <v>2350</v>
      </c>
      <c r="C838" s="51" t="s">
        <v>4418</v>
      </c>
      <c r="D838" s="51" t="s">
        <v>2351</v>
      </c>
      <c r="E838" s="51" t="s">
        <v>1548</v>
      </c>
      <c r="F838" s="51" t="s">
        <v>1634</v>
      </c>
      <c r="G838" s="51" t="s">
        <v>32</v>
      </c>
      <c r="H838" s="52">
        <v>2024</v>
      </c>
      <c r="I838" s="38">
        <v>130.19999999999999</v>
      </c>
      <c r="J838" s="38">
        <v>130.19999999999999</v>
      </c>
      <c r="K838" s="38">
        <v>130.19999999999999</v>
      </c>
      <c r="L838" s="38">
        <v>130.19999999999999</v>
      </c>
      <c r="M838" s="38">
        <v>130.19999999999999</v>
      </c>
      <c r="N838" s="37">
        <v>130.19999999999999</v>
      </c>
      <c r="O838" s="37">
        <v>130.19999999999999</v>
      </c>
      <c r="P838" s="37">
        <v>130.19999999999999</v>
      </c>
      <c r="Q838" s="37">
        <v>130.19999999999999</v>
      </c>
      <c r="R838" s="37">
        <v>130.19999999999999</v>
      </c>
      <c r="S838" s="37">
        <v>130.19999999999999</v>
      </c>
    </row>
    <row r="839" spans="1:19" customFormat="1" ht="13.2">
      <c r="A839" s="5">
        <f t="shared" si="26"/>
        <v>839</v>
      </c>
      <c r="B839" s="51" t="s">
        <v>2352</v>
      </c>
      <c r="C839" s="51" t="s">
        <v>4418</v>
      </c>
      <c r="D839" s="51" t="s">
        <v>2353</v>
      </c>
      <c r="E839" s="51" t="s">
        <v>1548</v>
      </c>
      <c r="F839" s="51" t="s">
        <v>1634</v>
      </c>
      <c r="G839" s="51" t="s">
        <v>32</v>
      </c>
      <c r="H839" s="52">
        <v>2024</v>
      </c>
      <c r="I839" s="38">
        <v>84</v>
      </c>
      <c r="J839" s="38">
        <v>84</v>
      </c>
      <c r="K839" s="38">
        <v>84</v>
      </c>
      <c r="L839" s="38">
        <v>84</v>
      </c>
      <c r="M839" s="38">
        <v>84</v>
      </c>
      <c r="N839" s="37">
        <v>84</v>
      </c>
      <c r="O839" s="37">
        <v>84</v>
      </c>
      <c r="P839" s="37">
        <v>84</v>
      </c>
      <c r="Q839" s="37">
        <v>84</v>
      </c>
      <c r="R839" s="37">
        <v>84</v>
      </c>
      <c r="S839" s="37">
        <v>84</v>
      </c>
    </row>
    <row r="840" spans="1:19" customFormat="1" ht="13.2">
      <c r="A840" s="5">
        <f t="shared" si="26"/>
        <v>840</v>
      </c>
      <c r="B840" s="51" t="s">
        <v>2354</v>
      </c>
      <c r="C840" s="51" t="s">
        <v>4418</v>
      </c>
      <c r="D840" s="51" t="s">
        <v>2355</v>
      </c>
      <c r="E840" s="51" t="s">
        <v>1548</v>
      </c>
      <c r="F840" s="51" t="s">
        <v>1634</v>
      </c>
      <c r="G840" s="51" t="s">
        <v>32</v>
      </c>
      <c r="H840" s="52">
        <v>2024</v>
      </c>
      <c r="I840" s="38">
        <v>54</v>
      </c>
      <c r="J840" s="38">
        <v>54</v>
      </c>
      <c r="K840" s="38">
        <v>54</v>
      </c>
      <c r="L840" s="38">
        <v>54</v>
      </c>
      <c r="M840" s="38">
        <v>54</v>
      </c>
      <c r="N840" s="37">
        <v>54</v>
      </c>
      <c r="O840" s="37">
        <v>54</v>
      </c>
      <c r="P840" s="37">
        <v>54</v>
      </c>
      <c r="Q840" s="37">
        <v>54</v>
      </c>
      <c r="R840" s="37">
        <v>54</v>
      </c>
      <c r="S840" s="37">
        <v>54</v>
      </c>
    </row>
    <row r="841" spans="1:19" customFormat="1" ht="13.2">
      <c r="A841" s="5">
        <f t="shared" si="26"/>
        <v>841</v>
      </c>
      <c r="B841" s="51" t="s">
        <v>1549</v>
      </c>
      <c r="C841" s="51" t="s">
        <v>4419</v>
      </c>
      <c r="D841" s="51" t="s">
        <v>2143</v>
      </c>
      <c r="E841" s="51" t="s">
        <v>1058</v>
      </c>
      <c r="F841" s="51" t="s">
        <v>1634</v>
      </c>
      <c r="G841" s="51" t="s">
        <v>33</v>
      </c>
      <c r="H841" s="52">
        <v>2024</v>
      </c>
      <c r="I841" s="38">
        <v>162.1</v>
      </c>
      <c r="J841" s="38">
        <v>162.1</v>
      </c>
      <c r="K841" s="38">
        <v>162.1</v>
      </c>
      <c r="L841" s="38">
        <v>162.1</v>
      </c>
      <c r="M841" s="38">
        <v>162.1</v>
      </c>
      <c r="N841" s="37">
        <v>162.1</v>
      </c>
      <c r="O841" s="37">
        <v>162.1</v>
      </c>
      <c r="P841" s="37">
        <v>162.1</v>
      </c>
      <c r="Q841" s="37">
        <v>162.1</v>
      </c>
      <c r="R841" s="37">
        <v>162.1</v>
      </c>
      <c r="S841" s="37">
        <v>162.1</v>
      </c>
    </row>
    <row r="842" spans="1:19" customFormat="1" ht="13.2">
      <c r="A842" s="5">
        <f t="shared" si="26"/>
        <v>842</v>
      </c>
      <c r="B842" s="51" t="s">
        <v>1690</v>
      </c>
      <c r="C842" s="51" t="s">
        <v>4420</v>
      </c>
      <c r="D842" s="51" t="s">
        <v>2150</v>
      </c>
      <c r="E842" s="51" t="s">
        <v>1033</v>
      </c>
      <c r="F842" s="51" t="s">
        <v>1634</v>
      </c>
      <c r="G842" s="51" t="s">
        <v>33</v>
      </c>
      <c r="H842" s="52">
        <v>2024</v>
      </c>
      <c r="I842" s="38">
        <v>182.4</v>
      </c>
      <c r="J842" s="38">
        <v>182.4</v>
      </c>
      <c r="K842" s="38">
        <v>182.4</v>
      </c>
      <c r="L842" s="38">
        <v>182.4</v>
      </c>
      <c r="M842" s="38">
        <v>182.4</v>
      </c>
      <c r="N842" s="37">
        <v>182.4</v>
      </c>
      <c r="O842" s="37">
        <v>182.4</v>
      </c>
      <c r="P842" s="37">
        <v>182.4</v>
      </c>
      <c r="Q842" s="37">
        <v>182.4</v>
      </c>
      <c r="R842" s="37">
        <v>182.4</v>
      </c>
      <c r="S842" s="37">
        <v>182.4</v>
      </c>
    </row>
    <row r="843" spans="1:19" customFormat="1" ht="13.2">
      <c r="A843" s="5">
        <f t="shared" si="26"/>
        <v>843</v>
      </c>
      <c r="B843" s="51" t="s">
        <v>1561</v>
      </c>
      <c r="C843" s="51" t="s">
        <v>4421</v>
      </c>
      <c r="D843" s="51" t="s">
        <v>2169</v>
      </c>
      <c r="E843" s="51" t="s">
        <v>39</v>
      </c>
      <c r="F843" s="51" t="s">
        <v>1634</v>
      </c>
      <c r="G843" s="51" t="s">
        <v>32</v>
      </c>
      <c r="H843" s="52">
        <v>2024</v>
      </c>
      <c r="I843" s="38">
        <v>201.6</v>
      </c>
      <c r="J843" s="38">
        <v>201.6</v>
      </c>
      <c r="K843" s="38">
        <v>201.6</v>
      </c>
      <c r="L843" s="38">
        <v>201.6</v>
      </c>
      <c r="M843" s="38">
        <v>201.6</v>
      </c>
      <c r="N843" s="37">
        <v>201.6</v>
      </c>
      <c r="O843" s="37">
        <v>201.6</v>
      </c>
      <c r="P843" s="37">
        <v>201.6</v>
      </c>
      <c r="Q843" s="37">
        <v>201.6</v>
      </c>
      <c r="R843" s="37">
        <v>201.6</v>
      </c>
      <c r="S843" s="37">
        <v>201.6</v>
      </c>
    </row>
    <row r="844" spans="1:19" customFormat="1" ht="13.2">
      <c r="A844" s="5">
        <f t="shared" si="26"/>
        <v>844</v>
      </c>
      <c r="B844" s="51" t="s">
        <v>3852</v>
      </c>
      <c r="C844" s="51" t="s">
        <v>4422</v>
      </c>
      <c r="D844" s="51" t="s">
        <v>3853</v>
      </c>
      <c r="E844" s="51" t="s">
        <v>1508</v>
      </c>
      <c r="F844" s="51" t="s">
        <v>1634</v>
      </c>
      <c r="G844" s="51" t="s">
        <v>33</v>
      </c>
      <c r="H844" s="52">
        <v>2024</v>
      </c>
      <c r="I844" s="38">
        <v>124.1</v>
      </c>
      <c r="J844" s="38">
        <v>124.1</v>
      </c>
      <c r="K844" s="38">
        <v>124.1</v>
      </c>
      <c r="L844" s="38">
        <v>124.1</v>
      </c>
      <c r="M844" s="38">
        <v>124.1</v>
      </c>
      <c r="N844" s="37">
        <v>124.1</v>
      </c>
      <c r="O844" s="37">
        <v>124.1</v>
      </c>
      <c r="P844" s="37">
        <v>124.1</v>
      </c>
      <c r="Q844" s="37">
        <v>124.1</v>
      </c>
      <c r="R844" s="37">
        <v>124.1</v>
      </c>
      <c r="S844" s="37">
        <v>124.1</v>
      </c>
    </row>
    <row r="845" spans="1:19" customFormat="1" ht="13.2">
      <c r="A845" s="5">
        <f t="shared" si="26"/>
        <v>845</v>
      </c>
      <c r="B845" s="51" t="s">
        <v>3854</v>
      </c>
      <c r="C845" s="51" t="s">
        <v>4422</v>
      </c>
      <c r="D845" s="51" t="s">
        <v>3855</v>
      </c>
      <c r="E845" s="51" t="s">
        <v>1508</v>
      </c>
      <c r="F845" s="51" t="s">
        <v>1634</v>
      </c>
      <c r="G845" s="51" t="s">
        <v>33</v>
      </c>
      <c r="H845" s="52">
        <v>2024</v>
      </c>
      <c r="I845" s="38">
        <v>16.239999999999998</v>
      </c>
      <c r="J845" s="38">
        <v>16.2</v>
      </c>
      <c r="K845" s="38">
        <v>16.2</v>
      </c>
      <c r="L845" s="38">
        <v>16.2</v>
      </c>
      <c r="M845" s="38">
        <v>16.2</v>
      </c>
      <c r="N845" s="37">
        <v>16.2</v>
      </c>
      <c r="O845" s="37">
        <v>16.2</v>
      </c>
      <c r="P845" s="37">
        <v>16.2</v>
      </c>
      <c r="Q845" s="37">
        <v>16.2</v>
      </c>
      <c r="R845" s="37">
        <v>16.2</v>
      </c>
      <c r="S845" s="37">
        <v>16.2</v>
      </c>
    </row>
    <row r="846" spans="1:19" customFormat="1" ht="13.2">
      <c r="A846" s="5">
        <f t="shared" si="26"/>
        <v>846</v>
      </c>
      <c r="B846" s="51" t="s">
        <v>2170</v>
      </c>
      <c r="C846" s="51" t="s">
        <v>4423</v>
      </c>
      <c r="D846" s="51" t="s">
        <v>2171</v>
      </c>
      <c r="E846" s="51" t="s">
        <v>158</v>
      </c>
      <c r="F846" s="51" t="s">
        <v>1634</v>
      </c>
      <c r="G846" s="51" t="s">
        <v>31</v>
      </c>
      <c r="H846" s="52">
        <v>2024</v>
      </c>
      <c r="I846" s="38">
        <v>153</v>
      </c>
      <c r="J846" s="38">
        <v>153</v>
      </c>
      <c r="K846" s="38">
        <v>153</v>
      </c>
      <c r="L846" s="38">
        <v>153</v>
      </c>
      <c r="M846" s="38">
        <v>153</v>
      </c>
      <c r="N846" s="37">
        <v>153</v>
      </c>
      <c r="O846" s="37">
        <v>153</v>
      </c>
      <c r="P846" s="37">
        <v>153</v>
      </c>
      <c r="Q846" s="37">
        <v>153</v>
      </c>
      <c r="R846" s="37">
        <v>153</v>
      </c>
      <c r="S846" s="37">
        <v>153</v>
      </c>
    </row>
    <row r="847" spans="1:19" customFormat="1" ht="13.2">
      <c r="A847" s="5">
        <f t="shared" si="26"/>
        <v>847</v>
      </c>
      <c r="B847" s="51" t="s">
        <v>2172</v>
      </c>
      <c r="C847" s="51" t="s">
        <v>4423</v>
      </c>
      <c r="D847" s="51" t="s">
        <v>2173</v>
      </c>
      <c r="E847" s="51" t="s">
        <v>158</v>
      </c>
      <c r="F847" s="51" t="s">
        <v>1634</v>
      </c>
      <c r="G847" s="51" t="s">
        <v>31</v>
      </c>
      <c r="H847" s="52">
        <v>2024</v>
      </c>
      <c r="I847" s="38">
        <v>147</v>
      </c>
      <c r="J847" s="38">
        <v>147</v>
      </c>
      <c r="K847" s="38">
        <v>147</v>
      </c>
      <c r="L847" s="38">
        <v>147</v>
      </c>
      <c r="M847" s="38">
        <v>147</v>
      </c>
      <c r="N847" s="37">
        <v>147</v>
      </c>
      <c r="O847" s="37">
        <v>147</v>
      </c>
      <c r="P847" s="37">
        <v>147</v>
      </c>
      <c r="Q847" s="37">
        <v>147</v>
      </c>
      <c r="R847" s="37">
        <v>147</v>
      </c>
      <c r="S847" s="37">
        <v>147</v>
      </c>
    </row>
    <row r="848" spans="1:19" customFormat="1" ht="13.2">
      <c r="A848" s="5">
        <f t="shared" si="26"/>
        <v>848</v>
      </c>
      <c r="B848" s="51" t="s">
        <v>2276</v>
      </c>
      <c r="C848" s="51" t="s">
        <v>4424</v>
      </c>
      <c r="D848" s="51" t="s">
        <v>2278</v>
      </c>
      <c r="E848" s="51" t="s">
        <v>1048</v>
      </c>
      <c r="F848" s="51" t="s">
        <v>1634</v>
      </c>
      <c r="G848" s="51" t="s">
        <v>31</v>
      </c>
      <c r="H848" s="52">
        <v>2024</v>
      </c>
      <c r="I848" s="38">
        <v>187.2</v>
      </c>
      <c r="J848" s="38">
        <v>187.2</v>
      </c>
      <c r="K848" s="38">
        <v>187.2</v>
      </c>
      <c r="L848" s="38">
        <v>187.2</v>
      </c>
      <c r="M848" s="38">
        <v>187.2</v>
      </c>
      <c r="N848" s="37">
        <v>187.2</v>
      </c>
      <c r="O848" s="37">
        <v>187.2</v>
      </c>
      <c r="P848" s="37">
        <v>187.2</v>
      </c>
      <c r="Q848" s="37">
        <v>187.2</v>
      </c>
      <c r="R848" s="37">
        <v>187.2</v>
      </c>
      <c r="S848" s="37">
        <v>187.2</v>
      </c>
    </row>
    <row r="849" spans="1:19" customFormat="1" ht="13.2">
      <c r="A849" s="5">
        <f t="shared" si="26"/>
        <v>849</v>
      </c>
      <c r="B849" s="51" t="s">
        <v>2277</v>
      </c>
      <c r="C849" s="51" t="s">
        <v>4424</v>
      </c>
      <c r="D849" s="51" t="s">
        <v>2279</v>
      </c>
      <c r="E849" s="51" t="s">
        <v>1048</v>
      </c>
      <c r="F849" s="51" t="s">
        <v>1634</v>
      </c>
      <c r="G849" s="51" t="s">
        <v>31</v>
      </c>
      <c r="H849" s="52">
        <v>2024</v>
      </c>
      <c r="I849" s="38">
        <v>115.2</v>
      </c>
      <c r="J849" s="38">
        <v>115.2</v>
      </c>
      <c r="K849" s="38">
        <v>115.2</v>
      </c>
      <c r="L849" s="38">
        <v>115.2</v>
      </c>
      <c r="M849" s="38">
        <v>115.2</v>
      </c>
      <c r="N849" s="37">
        <v>115.2</v>
      </c>
      <c r="O849" s="37">
        <v>115.2</v>
      </c>
      <c r="P849" s="37">
        <v>115.2</v>
      </c>
      <c r="Q849" s="37">
        <v>115.2</v>
      </c>
      <c r="R849" s="37">
        <v>115.2</v>
      </c>
      <c r="S849" s="37">
        <v>115.2</v>
      </c>
    </row>
    <row r="850" spans="1:19" customFormat="1" ht="13.2">
      <c r="A850" s="5">
        <f t="shared" si="26"/>
        <v>850</v>
      </c>
      <c r="B850" s="51" t="s">
        <v>3856</v>
      </c>
      <c r="C850" s="51" t="s">
        <v>4425</v>
      </c>
      <c r="D850" s="51" t="s">
        <v>3857</v>
      </c>
      <c r="E850" s="51" t="s">
        <v>87</v>
      </c>
      <c r="F850" s="51" t="s">
        <v>1634</v>
      </c>
      <c r="G850" s="51" t="s">
        <v>33</v>
      </c>
      <c r="H850" s="52">
        <v>2024</v>
      </c>
      <c r="I850" s="38">
        <v>203.1</v>
      </c>
      <c r="J850" s="38">
        <v>203</v>
      </c>
      <c r="K850" s="38">
        <v>203</v>
      </c>
      <c r="L850" s="38">
        <v>203</v>
      </c>
      <c r="M850" s="38">
        <v>203</v>
      </c>
      <c r="N850" s="37">
        <v>203</v>
      </c>
      <c r="O850" s="37">
        <v>203</v>
      </c>
      <c r="P850" s="37">
        <v>203</v>
      </c>
      <c r="Q850" s="37">
        <v>203</v>
      </c>
      <c r="R850" s="37">
        <v>203</v>
      </c>
      <c r="S850" s="37">
        <v>203</v>
      </c>
    </row>
    <row r="851" spans="1:19" customFormat="1" ht="13.2">
      <c r="A851" s="5">
        <f t="shared" si="26"/>
        <v>851</v>
      </c>
      <c r="B851" s="51" t="s">
        <v>3858</v>
      </c>
      <c r="C851" s="51" t="s">
        <v>4425</v>
      </c>
      <c r="D851" s="51" t="s">
        <v>3859</v>
      </c>
      <c r="E851" s="51" t="s">
        <v>87</v>
      </c>
      <c r="F851" s="51" t="s">
        <v>1634</v>
      </c>
      <c r="G851" s="51" t="s">
        <v>33</v>
      </c>
      <c r="H851" s="52">
        <v>2024</v>
      </c>
      <c r="I851" s="38">
        <v>20.9</v>
      </c>
      <c r="J851" s="38">
        <v>20.9</v>
      </c>
      <c r="K851" s="38">
        <v>20.9</v>
      </c>
      <c r="L851" s="38">
        <v>20.9</v>
      </c>
      <c r="M851" s="38">
        <v>20.9</v>
      </c>
      <c r="N851" s="37">
        <v>20.9</v>
      </c>
      <c r="O851" s="37">
        <v>20.9</v>
      </c>
      <c r="P851" s="37">
        <v>20.9</v>
      </c>
      <c r="Q851" s="37">
        <v>20.9</v>
      </c>
      <c r="R851" s="37">
        <v>20.9</v>
      </c>
      <c r="S851" s="37">
        <v>20.9</v>
      </c>
    </row>
    <row r="852" spans="1:19" customFormat="1" ht="13.2">
      <c r="A852" s="5">
        <f t="shared" si="26"/>
        <v>852</v>
      </c>
      <c r="B852" s="51" t="s">
        <v>2053</v>
      </c>
      <c r="C852" s="51" t="s">
        <v>4426</v>
      </c>
      <c r="D852" s="51" t="s">
        <v>3860</v>
      </c>
      <c r="E852" s="51" t="s">
        <v>1722</v>
      </c>
      <c r="F852" s="51" t="s">
        <v>1634</v>
      </c>
      <c r="G852" s="51" t="s">
        <v>31</v>
      </c>
      <c r="H852" s="52">
        <v>2024</v>
      </c>
      <c r="I852" s="38">
        <v>150</v>
      </c>
      <c r="J852" s="38">
        <v>150</v>
      </c>
      <c r="K852" s="38">
        <v>150</v>
      </c>
      <c r="L852" s="38">
        <v>150</v>
      </c>
      <c r="M852" s="38">
        <v>150</v>
      </c>
      <c r="N852" s="37">
        <v>150</v>
      </c>
      <c r="O852" s="37">
        <v>150</v>
      </c>
      <c r="P852" s="37">
        <v>150</v>
      </c>
      <c r="Q852" s="37">
        <v>150</v>
      </c>
      <c r="R852" s="37">
        <v>150</v>
      </c>
      <c r="S852" s="37">
        <v>150</v>
      </c>
    </row>
    <row r="853" spans="1:19" customFormat="1" ht="13.2">
      <c r="A853" s="5">
        <f t="shared" si="26"/>
        <v>853</v>
      </c>
      <c r="B853" s="51" t="s">
        <v>2591</v>
      </c>
      <c r="C853" s="51" t="s">
        <v>4427</v>
      </c>
      <c r="D853" s="51" t="s">
        <v>2360</v>
      </c>
      <c r="E853" s="51" t="s">
        <v>1779</v>
      </c>
      <c r="F853" s="51" t="s">
        <v>1634</v>
      </c>
      <c r="G853" s="51" t="s">
        <v>33</v>
      </c>
      <c r="H853" s="52">
        <v>2024</v>
      </c>
      <c r="I853" s="38">
        <v>153.6</v>
      </c>
      <c r="J853" s="38">
        <v>153.6</v>
      </c>
      <c r="K853" s="38">
        <v>153.6</v>
      </c>
      <c r="L853" s="38">
        <v>153.6</v>
      </c>
      <c r="M853" s="38">
        <v>153.6</v>
      </c>
      <c r="N853" s="37">
        <v>153.6</v>
      </c>
      <c r="O853" s="37">
        <v>153.6</v>
      </c>
      <c r="P853" s="37">
        <v>153.6</v>
      </c>
      <c r="Q853" s="37">
        <v>153.6</v>
      </c>
      <c r="R853" s="37">
        <v>153.6</v>
      </c>
      <c r="S853" s="37">
        <v>153.6</v>
      </c>
    </row>
    <row r="854" spans="1:19" customFormat="1" ht="13.2">
      <c r="A854" s="5">
        <f t="shared" si="26"/>
        <v>854</v>
      </c>
      <c r="B854" s="51" t="s">
        <v>2361</v>
      </c>
      <c r="C854" s="51" t="s">
        <v>4427</v>
      </c>
      <c r="D854" s="51" t="s">
        <v>2362</v>
      </c>
      <c r="E854" s="51" t="s">
        <v>1779</v>
      </c>
      <c r="F854" s="51" t="s">
        <v>1634</v>
      </c>
      <c r="G854" s="51" t="s">
        <v>33</v>
      </c>
      <c r="H854" s="52">
        <v>2024</v>
      </c>
      <c r="I854" s="38">
        <v>24.2</v>
      </c>
      <c r="J854" s="38">
        <v>24.2</v>
      </c>
      <c r="K854" s="38">
        <v>24.2</v>
      </c>
      <c r="L854" s="38">
        <v>24.2</v>
      </c>
      <c r="M854" s="38">
        <v>24.2</v>
      </c>
      <c r="N854" s="37">
        <v>24.2</v>
      </c>
      <c r="O854" s="37">
        <v>24.2</v>
      </c>
      <c r="P854" s="37">
        <v>24.2</v>
      </c>
      <c r="Q854" s="37">
        <v>24.2</v>
      </c>
      <c r="R854" s="37">
        <v>24.2</v>
      </c>
      <c r="S854" s="37">
        <v>24.2</v>
      </c>
    </row>
    <row r="855" spans="1:19" customFormat="1" ht="13.2">
      <c r="A855" s="5">
        <f t="shared" si="26"/>
        <v>855</v>
      </c>
      <c r="B855" s="51" t="s">
        <v>2363</v>
      </c>
      <c r="C855" s="51" t="s">
        <v>4427</v>
      </c>
      <c r="D855" s="51" t="s">
        <v>2364</v>
      </c>
      <c r="E855" s="51" t="s">
        <v>1779</v>
      </c>
      <c r="F855" s="51" t="s">
        <v>1634</v>
      </c>
      <c r="G855" s="51" t="s">
        <v>33</v>
      </c>
      <c r="H855" s="52">
        <v>2024</v>
      </c>
      <c r="I855" s="38">
        <v>158.4</v>
      </c>
      <c r="J855" s="38">
        <v>158.4</v>
      </c>
      <c r="K855" s="38">
        <v>158.4</v>
      </c>
      <c r="L855" s="38">
        <v>158.4</v>
      </c>
      <c r="M855" s="38">
        <v>158.4</v>
      </c>
      <c r="N855" s="37">
        <v>158.4</v>
      </c>
      <c r="O855" s="37">
        <v>158.4</v>
      </c>
      <c r="P855" s="37">
        <v>158.4</v>
      </c>
      <c r="Q855" s="37">
        <v>158.4</v>
      </c>
      <c r="R855" s="37">
        <v>158.4</v>
      </c>
      <c r="S855" s="37">
        <v>158.4</v>
      </c>
    </row>
    <row r="856" spans="1:19" customFormat="1" ht="13.2">
      <c r="A856" s="5">
        <f t="shared" si="26"/>
        <v>856</v>
      </c>
      <c r="B856" s="51" t="s">
        <v>2365</v>
      </c>
      <c r="C856" s="51" t="s">
        <v>4427</v>
      </c>
      <c r="D856" s="51" t="s">
        <v>2366</v>
      </c>
      <c r="E856" s="51" t="s">
        <v>1779</v>
      </c>
      <c r="F856" s="51" t="s">
        <v>1634</v>
      </c>
      <c r="G856" s="51" t="s">
        <v>33</v>
      </c>
      <c r="H856" s="52">
        <v>2024</v>
      </c>
      <c r="I856" s="38">
        <v>14</v>
      </c>
      <c r="J856" s="38">
        <v>14</v>
      </c>
      <c r="K856" s="38">
        <v>14</v>
      </c>
      <c r="L856" s="38">
        <v>14</v>
      </c>
      <c r="M856" s="38">
        <v>14</v>
      </c>
      <c r="N856" s="37">
        <v>14</v>
      </c>
      <c r="O856" s="37">
        <v>14</v>
      </c>
      <c r="P856" s="37">
        <v>14</v>
      </c>
      <c r="Q856" s="37">
        <v>14</v>
      </c>
      <c r="R856" s="37">
        <v>14</v>
      </c>
      <c r="S856" s="37">
        <v>14</v>
      </c>
    </row>
    <row r="857" spans="1:19" customFormat="1" ht="13.2">
      <c r="A857" s="5">
        <f t="shared" si="26"/>
        <v>857</v>
      </c>
      <c r="B857" s="51" t="s">
        <v>2210</v>
      </c>
      <c r="C857" s="51" t="s">
        <v>4428</v>
      </c>
      <c r="D857" s="51" t="s">
        <v>2211</v>
      </c>
      <c r="E857" s="51" t="s">
        <v>100</v>
      </c>
      <c r="F857" s="51" t="s">
        <v>1634</v>
      </c>
      <c r="G857" s="51" t="s">
        <v>33</v>
      </c>
      <c r="H857" s="52">
        <v>2024</v>
      </c>
      <c r="I857" s="38">
        <v>209.4</v>
      </c>
      <c r="J857" s="38">
        <v>209.4</v>
      </c>
      <c r="K857" s="38">
        <v>209.4</v>
      </c>
      <c r="L857" s="38">
        <v>209.4</v>
      </c>
      <c r="M857" s="38">
        <v>209.4</v>
      </c>
      <c r="N857" s="37">
        <v>209.4</v>
      </c>
      <c r="O857" s="37">
        <v>209.4</v>
      </c>
      <c r="P857" s="37">
        <v>209.4</v>
      </c>
      <c r="Q857" s="37">
        <v>209.4</v>
      </c>
      <c r="R857" s="37">
        <v>209.4</v>
      </c>
      <c r="S857" s="37">
        <v>209.4</v>
      </c>
    </row>
    <row r="858" spans="1:19" customFormat="1" ht="13.2">
      <c r="A858" s="5">
        <f t="shared" si="26"/>
        <v>858</v>
      </c>
      <c r="B858" s="51" t="s">
        <v>2212</v>
      </c>
      <c r="C858" s="51" t="s">
        <v>4428</v>
      </c>
      <c r="D858" s="51" t="s">
        <v>2213</v>
      </c>
      <c r="E858" s="51" t="s">
        <v>100</v>
      </c>
      <c r="F858" s="51" t="s">
        <v>1634</v>
      </c>
      <c r="G858" s="51" t="s">
        <v>33</v>
      </c>
      <c r="H858" s="52">
        <v>2024</v>
      </c>
      <c r="I858" s="38">
        <v>209.5</v>
      </c>
      <c r="J858" s="38">
        <v>209.5</v>
      </c>
      <c r="K858" s="38">
        <v>209.5</v>
      </c>
      <c r="L858" s="38">
        <v>209.5</v>
      </c>
      <c r="M858" s="38">
        <v>209.5</v>
      </c>
      <c r="N858" s="37">
        <v>209.5</v>
      </c>
      <c r="O858" s="37">
        <v>209.5</v>
      </c>
      <c r="P858" s="37">
        <v>209.5</v>
      </c>
      <c r="Q858" s="37">
        <v>209.5</v>
      </c>
      <c r="R858" s="37">
        <v>209.5</v>
      </c>
      <c r="S858" s="37">
        <v>209.5</v>
      </c>
    </row>
    <row r="859" spans="1:19" customFormat="1" ht="13.2">
      <c r="A859" s="5">
        <f t="shared" si="26"/>
        <v>859</v>
      </c>
      <c r="B859" s="51" t="s">
        <v>2592</v>
      </c>
      <c r="C859" s="51" t="s">
        <v>4429</v>
      </c>
      <c r="D859" s="51" t="s">
        <v>2214</v>
      </c>
      <c r="E859" s="51" t="s">
        <v>1290</v>
      </c>
      <c r="F859" s="51" t="s">
        <v>1634</v>
      </c>
      <c r="G859" s="51" t="s">
        <v>31</v>
      </c>
      <c r="H859" s="52">
        <v>2024</v>
      </c>
      <c r="I859" s="38">
        <v>18.399999999999999</v>
      </c>
      <c r="J859" s="38">
        <v>18.399999999999999</v>
      </c>
      <c r="K859" s="38">
        <v>18.399999999999999</v>
      </c>
      <c r="L859" s="38">
        <v>18.399999999999999</v>
      </c>
      <c r="M859" s="38">
        <v>18.399999999999999</v>
      </c>
      <c r="N859" s="37">
        <v>18.399999999999999</v>
      </c>
      <c r="O859" s="37">
        <v>18.399999999999999</v>
      </c>
      <c r="P859" s="37">
        <v>18.399999999999999</v>
      </c>
      <c r="Q859" s="37">
        <v>18.399999999999999</v>
      </c>
      <c r="R859" s="37">
        <v>18.399999999999999</v>
      </c>
      <c r="S859" s="37">
        <v>18.399999999999999</v>
      </c>
    </row>
    <row r="860" spans="1:19" customFormat="1" ht="13.2">
      <c r="A860" s="5">
        <f t="shared" si="26"/>
        <v>860</v>
      </c>
      <c r="B860" s="51" t="s">
        <v>2215</v>
      </c>
      <c r="C860" s="51" t="s">
        <v>4429</v>
      </c>
      <c r="D860" s="51" t="s">
        <v>2216</v>
      </c>
      <c r="E860" s="51" t="s">
        <v>1290</v>
      </c>
      <c r="F860" s="51" t="s">
        <v>1634</v>
      </c>
      <c r="G860" s="51" t="s">
        <v>31</v>
      </c>
      <c r="H860" s="52">
        <v>2024</v>
      </c>
      <c r="I860" s="38">
        <v>48</v>
      </c>
      <c r="J860" s="38">
        <v>48</v>
      </c>
      <c r="K860" s="38">
        <v>48</v>
      </c>
      <c r="L860" s="38">
        <v>48</v>
      </c>
      <c r="M860" s="38">
        <v>48</v>
      </c>
      <c r="N860" s="37">
        <v>48</v>
      </c>
      <c r="O860" s="37">
        <v>48</v>
      </c>
      <c r="P860" s="37">
        <v>48</v>
      </c>
      <c r="Q860" s="37">
        <v>48</v>
      </c>
      <c r="R860" s="37">
        <v>48</v>
      </c>
      <c r="S860" s="37">
        <v>48</v>
      </c>
    </row>
    <row r="861" spans="1:19" customFormat="1" ht="13.2">
      <c r="A861" s="5">
        <f t="shared" si="26"/>
        <v>861</v>
      </c>
      <c r="B861" s="51" t="s">
        <v>2217</v>
      </c>
      <c r="C861" s="51" t="s">
        <v>4429</v>
      </c>
      <c r="D861" s="51" t="s">
        <v>2218</v>
      </c>
      <c r="E861" s="51" t="s">
        <v>1290</v>
      </c>
      <c r="F861" s="51" t="s">
        <v>1634</v>
      </c>
      <c r="G861" s="51" t="s">
        <v>31</v>
      </c>
      <c r="H861" s="52">
        <v>2024</v>
      </c>
      <c r="I861" s="38">
        <v>6.3</v>
      </c>
      <c r="J861" s="38">
        <v>6.3</v>
      </c>
      <c r="K861" s="38">
        <v>6.3</v>
      </c>
      <c r="L861" s="38">
        <v>6.3</v>
      </c>
      <c r="M861" s="38">
        <v>6.3</v>
      </c>
      <c r="N861" s="37">
        <v>6.3</v>
      </c>
      <c r="O861" s="37">
        <v>6.3</v>
      </c>
      <c r="P861" s="37">
        <v>6.3</v>
      </c>
      <c r="Q861" s="37">
        <v>6.3</v>
      </c>
      <c r="R861" s="37">
        <v>6.3</v>
      </c>
      <c r="S861" s="37">
        <v>6.3</v>
      </c>
    </row>
    <row r="862" spans="1:19" customFormat="1" ht="13.2">
      <c r="A862" s="5">
        <f t="shared" si="26"/>
        <v>862</v>
      </c>
      <c r="B862" s="51" t="s">
        <v>2219</v>
      </c>
      <c r="C862" s="51" t="s">
        <v>4429</v>
      </c>
      <c r="D862" s="51" t="s">
        <v>2220</v>
      </c>
      <c r="E862" s="51" t="s">
        <v>1290</v>
      </c>
      <c r="F862" s="51" t="s">
        <v>1634</v>
      </c>
      <c r="G862" s="51" t="s">
        <v>31</v>
      </c>
      <c r="H862" s="52">
        <v>2024</v>
      </c>
      <c r="I862" s="38">
        <v>54.6</v>
      </c>
      <c r="J862" s="38">
        <v>54.6</v>
      </c>
      <c r="K862" s="38">
        <v>54.6</v>
      </c>
      <c r="L862" s="38">
        <v>54.6</v>
      </c>
      <c r="M862" s="38">
        <v>54.6</v>
      </c>
      <c r="N862" s="37">
        <v>54.6</v>
      </c>
      <c r="O862" s="37">
        <v>54.6</v>
      </c>
      <c r="P862" s="37">
        <v>54.6</v>
      </c>
      <c r="Q862" s="37">
        <v>54.6</v>
      </c>
      <c r="R862" s="37">
        <v>54.6</v>
      </c>
      <c r="S862" s="37">
        <v>54.6</v>
      </c>
    </row>
    <row r="863" spans="1:19" customFormat="1" ht="13.2">
      <c r="A863" s="5">
        <f t="shared" si="26"/>
        <v>863</v>
      </c>
      <c r="B863" s="51" t="s">
        <v>2221</v>
      </c>
      <c r="C863" s="51" t="s">
        <v>4429</v>
      </c>
      <c r="D863" s="51" t="s">
        <v>2222</v>
      </c>
      <c r="E863" s="51" t="s">
        <v>1290</v>
      </c>
      <c r="F863" s="51" t="s">
        <v>1634</v>
      </c>
      <c r="G863" s="51" t="s">
        <v>31</v>
      </c>
      <c r="H863" s="52">
        <v>2024</v>
      </c>
      <c r="I863" s="38">
        <v>52.8</v>
      </c>
      <c r="J863" s="38">
        <v>52.8</v>
      </c>
      <c r="K863" s="38">
        <v>52.8</v>
      </c>
      <c r="L863" s="38">
        <v>52.8</v>
      </c>
      <c r="M863" s="38">
        <v>52.8</v>
      </c>
      <c r="N863" s="37">
        <v>52.8</v>
      </c>
      <c r="O863" s="37">
        <v>52.8</v>
      </c>
      <c r="P863" s="37">
        <v>52.8</v>
      </c>
      <c r="Q863" s="37">
        <v>52.8</v>
      </c>
      <c r="R863" s="37">
        <v>52.8</v>
      </c>
      <c r="S863" s="37">
        <v>52.8</v>
      </c>
    </row>
    <row r="864" spans="1:19" customFormat="1" ht="13.2">
      <c r="A864" s="5">
        <f t="shared" si="26"/>
        <v>864</v>
      </c>
      <c r="B864" s="51" t="s">
        <v>2593</v>
      </c>
      <c r="C864" s="51" t="s">
        <v>4430</v>
      </c>
      <c r="D864" s="51" t="s">
        <v>2594</v>
      </c>
      <c r="E864" s="51" t="s">
        <v>449</v>
      </c>
      <c r="F864" s="51" t="s">
        <v>1634</v>
      </c>
      <c r="G864" s="51" t="s">
        <v>33</v>
      </c>
      <c r="H864" s="52">
        <v>2024</v>
      </c>
      <c r="I864" s="38">
        <v>197.4</v>
      </c>
      <c r="J864" s="38">
        <v>197.4</v>
      </c>
      <c r="K864" s="38">
        <v>197.4</v>
      </c>
      <c r="L864" s="38">
        <v>197.4</v>
      </c>
      <c r="M864" s="38">
        <v>197.4</v>
      </c>
      <c r="N864" s="37">
        <v>197.4</v>
      </c>
      <c r="O864" s="37">
        <v>197.4</v>
      </c>
      <c r="P864" s="37">
        <v>197.4</v>
      </c>
      <c r="Q864" s="37">
        <v>197.4</v>
      </c>
      <c r="R864" s="37">
        <v>197.4</v>
      </c>
      <c r="S864" s="37">
        <v>197.4</v>
      </c>
    </row>
    <row r="865" spans="1:19" customFormat="1" ht="13.2">
      <c r="A865" s="5">
        <f t="shared" si="26"/>
        <v>865</v>
      </c>
      <c r="B865" s="51" t="s">
        <v>2595</v>
      </c>
      <c r="C865" s="51" t="s">
        <v>4430</v>
      </c>
      <c r="D865" s="51" t="s">
        <v>2596</v>
      </c>
      <c r="E865" s="51" t="s">
        <v>449</v>
      </c>
      <c r="F865" s="51" t="s">
        <v>1634</v>
      </c>
      <c r="G865" s="51" t="s">
        <v>33</v>
      </c>
      <c r="H865" s="52">
        <v>2024</v>
      </c>
      <c r="I865" s="38">
        <v>152.30000000000001</v>
      </c>
      <c r="J865" s="38">
        <v>152.30000000000001</v>
      </c>
      <c r="K865" s="38">
        <v>152.30000000000001</v>
      </c>
      <c r="L865" s="38">
        <v>152.30000000000001</v>
      </c>
      <c r="M865" s="38">
        <v>152.30000000000001</v>
      </c>
      <c r="N865" s="37">
        <v>152.30000000000001</v>
      </c>
      <c r="O865" s="37">
        <v>152.30000000000001</v>
      </c>
      <c r="P865" s="37">
        <v>152.30000000000001</v>
      </c>
      <c r="Q865" s="37">
        <v>152.30000000000001</v>
      </c>
      <c r="R865" s="37">
        <v>152.30000000000001</v>
      </c>
      <c r="S865" s="37">
        <v>152.30000000000001</v>
      </c>
    </row>
    <row r="866" spans="1:19" customFormat="1" ht="13.2">
      <c r="A866" s="5">
        <f t="shared" si="26"/>
        <v>866</v>
      </c>
      <c r="B866" s="51" t="s">
        <v>2597</v>
      </c>
      <c r="C866" s="51" t="s">
        <v>4430</v>
      </c>
      <c r="D866" s="51" t="s">
        <v>2598</v>
      </c>
      <c r="E866" s="51" t="s">
        <v>449</v>
      </c>
      <c r="F866" s="51" t="s">
        <v>1634</v>
      </c>
      <c r="G866" s="51" t="s">
        <v>33</v>
      </c>
      <c r="H866" s="52">
        <v>2024</v>
      </c>
      <c r="I866" s="38">
        <v>149.5</v>
      </c>
      <c r="J866" s="38">
        <v>149.5</v>
      </c>
      <c r="K866" s="38">
        <v>149.5</v>
      </c>
      <c r="L866" s="38">
        <v>149.5</v>
      </c>
      <c r="M866" s="38">
        <v>149.5</v>
      </c>
      <c r="N866" s="37">
        <v>149.5</v>
      </c>
      <c r="O866" s="37">
        <v>149.5</v>
      </c>
      <c r="P866" s="37">
        <v>149.5</v>
      </c>
      <c r="Q866" s="37">
        <v>149.5</v>
      </c>
      <c r="R866" s="37">
        <v>149.5</v>
      </c>
      <c r="S866" s="37">
        <v>149.5</v>
      </c>
    </row>
    <row r="867" spans="1:19" customFormat="1" ht="13.2">
      <c r="A867" s="5">
        <f t="shared" si="26"/>
        <v>867</v>
      </c>
      <c r="B867" s="49" t="s">
        <v>2002</v>
      </c>
      <c r="C867" s="49"/>
      <c r="D867" s="49"/>
      <c r="E867" s="49"/>
      <c r="F867" s="49"/>
      <c r="G867" s="49"/>
      <c r="H867" s="50"/>
      <c r="I867" s="35">
        <f t="shared" ref="I867:S867" si="27">SUM(I810:I866)</f>
        <v>5690.8599999999988</v>
      </c>
      <c r="J867" s="35">
        <f t="shared" si="27"/>
        <v>5681.0999999999985</v>
      </c>
      <c r="K867" s="35">
        <f t="shared" si="27"/>
        <v>5681.0999999999985</v>
      </c>
      <c r="L867" s="35">
        <f t="shared" si="27"/>
        <v>5681.0999999999985</v>
      </c>
      <c r="M867" s="35">
        <f t="shared" si="27"/>
        <v>5681.0999999999985</v>
      </c>
      <c r="N867" s="36">
        <f t="shared" si="27"/>
        <v>5681.0999999999985</v>
      </c>
      <c r="O867" s="36">
        <f t="shared" si="27"/>
        <v>5681.0999999999985</v>
      </c>
      <c r="P867" s="36">
        <f t="shared" si="27"/>
        <v>5681.0999999999985</v>
      </c>
      <c r="Q867" s="36">
        <f t="shared" si="27"/>
        <v>5681.0999999999985</v>
      </c>
      <c r="R867" s="36">
        <f t="shared" si="27"/>
        <v>5681.0999999999985</v>
      </c>
      <c r="S867" s="36">
        <f t="shared" si="27"/>
        <v>5681.0999999999985</v>
      </c>
    </row>
    <row r="868" spans="1:19" customFormat="1" ht="13.2">
      <c r="A868" s="5">
        <f t="shared" si="26"/>
        <v>868</v>
      </c>
      <c r="B868" s="49"/>
      <c r="C868" s="49"/>
      <c r="D868" s="49"/>
      <c r="E868" s="49"/>
      <c r="F868" s="49"/>
      <c r="G868" s="49"/>
      <c r="H868" s="50"/>
      <c r="I868" s="35"/>
      <c r="J868" s="35"/>
      <c r="K868" s="35"/>
      <c r="L868" s="35"/>
      <c r="M868" s="35"/>
      <c r="N868" s="36"/>
      <c r="O868" s="36"/>
      <c r="P868" s="36"/>
      <c r="Q868" s="36"/>
      <c r="R868" s="36"/>
      <c r="S868" s="36"/>
    </row>
    <row r="869" spans="1:19" customFormat="1" ht="13.2">
      <c r="A869" s="5">
        <f t="shared" si="26"/>
        <v>869</v>
      </c>
      <c r="B869" s="51" t="s">
        <v>2003</v>
      </c>
      <c r="C869" s="51"/>
      <c r="D869" s="51" t="s">
        <v>2004</v>
      </c>
      <c r="E869" s="51"/>
      <c r="F869" s="51"/>
      <c r="G869" s="51"/>
      <c r="H869" s="52"/>
      <c r="I869" s="38">
        <f>SUMIF($F$810:$F$866,"=WIND-C",I$810:I$866)</f>
        <v>301.5</v>
      </c>
      <c r="J869" s="38">
        <f>SUMIF($F$810:$F$866,"=WIND-C",J$810:J$866)</f>
        <v>301.5</v>
      </c>
      <c r="K869" s="38">
        <f t="shared" ref="K869:S869" si="28">SUMIF($F$810:$F$866,"=WIND-C",K$810:K$866)</f>
        <v>301.5</v>
      </c>
      <c r="L869" s="38">
        <f t="shared" si="28"/>
        <v>301.5</v>
      </c>
      <c r="M869" s="38">
        <f t="shared" si="28"/>
        <v>301.5</v>
      </c>
      <c r="N869" s="38">
        <f t="shared" si="28"/>
        <v>301.5</v>
      </c>
      <c r="O869" s="38">
        <f t="shared" si="28"/>
        <v>301.5</v>
      </c>
      <c r="P869" s="38">
        <f t="shared" si="28"/>
        <v>301.5</v>
      </c>
      <c r="Q869" s="38">
        <f t="shared" si="28"/>
        <v>301.5</v>
      </c>
      <c r="R869" s="38">
        <f t="shared" si="28"/>
        <v>301.5</v>
      </c>
      <c r="S869" s="38">
        <f t="shared" si="28"/>
        <v>301.5</v>
      </c>
    </row>
    <row r="870" spans="1:19" customFormat="1" ht="13.2">
      <c r="A870" s="5">
        <f t="shared" si="26"/>
        <v>870</v>
      </c>
      <c r="B870" s="51" t="s">
        <v>1373</v>
      </c>
      <c r="C870" s="51"/>
      <c r="D870" s="51" t="s">
        <v>2005</v>
      </c>
      <c r="E870" s="51" t="s">
        <v>1361</v>
      </c>
      <c r="F870" s="51"/>
      <c r="G870" s="51"/>
      <c r="H870" s="52"/>
      <c r="I870" s="38">
        <v>100</v>
      </c>
      <c r="J870" s="38">
        <v>60</v>
      </c>
      <c r="K870" s="38">
        <v>60</v>
      </c>
      <c r="L870" s="38">
        <v>60</v>
      </c>
      <c r="M870" s="38">
        <v>60</v>
      </c>
      <c r="N870" s="38">
        <v>60</v>
      </c>
      <c r="O870" s="38">
        <v>60</v>
      </c>
      <c r="P870" s="38">
        <v>60</v>
      </c>
      <c r="Q870" s="38">
        <v>60</v>
      </c>
      <c r="R870" s="38">
        <v>60</v>
      </c>
      <c r="S870" s="38">
        <v>60</v>
      </c>
    </row>
    <row r="871" spans="1:19" customFormat="1" ht="13.2">
      <c r="A871" s="5">
        <f t="shared" si="26"/>
        <v>871</v>
      </c>
      <c r="B871" s="49"/>
      <c r="C871" s="49"/>
      <c r="D871" s="49"/>
      <c r="E871" s="49"/>
      <c r="F871" s="49"/>
      <c r="G871" s="49"/>
      <c r="H871" s="50"/>
      <c r="I871" s="35"/>
      <c r="J871" s="35"/>
      <c r="K871" s="35"/>
      <c r="L871" s="35"/>
      <c r="M871" s="35"/>
      <c r="N871" s="36"/>
      <c r="O871" s="36"/>
      <c r="P871" s="36"/>
      <c r="Q871" s="36"/>
      <c r="R871" s="36"/>
      <c r="S871" s="36"/>
    </row>
    <row r="872" spans="1:19" customFormat="1" ht="13.2">
      <c r="A872" s="5">
        <f t="shared" si="26"/>
        <v>872</v>
      </c>
      <c r="B872" s="51" t="s">
        <v>2006</v>
      </c>
      <c r="C872" s="51"/>
      <c r="D872" s="51" t="s">
        <v>2007</v>
      </c>
      <c r="E872" s="51"/>
      <c r="F872" s="51"/>
      <c r="G872" s="51"/>
      <c r="H872" s="52"/>
      <c r="I872" s="38">
        <f>SUMIF($F$810:$F$866,"=WIND-P",I$810:I$866)</f>
        <v>0</v>
      </c>
      <c r="J872" s="38">
        <f>SUMIF($F$810:$F$866,"=WIND-P",J$810:J$866)</f>
        <v>0</v>
      </c>
      <c r="K872" s="38">
        <f t="shared" ref="K872:S872" si="29">SUMIF($F$810:$F$866,"=WIND-P",K$810:K$866)</f>
        <v>0</v>
      </c>
      <c r="L872" s="38">
        <f t="shared" si="29"/>
        <v>0</v>
      </c>
      <c r="M872" s="38">
        <f t="shared" si="29"/>
        <v>0</v>
      </c>
      <c r="N872" s="38">
        <f t="shared" si="29"/>
        <v>0</v>
      </c>
      <c r="O872" s="38">
        <f t="shared" si="29"/>
        <v>0</v>
      </c>
      <c r="P872" s="38">
        <f t="shared" si="29"/>
        <v>0</v>
      </c>
      <c r="Q872" s="38">
        <f t="shared" si="29"/>
        <v>0</v>
      </c>
      <c r="R872" s="38">
        <f t="shared" si="29"/>
        <v>0</v>
      </c>
      <c r="S872" s="38">
        <f t="shared" si="29"/>
        <v>0</v>
      </c>
    </row>
    <row r="873" spans="1:19" customFormat="1" ht="13.2">
      <c r="A873" s="5">
        <f t="shared" si="26"/>
        <v>873</v>
      </c>
      <c r="B873" s="51" t="s">
        <v>1384</v>
      </c>
      <c r="C873" s="51"/>
      <c r="D873" s="51" t="s">
        <v>2008</v>
      </c>
      <c r="E873" s="51" t="s">
        <v>1361</v>
      </c>
      <c r="F873" s="51"/>
      <c r="G873" s="51"/>
      <c r="H873" s="52"/>
      <c r="I873" s="38">
        <v>100</v>
      </c>
      <c r="J873" s="38">
        <v>29</v>
      </c>
      <c r="K873" s="38">
        <v>29</v>
      </c>
      <c r="L873" s="38">
        <v>29</v>
      </c>
      <c r="M873" s="38">
        <v>29</v>
      </c>
      <c r="N873" s="37">
        <v>29</v>
      </c>
      <c r="O873" s="37">
        <v>29</v>
      </c>
      <c r="P873" s="37">
        <v>29</v>
      </c>
      <c r="Q873" s="37">
        <v>29</v>
      </c>
      <c r="R873" s="37">
        <v>29</v>
      </c>
      <c r="S873" s="37">
        <v>29</v>
      </c>
    </row>
    <row r="874" spans="1:19" customFormat="1" ht="13.2">
      <c r="A874" s="5">
        <f t="shared" si="26"/>
        <v>874</v>
      </c>
      <c r="B874" s="49"/>
      <c r="C874" s="49"/>
      <c r="D874" s="49"/>
      <c r="E874" s="49"/>
      <c r="F874" s="49"/>
      <c r="G874" s="49"/>
      <c r="H874" s="50"/>
      <c r="I874" s="35"/>
      <c r="J874" s="35"/>
      <c r="K874" s="35"/>
      <c r="L874" s="35"/>
      <c r="M874" s="35"/>
      <c r="N874" s="36"/>
      <c r="O874" s="36"/>
      <c r="P874" s="36"/>
      <c r="Q874" s="36"/>
      <c r="R874" s="36"/>
      <c r="S874" s="36"/>
    </row>
    <row r="875" spans="1:19" customFormat="1" ht="13.2">
      <c r="A875" s="5">
        <f t="shared" si="26"/>
        <v>875</v>
      </c>
      <c r="B875" s="51" t="s">
        <v>2009</v>
      </c>
      <c r="C875" s="51"/>
      <c r="D875" s="51" t="s">
        <v>2010</v>
      </c>
      <c r="E875" s="51"/>
      <c r="F875" s="51"/>
      <c r="G875" s="51"/>
      <c r="H875" s="52"/>
      <c r="I875" s="38">
        <f>SUMIF($F$810:$F$866,"=WIND-O",I$810:I$866)</f>
        <v>5389.3599999999988</v>
      </c>
      <c r="J875" s="38">
        <f>SUMIF($F$810:$F$866,"=WIND-O",J$810:J$866)</f>
        <v>5379.5999999999985</v>
      </c>
      <c r="K875" s="38">
        <f t="shared" ref="K875:S875" si="30">SUMIF($F$810:$F$866,"=WIND-O",K$810:K$866)</f>
        <v>5379.5999999999985</v>
      </c>
      <c r="L875" s="38">
        <f t="shared" si="30"/>
        <v>5379.5999999999985</v>
      </c>
      <c r="M875" s="38">
        <f t="shared" si="30"/>
        <v>5379.5999999999985</v>
      </c>
      <c r="N875" s="38">
        <f t="shared" si="30"/>
        <v>5379.5999999999985</v>
      </c>
      <c r="O875" s="38">
        <f t="shared" si="30"/>
        <v>5379.5999999999985</v>
      </c>
      <c r="P875" s="38">
        <f t="shared" si="30"/>
        <v>5379.5999999999985</v>
      </c>
      <c r="Q875" s="38">
        <f t="shared" si="30"/>
        <v>5379.5999999999985</v>
      </c>
      <c r="R875" s="38">
        <f t="shared" si="30"/>
        <v>5379.5999999999985</v>
      </c>
      <c r="S875" s="38">
        <f t="shared" si="30"/>
        <v>5379.5999999999985</v>
      </c>
    </row>
    <row r="876" spans="1:19" customFormat="1" ht="13.2">
      <c r="A876" s="5">
        <f t="shared" si="26"/>
        <v>876</v>
      </c>
      <c r="B876" s="51" t="s">
        <v>1638</v>
      </c>
      <c r="C876" s="51"/>
      <c r="D876" s="51" t="s">
        <v>2011</v>
      </c>
      <c r="E876" s="51" t="s">
        <v>1361</v>
      </c>
      <c r="F876" s="51"/>
      <c r="G876" s="51"/>
      <c r="H876" s="52"/>
      <c r="I876" s="38">
        <v>100</v>
      </c>
      <c r="J876" s="38">
        <v>22</v>
      </c>
      <c r="K876" s="38">
        <v>22</v>
      </c>
      <c r="L876" s="38">
        <v>22</v>
      </c>
      <c r="M876" s="38">
        <v>22</v>
      </c>
      <c r="N876" s="37">
        <v>22</v>
      </c>
      <c r="O876" s="37">
        <v>22</v>
      </c>
      <c r="P876" s="37">
        <v>22</v>
      </c>
      <c r="Q876" s="37">
        <v>22</v>
      </c>
      <c r="R876" s="37">
        <v>22</v>
      </c>
      <c r="S876" s="37">
        <v>22</v>
      </c>
    </row>
    <row r="877" spans="1:19" customFormat="1" ht="13.2">
      <c r="A877" s="5">
        <f t="shared" si="26"/>
        <v>877</v>
      </c>
      <c r="B877" s="49"/>
      <c r="C877" s="49"/>
      <c r="D877" s="49"/>
      <c r="E877" s="49"/>
      <c r="F877" s="49"/>
      <c r="G877" s="49"/>
      <c r="H877" s="50"/>
      <c r="I877" s="35"/>
      <c r="J877" s="35"/>
      <c r="K877" s="35"/>
      <c r="L877" s="35"/>
      <c r="M877" s="35"/>
      <c r="N877" s="36"/>
      <c r="O877" s="36"/>
      <c r="P877" s="36"/>
      <c r="Q877" s="36"/>
      <c r="R877" s="36"/>
      <c r="S877" s="36"/>
    </row>
    <row r="878" spans="1:19" customFormat="1" ht="13.2">
      <c r="A878" s="5">
        <f t="shared" si="26"/>
        <v>878</v>
      </c>
      <c r="B878" s="49" t="s">
        <v>1376</v>
      </c>
      <c r="C878" s="49"/>
      <c r="D878" s="49"/>
      <c r="E878" s="49"/>
      <c r="F878" s="49"/>
      <c r="G878" s="49"/>
      <c r="H878" s="50"/>
      <c r="I878" s="35"/>
      <c r="J878" s="35"/>
      <c r="K878" s="35"/>
      <c r="L878" s="35"/>
      <c r="M878" s="35"/>
      <c r="N878" s="36"/>
      <c r="O878" s="36"/>
      <c r="P878" s="36"/>
      <c r="Q878" s="36"/>
      <c r="R878" s="36"/>
      <c r="S878" s="36"/>
    </row>
    <row r="879" spans="1:19" customFormat="1" ht="13.2">
      <c r="A879" s="5">
        <f t="shared" si="26"/>
        <v>879</v>
      </c>
      <c r="B879" s="51" t="s">
        <v>1377</v>
      </c>
      <c r="C879" s="51"/>
      <c r="D879" s="51" t="s">
        <v>1378</v>
      </c>
      <c r="E879" s="51" t="s">
        <v>1379</v>
      </c>
      <c r="F879" s="51" t="s">
        <v>37</v>
      </c>
      <c r="G879" s="51" t="s">
        <v>33</v>
      </c>
      <c r="H879" s="52">
        <v>2012</v>
      </c>
      <c r="I879" s="38">
        <v>10</v>
      </c>
      <c r="J879" s="38">
        <v>10</v>
      </c>
      <c r="K879" s="38">
        <v>10</v>
      </c>
      <c r="L879" s="38">
        <v>10</v>
      </c>
      <c r="M879" s="38">
        <v>10</v>
      </c>
      <c r="N879" s="37">
        <v>10</v>
      </c>
      <c r="O879" s="37">
        <v>10</v>
      </c>
      <c r="P879" s="37">
        <v>10</v>
      </c>
      <c r="Q879" s="37">
        <v>10</v>
      </c>
      <c r="R879" s="37">
        <v>10</v>
      </c>
      <c r="S879" s="37">
        <v>10</v>
      </c>
    </row>
    <row r="880" spans="1:19" customFormat="1" ht="13.2">
      <c r="A880" s="5">
        <f t="shared" si="26"/>
        <v>880</v>
      </c>
      <c r="B880" s="51" t="s">
        <v>1432</v>
      </c>
      <c r="C880" s="51"/>
      <c r="D880" s="51" t="s">
        <v>1433</v>
      </c>
      <c r="E880" s="51" t="s">
        <v>1434</v>
      </c>
      <c r="F880" s="51" t="s">
        <v>37</v>
      </c>
      <c r="G880" s="51" t="s">
        <v>32</v>
      </c>
      <c r="H880" s="52">
        <v>2019</v>
      </c>
      <c r="I880" s="38">
        <v>10</v>
      </c>
      <c r="J880" s="38">
        <v>10</v>
      </c>
      <c r="K880" s="38">
        <v>10</v>
      </c>
      <c r="L880" s="38">
        <v>10</v>
      </c>
      <c r="M880" s="38">
        <v>10</v>
      </c>
      <c r="N880" s="37">
        <v>10</v>
      </c>
      <c r="O880" s="37">
        <v>10</v>
      </c>
      <c r="P880" s="37">
        <v>10</v>
      </c>
      <c r="Q880" s="37">
        <v>10</v>
      </c>
      <c r="R880" s="37">
        <v>10</v>
      </c>
      <c r="S880" s="37">
        <v>10</v>
      </c>
    </row>
    <row r="881" spans="1:19" customFormat="1" ht="13.2">
      <c r="A881" s="5">
        <f t="shared" si="26"/>
        <v>881</v>
      </c>
      <c r="B881" s="51" t="s">
        <v>3861</v>
      </c>
      <c r="C881" s="51"/>
      <c r="D881" s="51" t="s">
        <v>3862</v>
      </c>
      <c r="E881" s="51" t="s">
        <v>1015</v>
      </c>
      <c r="F881" s="51" t="s">
        <v>37</v>
      </c>
      <c r="G881" s="51" t="s">
        <v>33</v>
      </c>
      <c r="H881" s="52">
        <v>2024</v>
      </c>
      <c r="I881" s="38">
        <v>158.80000000000001</v>
      </c>
      <c r="J881" s="38">
        <v>158</v>
      </c>
      <c r="K881" s="38">
        <v>158</v>
      </c>
      <c r="L881" s="38">
        <v>158</v>
      </c>
      <c r="M881" s="38">
        <v>158</v>
      </c>
      <c r="N881" s="37">
        <v>158</v>
      </c>
      <c r="O881" s="37">
        <v>158</v>
      </c>
      <c r="P881" s="37">
        <v>158</v>
      </c>
      <c r="Q881" s="37">
        <v>158</v>
      </c>
      <c r="R881" s="37">
        <v>158</v>
      </c>
      <c r="S881" s="37">
        <v>158</v>
      </c>
    </row>
    <row r="882" spans="1:19" customFormat="1" ht="12.6" customHeight="1">
      <c r="A882" s="5">
        <f t="shared" si="26"/>
        <v>882</v>
      </c>
      <c r="B882" s="51" t="s">
        <v>3863</v>
      </c>
      <c r="C882" s="51"/>
      <c r="D882" s="51" t="s">
        <v>3864</v>
      </c>
      <c r="E882" s="51" t="s">
        <v>1015</v>
      </c>
      <c r="F882" s="51" t="s">
        <v>37</v>
      </c>
      <c r="G882" s="51" t="s">
        <v>33</v>
      </c>
      <c r="H882" s="52">
        <v>2024</v>
      </c>
      <c r="I882" s="38">
        <v>162.4</v>
      </c>
      <c r="J882" s="38">
        <v>162</v>
      </c>
      <c r="K882" s="38">
        <v>162</v>
      </c>
      <c r="L882" s="38">
        <v>162</v>
      </c>
      <c r="M882" s="38">
        <v>162</v>
      </c>
      <c r="N882" s="37">
        <v>162</v>
      </c>
      <c r="O882" s="37">
        <v>162</v>
      </c>
      <c r="P882" s="37">
        <v>162</v>
      </c>
      <c r="Q882" s="37">
        <v>162</v>
      </c>
      <c r="R882" s="37">
        <v>162</v>
      </c>
      <c r="S882" s="37">
        <v>162</v>
      </c>
    </row>
    <row r="883" spans="1:19" customFormat="1" ht="13.2">
      <c r="A883" s="5">
        <f t="shared" si="26"/>
        <v>883</v>
      </c>
      <c r="B883" s="51" t="s">
        <v>2223</v>
      </c>
      <c r="C883" s="51"/>
      <c r="D883" s="51" t="s">
        <v>2224</v>
      </c>
      <c r="E883" s="51" t="s">
        <v>1583</v>
      </c>
      <c r="F883" s="51" t="s">
        <v>37</v>
      </c>
      <c r="G883" s="51" t="s">
        <v>33</v>
      </c>
      <c r="H883" s="52">
        <v>2022</v>
      </c>
      <c r="I883" s="38">
        <v>100.8</v>
      </c>
      <c r="J883" s="38">
        <v>100</v>
      </c>
      <c r="K883" s="38">
        <v>100</v>
      </c>
      <c r="L883" s="38">
        <v>100</v>
      </c>
      <c r="M883" s="38">
        <v>100</v>
      </c>
      <c r="N883" s="37">
        <v>100</v>
      </c>
      <c r="O883" s="37">
        <v>100</v>
      </c>
      <c r="P883" s="37">
        <v>100</v>
      </c>
      <c r="Q883" s="37">
        <v>100</v>
      </c>
      <c r="R883" s="37">
        <v>100</v>
      </c>
      <c r="S883" s="37">
        <v>100</v>
      </c>
    </row>
    <row r="884" spans="1:19" customFormat="1" ht="13.2">
      <c r="A884" s="5">
        <f t="shared" si="26"/>
        <v>884</v>
      </c>
      <c r="B884" s="51" t="s">
        <v>2225</v>
      </c>
      <c r="C884" s="51"/>
      <c r="D884" s="51" t="s">
        <v>2226</v>
      </c>
      <c r="E884" s="51" t="s">
        <v>1583</v>
      </c>
      <c r="F884" s="51" t="s">
        <v>37</v>
      </c>
      <c r="G884" s="51" t="s">
        <v>33</v>
      </c>
      <c r="H884" s="52">
        <v>2022</v>
      </c>
      <c r="I884" s="38">
        <v>100.8</v>
      </c>
      <c r="J884" s="38">
        <v>100</v>
      </c>
      <c r="K884" s="38">
        <v>100</v>
      </c>
      <c r="L884" s="38">
        <v>100</v>
      </c>
      <c r="M884" s="38">
        <v>100</v>
      </c>
      <c r="N884" s="37">
        <v>100</v>
      </c>
      <c r="O884" s="37">
        <v>100</v>
      </c>
      <c r="P884" s="37">
        <v>100</v>
      </c>
      <c r="Q884" s="37">
        <v>100</v>
      </c>
      <c r="R884" s="37">
        <v>100</v>
      </c>
      <c r="S884" s="37">
        <v>100</v>
      </c>
    </row>
    <row r="885" spans="1:19" customFormat="1" ht="12.6" customHeight="1">
      <c r="A885" s="5">
        <f t="shared" si="26"/>
        <v>885</v>
      </c>
      <c r="B885" s="51" t="s">
        <v>1578</v>
      </c>
      <c r="C885" s="51"/>
      <c r="D885" s="51" t="s">
        <v>2227</v>
      </c>
      <c r="E885" s="51" t="s">
        <v>103</v>
      </c>
      <c r="F885" s="51" t="s">
        <v>37</v>
      </c>
      <c r="G885" s="51" t="s">
        <v>33</v>
      </c>
      <c r="H885" s="52">
        <v>2021</v>
      </c>
      <c r="I885" s="38">
        <v>188.2</v>
      </c>
      <c r="J885" s="38">
        <v>185</v>
      </c>
      <c r="K885" s="38">
        <v>185</v>
      </c>
      <c r="L885" s="38">
        <v>185</v>
      </c>
      <c r="M885" s="38">
        <v>185</v>
      </c>
      <c r="N885" s="37">
        <v>185</v>
      </c>
      <c r="O885" s="37">
        <v>185</v>
      </c>
      <c r="P885" s="37">
        <v>185</v>
      </c>
      <c r="Q885" s="37">
        <v>185</v>
      </c>
      <c r="R885" s="37">
        <v>185</v>
      </c>
      <c r="S885" s="37">
        <v>185</v>
      </c>
    </row>
    <row r="886" spans="1:19" customFormat="1" ht="12.6" customHeight="1">
      <c r="A886" s="5">
        <f t="shared" si="26"/>
        <v>886</v>
      </c>
      <c r="B886" s="51" t="s">
        <v>2228</v>
      </c>
      <c r="C886" s="51"/>
      <c r="D886" s="51" t="s">
        <v>2229</v>
      </c>
      <c r="E886" s="51" t="s">
        <v>1095</v>
      </c>
      <c r="F886" s="51" t="s">
        <v>37</v>
      </c>
      <c r="G886" s="51" t="s">
        <v>33</v>
      </c>
      <c r="H886" s="52">
        <v>2021</v>
      </c>
      <c r="I886" s="38">
        <v>74.900000000000006</v>
      </c>
      <c r="J886" s="38">
        <v>74.900000000000006</v>
      </c>
      <c r="K886" s="38">
        <v>74.900000000000006</v>
      </c>
      <c r="L886" s="38">
        <v>74.900000000000006</v>
      </c>
      <c r="M886" s="38">
        <v>74.900000000000006</v>
      </c>
      <c r="N886" s="37">
        <v>74.900000000000006</v>
      </c>
      <c r="O886" s="37">
        <v>74.900000000000006</v>
      </c>
      <c r="P886" s="37">
        <v>74.900000000000006</v>
      </c>
      <c r="Q886" s="37">
        <v>74.900000000000006</v>
      </c>
      <c r="R886" s="37">
        <v>74.900000000000006</v>
      </c>
      <c r="S886" s="37">
        <v>74.900000000000006</v>
      </c>
    </row>
    <row r="887" spans="1:19" customFormat="1" ht="13.2">
      <c r="A887" s="5">
        <f t="shared" si="26"/>
        <v>887</v>
      </c>
      <c r="B887" s="51" t="s">
        <v>2230</v>
      </c>
      <c r="C887" s="51"/>
      <c r="D887" s="51" t="s">
        <v>2231</v>
      </c>
      <c r="E887" s="51" t="s">
        <v>1095</v>
      </c>
      <c r="F887" s="51" t="s">
        <v>37</v>
      </c>
      <c r="G887" s="51" t="s">
        <v>33</v>
      </c>
      <c r="H887" s="52">
        <v>2021</v>
      </c>
      <c r="I887" s="38">
        <v>153.5</v>
      </c>
      <c r="J887" s="38">
        <v>153.5</v>
      </c>
      <c r="K887" s="38">
        <v>153.5</v>
      </c>
      <c r="L887" s="38">
        <v>153.5</v>
      </c>
      <c r="M887" s="38">
        <v>153.5</v>
      </c>
      <c r="N887" s="37">
        <v>153.5</v>
      </c>
      <c r="O887" s="37">
        <v>153.5</v>
      </c>
      <c r="P887" s="37">
        <v>153.5</v>
      </c>
      <c r="Q887" s="37">
        <v>153.5</v>
      </c>
      <c r="R887" s="37">
        <v>153.5</v>
      </c>
      <c r="S887" s="37">
        <v>153.5</v>
      </c>
    </row>
    <row r="888" spans="1:19" customFormat="1" ht="13.2">
      <c r="A888" s="5">
        <f t="shared" si="26"/>
        <v>888</v>
      </c>
      <c r="B888" s="51" t="s">
        <v>1422</v>
      </c>
      <c r="C888" s="51"/>
      <c r="D888" s="51" t="s">
        <v>1423</v>
      </c>
      <c r="E888" s="51" t="s">
        <v>36</v>
      </c>
      <c r="F888" s="51" t="s">
        <v>37</v>
      </c>
      <c r="G888" s="51" t="s">
        <v>32</v>
      </c>
      <c r="H888" s="52">
        <v>2016</v>
      </c>
      <c r="I888" s="38">
        <v>1</v>
      </c>
      <c r="J888" s="38">
        <v>1</v>
      </c>
      <c r="K888" s="38">
        <v>1</v>
      </c>
      <c r="L888" s="38">
        <v>1</v>
      </c>
      <c r="M888" s="38">
        <v>1</v>
      </c>
      <c r="N888" s="37">
        <v>1</v>
      </c>
      <c r="O888" s="37">
        <v>1</v>
      </c>
      <c r="P888" s="37">
        <v>1</v>
      </c>
      <c r="Q888" s="37">
        <v>1</v>
      </c>
      <c r="R888" s="37">
        <v>1</v>
      </c>
      <c r="S888" s="37">
        <v>1</v>
      </c>
    </row>
    <row r="889" spans="1:19" customFormat="1" ht="13.2">
      <c r="A889" s="5">
        <f t="shared" si="26"/>
        <v>889</v>
      </c>
      <c r="B889" s="51" t="s">
        <v>1382</v>
      </c>
      <c r="C889" s="51"/>
      <c r="D889" s="51" t="s">
        <v>1383</v>
      </c>
      <c r="E889" s="51" t="s">
        <v>41</v>
      </c>
      <c r="F889" s="51" t="s">
        <v>37</v>
      </c>
      <c r="G889" s="51" t="s">
        <v>33</v>
      </c>
      <c r="H889" s="52">
        <v>2017</v>
      </c>
      <c r="I889" s="38">
        <v>50</v>
      </c>
      <c r="J889" s="38">
        <v>49.1</v>
      </c>
      <c r="K889" s="38">
        <v>49.1</v>
      </c>
      <c r="L889" s="38">
        <v>49.1</v>
      </c>
      <c r="M889" s="38">
        <v>49.1</v>
      </c>
      <c r="N889" s="37">
        <v>49.1</v>
      </c>
      <c r="O889" s="37">
        <v>49.1</v>
      </c>
      <c r="P889" s="37">
        <v>49.1</v>
      </c>
      <c r="Q889" s="37">
        <v>49.1</v>
      </c>
      <c r="R889" s="37">
        <v>49.1</v>
      </c>
      <c r="S889" s="37">
        <v>49.1</v>
      </c>
    </row>
    <row r="890" spans="1:19" customFormat="1" ht="13.2">
      <c r="A890" s="5">
        <f t="shared" si="26"/>
        <v>890</v>
      </c>
      <c r="B890" s="51" t="s">
        <v>1424</v>
      </c>
      <c r="C890" s="51"/>
      <c r="D890" s="51" t="s">
        <v>1425</v>
      </c>
      <c r="E890" s="51" t="s">
        <v>36</v>
      </c>
      <c r="F890" s="51" t="s">
        <v>37</v>
      </c>
      <c r="G890" s="51" t="s">
        <v>32</v>
      </c>
      <c r="H890" s="52">
        <v>2010</v>
      </c>
      <c r="I890" s="38">
        <v>7.6</v>
      </c>
      <c r="J890" s="38">
        <v>7.6</v>
      </c>
      <c r="K890" s="38">
        <v>7.6</v>
      </c>
      <c r="L890" s="38">
        <v>7.6</v>
      </c>
      <c r="M890" s="38">
        <v>7.6</v>
      </c>
      <c r="N890" s="37">
        <v>7.6</v>
      </c>
      <c r="O890" s="37">
        <v>7.6</v>
      </c>
      <c r="P890" s="37">
        <v>7.6</v>
      </c>
      <c r="Q890" s="37">
        <v>7.6</v>
      </c>
      <c r="R890" s="37">
        <v>7.6</v>
      </c>
      <c r="S890" s="37">
        <v>7.6</v>
      </c>
    </row>
    <row r="891" spans="1:19" customFormat="1" ht="13.2">
      <c r="A891" s="5">
        <f t="shared" si="26"/>
        <v>891</v>
      </c>
      <c r="B891" s="51" t="s">
        <v>1426</v>
      </c>
      <c r="C891" s="51"/>
      <c r="D891" s="51" t="s">
        <v>1427</v>
      </c>
      <c r="E891" s="51" t="s">
        <v>36</v>
      </c>
      <c r="F891" s="51" t="s">
        <v>37</v>
      </c>
      <c r="G891" s="51" t="s">
        <v>32</v>
      </c>
      <c r="H891" s="52">
        <v>2010</v>
      </c>
      <c r="I891" s="38">
        <v>7.3</v>
      </c>
      <c r="J891" s="38">
        <v>7.3</v>
      </c>
      <c r="K891" s="38">
        <v>7.3</v>
      </c>
      <c r="L891" s="38">
        <v>7.3</v>
      </c>
      <c r="M891" s="38">
        <v>7.3</v>
      </c>
      <c r="N891" s="37">
        <v>7.3</v>
      </c>
      <c r="O891" s="37">
        <v>7.3</v>
      </c>
      <c r="P891" s="37">
        <v>7.3</v>
      </c>
      <c r="Q891" s="37">
        <v>7.3</v>
      </c>
      <c r="R891" s="37">
        <v>7.3</v>
      </c>
      <c r="S891" s="37">
        <v>7.3</v>
      </c>
    </row>
    <row r="892" spans="1:19" customFormat="1" ht="13.2">
      <c r="A892" s="5">
        <f t="shared" si="26"/>
        <v>892</v>
      </c>
      <c r="B892" s="51" t="s">
        <v>1394</v>
      </c>
      <c r="C892" s="51"/>
      <c r="D892" s="51" t="s">
        <v>1395</v>
      </c>
      <c r="E892" s="51" t="s">
        <v>1020</v>
      </c>
      <c r="F892" s="51" t="s">
        <v>37</v>
      </c>
      <c r="G892" s="51" t="s">
        <v>33</v>
      </c>
      <c r="H892" s="52">
        <v>2019</v>
      </c>
      <c r="I892" s="38">
        <v>30</v>
      </c>
      <c r="J892" s="38">
        <v>30</v>
      </c>
      <c r="K892" s="38">
        <v>30</v>
      </c>
      <c r="L892" s="38">
        <v>30</v>
      </c>
      <c r="M892" s="38">
        <v>30</v>
      </c>
      <c r="N892" s="37">
        <v>30</v>
      </c>
      <c r="O892" s="37">
        <v>30</v>
      </c>
      <c r="P892" s="37">
        <v>30</v>
      </c>
      <c r="Q892" s="37">
        <v>30</v>
      </c>
      <c r="R892" s="37">
        <v>30</v>
      </c>
      <c r="S892" s="37">
        <v>30</v>
      </c>
    </row>
    <row r="893" spans="1:19" customFormat="1" ht="13.2">
      <c r="A893" s="5">
        <f t="shared" si="26"/>
        <v>893</v>
      </c>
      <c r="B893" s="51" t="s">
        <v>1906</v>
      </c>
      <c r="C893" s="51"/>
      <c r="D893" s="51" t="s">
        <v>1907</v>
      </c>
      <c r="E893" s="51" t="s">
        <v>1020</v>
      </c>
      <c r="F893" s="51" t="s">
        <v>37</v>
      </c>
      <c r="G893" s="51" t="s">
        <v>33</v>
      </c>
      <c r="H893" s="52">
        <v>2021</v>
      </c>
      <c r="I893" s="38">
        <v>100</v>
      </c>
      <c r="J893" s="38">
        <v>100</v>
      </c>
      <c r="K893" s="38">
        <v>100</v>
      </c>
      <c r="L893" s="38">
        <v>100</v>
      </c>
      <c r="M893" s="38">
        <v>100</v>
      </c>
      <c r="N893" s="37">
        <v>100</v>
      </c>
      <c r="O893" s="37">
        <v>100</v>
      </c>
      <c r="P893" s="37">
        <v>100</v>
      </c>
      <c r="Q893" s="37">
        <v>100</v>
      </c>
      <c r="R893" s="37">
        <v>100</v>
      </c>
      <c r="S893" s="37">
        <v>100</v>
      </c>
    </row>
    <row r="894" spans="1:19" customFormat="1" ht="13.2">
      <c r="A894" s="5">
        <f t="shared" si="26"/>
        <v>894</v>
      </c>
      <c r="B894" s="51" t="s">
        <v>1908</v>
      </c>
      <c r="C894" s="51"/>
      <c r="D894" s="51" t="s">
        <v>1909</v>
      </c>
      <c r="E894" s="51" t="s">
        <v>1020</v>
      </c>
      <c r="F894" s="51" t="s">
        <v>37</v>
      </c>
      <c r="G894" s="51" t="s">
        <v>33</v>
      </c>
      <c r="H894" s="52">
        <v>2021</v>
      </c>
      <c r="I894" s="38">
        <v>15</v>
      </c>
      <c r="J894" s="38">
        <v>15</v>
      </c>
      <c r="K894" s="38">
        <v>15</v>
      </c>
      <c r="L894" s="38">
        <v>15</v>
      </c>
      <c r="M894" s="38">
        <v>15</v>
      </c>
      <c r="N894" s="37">
        <v>15</v>
      </c>
      <c r="O894" s="37">
        <v>15</v>
      </c>
      <c r="P894" s="37">
        <v>15</v>
      </c>
      <c r="Q894" s="37">
        <v>15</v>
      </c>
      <c r="R894" s="37">
        <v>15</v>
      </c>
      <c r="S894" s="37">
        <v>15</v>
      </c>
    </row>
    <row r="895" spans="1:19" customFormat="1" ht="13.2">
      <c r="A895" s="5">
        <f t="shared" si="26"/>
        <v>895</v>
      </c>
      <c r="B895" s="51" t="s">
        <v>1386</v>
      </c>
      <c r="C895" s="51"/>
      <c r="D895" s="51" t="s">
        <v>1387</v>
      </c>
      <c r="E895" s="51" t="s">
        <v>68</v>
      </c>
      <c r="F895" s="51" t="s">
        <v>37</v>
      </c>
      <c r="G895" s="51" t="s">
        <v>33</v>
      </c>
      <c r="H895" s="52">
        <v>2018</v>
      </c>
      <c r="I895" s="38">
        <v>101.6</v>
      </c>
      <c r="J895" s="38">
        <v>101.6</v>
      </c>
      <c r="K895" s="38">
        <v>101.6</v>
      </c>
      <c r="L895" s="38">
        <v>101.6</v>
      </c>
      <c r="M895" s="38">
        <v>101.6</v>
      </c>
      <c r="N895" s="37">
        <v>101.6</v>
      </c>
      <c r="O895" s="37">
        <v>101.6</v>
      </c>
      <c r="P895" s="37">
        <v>101.6</v>
      </c>
      <c r="Q895" s="37">
        <v>101.6</v>
      </c>
      <c r="R895" s="37">
        <v>101.6</v>
      </c>
      <c r="S895" s="37">
        <v>101.6</v>
      </c>
    </row>
    <row r="896" spans="1:19" customFormat="1" ht="13.2">
      <c r="A896" s="5">
        <f t="shared" si="26"/>
        <v>896</v>
      </c>
      <c r="B896" s="51" t="s">
        <v>95</v>
      </c>
      <c r="C896" s="51"/>
      <c r="D896" s="51" t="s">
        <v>96</v>
      </c>
      <c r="E896" s="51" t="s">
        <v>68</v>
      </c>
      <c r="F896" s="51" t="s">
        <v>37</v>
      </c>
      <c r="G896" s="51" t="s">
        <v>33</v>
      </c>
      <c r="H896" s="52">
        <v>2018</v>
      </c>
      <c r="I896" s="38">
        <v>50</v>
      </c>
      <c r="J896" s="38">
        <v>50</v>
      </c>
      <c r="K896" s="38">
        <v>50</v>
      </c>
      <c r="L896" s="38">
        <v>50</v>
      </c>
      <c r="M896" s="38">
        <v>50</v>
      </c>
      <c r="N896" s="37">
        <v>50</v>
      </c>
      <c r="O896" s="37">
        <v>50</v>
      </c>
      <c r="P896" s="37">
        <v>50</v>
      </c>
      <c r="Q896" s="37">
        <v>50</v>
      </c>
      <c r="R896" s="37">
        <v>50</v>
      </c>
      <c r="S896" s="37">
        <v>50</v>
      </c>
    </row>
    <row r="897" spans="1:19" customFormat="1" ht="13.2">
      <c r="A897" s="5">
        <f t="shared" si="26"/>
        <v>897</v>
      </c>
      <c r="B897" s="51" t="s">
        <v>1428</v>
      </c>
      <c r="C897" s="51"/>
      <c r="D897" s="51" t="s">
        <v>1429</v>
      </c>
      <c r="E897" s="51" t="s">
        <v>1430</v>
      </c>
      <c r="F897" s="51" t="s">
        <v>37</v>
      </c>
      <c r="G897" s="51" t="s">
        <v>32</v>
      </c>
      <c r="H897" s="52">
        <v>2018</v>
      </c>
      <c r="I897" s="38">
        <v>5</v>
      </c>
      <c r="J897" s="38">
        <v>5</v>
      </c>
      <c r="K897" s="38">
        <v>5</v>
      </c>
      <c r="L897" s="38">
        <v>5</v>
      </c>
      <c r="M897" s="38">
        <v>5</v>
      </c>
      <c r="N897" s="37">
        <v>5</v>
      </c>
      <c r="O897" s="37">
        <v>5</v>
      </c>
      <c r="P897" s="37">
        <v>5</v>
      </c>
      <c r="Q897" s="37">
        <v>5</v>
      </c>
      <c r="R897" s="37">
        <v>5</v>
      </c>
      <c r="S897" s="37">
        <v>5</v>
      </c>
    </row>
    <row r="898" spans="1:19" customFormat="1" ht="13.2">
      <c r="A898" s="5">
        <f t="shared" si="26"/>
        <v>898</v>
      </c>
      <c r="B898" s="51" t="s">
        <v>1428</v>
      </c>
      <c r="C898" s="51"/>
      <c r="D898" s="51" t="s">
        <v>1431</v>
      </c>
      <c r="E898" s="51" t="s">
        <v>1430</v>
      </c>
      <c r="F898" s="51" t="s">
        <v>37</v>
      </c>
      <c r="G898" s="51" t="s">
        <v>32</v>
      </c>
      <c r="H898" s="52">
        <v>2018</v>
      </c>
      <c r="I898" s="38">
        <v>5</v>
      </c>
      <c r="J898" s="38">
        <v>5</v>
      </c>
      <c r="K898" s="38">
        <v>5</v>
      </c>
      <c r="L898" s="38">
        <v>5</v>
      </c>
      <c r="M898" s="38">
        <v>5</v>
      </c>
      <c r="N898" s="37">
        <v>5</v>
      </c>
      <c r="O898" s="37">
        <v>5</v>
      </c>
      <c r="P898" s="37">
        <v>5</v>
      </c>
      <c r="Q898" s="37">
        <v>5</v>
      </c>
      <c r="R898" s="37">
        <v>5</v>
      </c>
      <c r="S898" s="37">
        <v>5</v>
      </c>
    </row>
    <row r="899" spans="1:19" customFormat="1" ht="13.2">
      <c r="A899" s="5">
        <f t="shared" si="26"/>
        <v>899</v>
      </c>
      <c r="B899" s="51" t="s">
        <v>2057</v>
      </c>
      <c r="C899" s="51"/>
      <c r="D899" s="51" t="s">
        <v>2701</v>
      </c>
      <c r="E899" s="51" t="s">
        <v>1700</v>
      </c>
      <c r="F899" s="51" t="s">
        <v>37</v>
      </c>
      <c r="G899" s="51" t="s">
        <v>31</v>
      </c>
      <c r="H899" s="52">
        <v>2023</v>
      </c>
      <c r="I899" s="38">
        <v>146.09</v>
      </c>
      <c r="J899" s="38">
        <v>145</v>
      </c>
      <c r="K899" s="38">
        <v>145</v>
      </c>
      <c r="L899" s="38">
        <v>145</v>
      </c>
      <c r="M899" s="38">
        <v>145</v>
      </c>
      <c r="N899" s="37">
        <v>145</v>
      </c>
      <c r="O899" s="37">
        <v>145</v>
      </c>
      <c r="P899" s="37">
        <v>145</v>
      </c>
      <c r="Q899" s="37">
        <v>145</v>
      </c>
      <c r="R899" s="37">
        <v>145</v>
      </c>
      <c r="S899" s="37">
        <v>145</v>
      </c>
    </row>
    <row r="900" spans="1:19" customFormat="1" ht="13.2">
      <c r="A900" s="5">
        <f t="shared" si="26"/>
        <v>900</v>
      </c>
      <c r="B900" s="51" t="s">
        <v>1780</v>
      </c>
      <c r="C900" s="51"/>
      <c r="D900" s="51" t="s">
        <v>2290</v>
      </c>
      <c r="E900" s="51" t="s">
        <v>1548</v>
      </c>
      <c r="F900" s="51" t="s">
        <v>37</v>
      </c>
      <c r="G900" s="51" t="s">
        <v>32</v>
      </c>
      <c r="H900" s="52">
        <v>2023</v>
      </c>
      <c r="I900" s="38">
        <v>53.4</v>
      </c>
      <c r="J900" s="38">
        <v>50</v>
      </c>
      <c r="K900" s="38">
        <v>50</v>
      </c>
      <c r="L900" s="38">
        <v>50</v>
      </c>
      <c r="M900" s="38">
        <v>50</v>
      </c>
      <c r="N900" s="37">
        <v>50</v>
      </c>
      <c r="O900" s="37">
        <v>50</v>
      </c>
      <c r="P900" s="37">
        <v>50</v>
      </c>
      <c r="Q900" s="37">
        <v>50</v>
      </c>
      <c r="R900" s="37">
        <v>50</v>
      </c>
      <c r="S900" s="37">
        <v>50</v>
      </c>
    </row>
    <row r="901" spans="1:19" customFormat="1" ht="13.2">
      <c r="A901" s="5">
        <f t="shared" si="26"/>
        <v>901</v>
      </c>
      <c r="B901" s="51" t="s">
        <v>1435</v>
      </c>
      <c r="C901" s="51"/>
      <c r="D901" s="51" t="s">
        <v>1436</v>
      </c>
      <c r="E901" s="51" t="s">
        <v>231</v>
      </c>
      <c r="F901" s="51" t="s">
        <v>37</v>
      </c>
      <c r="G901" s="51" t="s">
        <v>186</v>
      </c>
      <c r="H901" s="52">
        <v>2018</v>
      </c>
      <c r="I901" s="38">
        <v>5</v>
      </c>
      <c r="J901" s="38">
        <v>5</v>
      </c>
      <c r="K901" s="38">
        <v>5</v>
      </c>
      <c r="L901" s="38">
        <v>5</v>
      </c>
      <c r="M901" s="38">
        <v>5</v>
      </c>
      <c r="N901" s="37">
        <v>5</v>
      </c>
      <c r="O901" s="37">
        <v>5</v>
      </c>
      <c r="P901" s="37">
        <v>5</v>
      </c>
      <c r="Q901" s="37">
        <v>5</v>
      </c>
      <c r="R901" s="37">
        <v>5</v>
      </c>
      <c r="S901" s="37">
        <v>5</v>
      </c>
    </row>
    <row r="902" spans="1:19" customFormat="1" ht="13.2">
      <c r="A902" s="5">
        <f t="shared" ref="A902:A965" si="31">A901+1</f>
        <v>902</v>
      </c>
      <c r="B902" s="51" t="s">
        <v>1437</v>
      </c>
      <c r="C902" s="51"/>
      <c r="D902" s="51" t="s">
        <v>1438</v>
      </c>
      <c r="E902" s="51" t="s">
        <v>231</v>
      </c>
      <c r="F902" s="51" t="s">
        <v>37</v>
      </c>
      <c r="G902" s="51" t="s">
        <v>186</v>
      </c>
      <c r="H902" s="52">
        <v>2018</v>
      </c>
      <c r="I902" s="38">
        <v>5</v>
      </c>
      <c r="J902" s="38">
        <v>5</v>
      </c>
      <c r="K902" s="38">
        <v>5</v>
      </c>
      <c r="L902" s="38">
        <v>5</v>
      </c>
      <c r="M902" s="38">
        <v>5</v>
      </c>
      <c r="N902" s="37">
        <v>5</v>
      </c>
      <c r="O902" s="37">
        <v>5</v>
      </c>
      <c r="P902" s="37">
        <v>5</v>
      </c>
      <c r="Q902" s="37">
        <v>5</v>
      </c>
      <c r="R902" s="37">
        <v>5</v>
      </c>
      <c r="S902" s="37">
        <v>5</v>
      </c>
    </row>
    <row r="903" spans="1:19" customFormat="1" ht="13.2">
      <c r="A903" s="5">
        <f t="shared" si="31"/>
        <v>903</v>
      </c>
      <c r="B903" s="51" t="s">
        <v>1439</v>
      </c>
      <c r="C903" s="51"/>
      <c r="D903" s="51" t="s">
        <v>1440</v>
      </c>
      <c r="E903" s="51" t="s">
        <v>260</v>
      </c>
      <c r="F903" s="51" t="s">
        <v>37</v>
      </c>
      <c r="G903" s="51" t="s">
        <v>32</v>
      </c>
      <c r="H903" s="52">
        <v>2018</v>
      </c>
      <c r="I903" s="38">
        <v>5</v>
      </c>
      <c r="J903" s="38">
        <v>5</v>
      </c>
      <c r="K903" s="38">
        <v>5</v>
      </c>
      <c r="L903" s="38">
        <v>5</v>
      </c>
      <c r="M903" s="38">
        <v>5</v>
      </c>
      <c r="N903" s="37">
        <v>5</v>
      </c>
      <c r="O903" s="37">
        <v>5</v>
      </c>
      <c r="P903" s="37">
        <v>5</v>
      </c>
      <c r="Q903" s="37">
        <v>5</v>
      </c>
      <c r="R903" s="37">
        <v>5</v>
      </c>
      <c r="S903" s="37">
        <v>5</v>
      </c>
    </row>
    <row r="904" spans="1:19" customFormat="1" ht="13.2">
      <c r="A904" s="5">
        <f t="shared" si="31"/>
        <v>904</v>
      </c>
      <c r="B904" s="51" t="s">
        <v>1441</v>
      </c>
      <c r="C904" s="51"/>
      <c r="D904" s="51" t="s">
        <v>1442</v>
      </c>
      <c r="E904" s="51" t="s">
        <v>260</v>
      </c>
      <c r="F904" s="51" t="s">
        <v>37</v>
      </c>
      <c r="G904" s="51" t="s">
        <v>32</v>
      </c>
      <c r="H904" s="52">
        <v>2018</v>
      </c>
      <c r="I904" s="38">
        <v>5</v>
      </c>
      <c r="J904" s="38">
        <v>5</v>
      </c>
      <c r="K904" s="38">
        <v>5</v>
      </c>
      <c r="L904" s="38">
        <v>5</v>
      </c>
      <c r="M904" s="38">
        <v>5</v>
      </c>
      <c r="N904" s="37">
        <v>5</v>
      </c>
      <c r="O904" s="37">
        <v>5</v>
      </c>
      <c r="P904" s="37">
        <v>5</v>
      </c>
      <c r="Q904" s="37">
        <v>5</v>
      </c>
      <c r="R904" s="37">
        <v>5</v>
      </c>
      <c r="S904" s="37">
        <v>5</v>
      </c>
    </row>
    <row r="905" spans="1:19" customFormat="1" ht="13.2">
      <c r="A905" s="5">
        <f t="shared" si="31"/>
        <v>905</v>
      </c>
      <c r="B905" s="51" t="s">
        <v>1388</v>
      </c>
      <c r="C905" s="51"/>
      <c r="D905" s="51" t="s">
        <v>1389</v>
      </c>
      <c r="E905" s="51" t="s">
        <v>46</v>
      </c>
      <c r="F905" s="51" t="s">
        <v>37</v>
      </c>
      <c r="G905" s="51" t="s">
        <v>33</v>
      </c>
      <c r="H905" s="52">
        <v>2018</v>
      </c>
      <c r="I905" s="38">
        <v>180</v>
      </c>
      <c r="J905" s="38">
        <v>180</v>
      </c>
      <c r="K905" s="38">
        <v>180</v>
      </c>
      <c r="L905" s="38">
        <v>180</v>
      </c>
      <c r="M905" s="38">
        <v>180</v>
      </c>
      <c r="N905" s="37">
        <v>180</v>
      </c>
      <c r="O905" s="37">
        <v>180</v>
      </c>
      <c r="P905" s="37">
        <v>180</v>
      </c>
      <c r="Q905" s="37">
        <v>180</v>
      </c>
      <c r="R905" s="37">
        <v>180</v>
      </c>
      <c r="S905" s="37">
        <v>180</v>
      </c>
    </row>
    <row r="906" spans="1:19" customFormat="1" ht="13.2">
      <c r="A906" s="5">
        <f t="shared" si="31"/>
        <v>906</v>
      </c>
      <c r="B906" s="51" t="s">
        <v>1759</v>
      </c>
      <c r="C906" s="51"/>
      <c r="D906" s="51" t="s">
        <v>1760</v>
      </c>
      <c r="E906" s="51" t="s">
        <v>1761</v>
      </c>
      <c r="F906" s="51" t="s">
        <v>37</v>
      </c>
      <c r="G906" s="51" t="s">
        <v>32</v>
      </c>
      <c r="H906" s="52">
        <v>2020</v>
      </c>
      <c r="I906" s="38">
        <v>10</v>
      </c>
      <c r="J906" s="38">
        <v>10</v>
      </c>
      <c r="K906" s="38">
        <v>10</v>
      </c>
      <c r="L906" s="38">
        <v>10</v>
      </c>
      <c r="M906" s="38">
        <v>10</v>
      </c>
      <c r="N906" s="37">
        <v>10</v>
      </c>
      <c r="O906" s="37">
        <v>10</v>
      </c>
      <c r="P906" s="37">
        <v>10</v>
      </c>
      <c r="Q906" s="37">
        <v>10</v>
      </c>
      <c r="R906" s="37">
        <v>10</v>
      </c>
      <c r="S906" s="37">
        <v>10</v>
      </c>
    </row>
    <row r="907" spans="1:19" customFormat="1" ht="13.2">
      <c r="A907" s="5">
        <f t="shared" si="31"/>
        <v>907</v>
      </c>
      <c r="B907" s="51" t="s">
        <v>1443</v>
      </c>
      <c r="C907" s="51"/>
      <c r="D907" s="51" t="s">
        <v>1444</v>
      </c>
      <c r="E907" s="51" t="s">
        <v>432</v>
      </c>
      <c r="F907" s="51" t="s">
        <v>37</v>
      </c>
      <c r="G907" s="51" t="s">
        <v>31</v>
      </c>
      <c r="H907" s="52">
        <v>2018</v>
      </c>
      <c r="I907" s="38">
        <v>10</v>
      </c>
      <c r="J907" s="38">
        <v>10</v>
      </c>
      <c r="K907" s="38">
        <v>10</v>
      </c>
      <c r="L907" s="38">
        <v>10</v>
      </c>
      <c r="M907" s="38">
        <v>10</v>
      </c>
      <c r="N907" s="37">
        <v>10</v>
      </c>
      <c r="O907" s="37">
        <v>10</v>
      </c>
      <c r="P907" s="37">
        <v>10</v>
      </c>
      <c r="Q907" s="37">
        <v>10</v>
      </c>
      <c r="R907" s="37">
        <v>10</v>
      </c>
      <c r="S907" s="37">
        <v>10</v>
      </c>
    </row>
    <row r="908" spans="1:19" customFormat="1" ht="13.2">
      <c r="A908" s="5">
        <f t="shared" si="31"/>
        <v>908</v>
      </c>
      <c r="B908" s="51" t="s">
        <v>1420</v>
      </c>
      <c r="C908" s="51"/>
      <c r="D908" s="51" t="s">
        <v>1421</v>
      </c>
      <c r="E908" s="51" t="s">
        <v>36</v>
      </c>
      <c r="F908" s="51" t="s">
        <v>37</v>
      </c>
      <c r="G908" s="51" t="s">
        <v>32</v>
      </c>
      <c r="H908" s="52">
        <v>2019</v>
      </c>
      <c r="I908" s="38">
        <v>5</v>
      </c>
      <c r="J908" s="38">
        <v>5</v>
      </c>
      <c r="K908" s="38">
        <v>5</v>
      </c>
      <c r="L908" s="38">
        <v>5</v>
      </c>
      <c r="M908" s="38">
        <v>5</v>
      </c>
      <c r="N908" s="37">
        <v>5</v>
      </c>
      <c r="O908" s="37">
        <v>5</v>
      </c>
      <c r="P908" s="37">
        <v>5</v>
      </c>
      <c r="Q908" s="37">
        <v>5</v>
      </c>
      <c r="R908" s="37">
        <v>5</v>
      </c>
      <c r="S908" s="37">
        <v>5</v>
      </c>
    </row>
    <row r="909" spans="1:19" customFormat="1" ht="13.2">
      <c r="A909" s="5">
        <f t="shared" si="31"/>
        <v>909</v>
      </c>
      <c r="B909" s="51" t="s">
        <v>1691</v>
      </c>
      <c r="C909" s="51"/>
      <c r="D909" s="51" t="s">
        <v>2012</v>
      </c>
      <c r="E909" s="51" t="s">
        <v>944</v>
      </c>
      <c r="F909" s="51" t="s">
        <v>37</v>
      </c>
      <c r="G909" s="51" t="s">
        <v>31</v>
      </c>
      <c r="H909" s="52">
        <v>2021</v>
      </c>
      <c r="I909" s="38">
        <v>125.7</v>
      </c>
      <c r="J909" s="38">
        <v>125.7</v>
      </c>
      <c r="K909" s="38">
        <v>125.7</v>
      </c>
      <c r="L909" s="38">
        <v>125.7</v>
      </c>
      <c r="M909" s="38">
        <v>125.7</v>
      </c>
      <c r="N909" s="37">
        <v>125.7</v>
      </c>
      <c r="O909" s="37">
        <v>125.7</v>
      </c>
      <c r="P909" s="37">
        <v>125.7</v>
      </c>
      <c r="Q909" s="37">
        <v>125.7</v>
      </c>
      <c r="R909" s="37">
        <v>125.7</v>
      </c>
      <c r="S909" s="37">
        <v>125.7</v>
      </c>
    </row>
    <row r="910" spans="1:19" customFormat="1" ht="13.2">
      <c r="A910" s="5">
        <f t="shared" si="31"/>
        <v>910</v>
      </c>
      <c r="B910" s="51" t="s">
        <v>1783</v>
      </c>
      <c r="C910" s="51"/>
      <c r="D910" s="51" t="s">
        <v>2013</v>
      </c>
      <c r="E910" s="51" t="s">
        <v>555</v>
      </c>
      <c r="F910" s="51" t="s">
        <v>37</v>
      </c>
      <c r="G910" s="51" t="s">
        <v>32</v>
      </c>
      <c r="H910" s="52">
        <v>2021</v>
      </c>
      <c r="I910" s="38">
        <v>202.6</v>
      </c>
      <c r="J910" s="38">
        <v>202.6</v>
      </c>
      <c r="K910" s="38">
        <v>202.6</v>
      </c>
      <c r="L910" s="38">
        <v>202.6</v>
      </c>
      <c r="M910" s="38">
        <v>202.6</v>
      </c>
      <c r="N910" s="37">
        <v>202.6</v>
      </c>
      <c r="O910" s="37">
        <v>202.6</v>
      </c>
      <c r="P910" s="37">
        <v>202.6</v>
      </c>
      <c r="Q910" s="37">
        <v>202.6</v>
      </c>
      <c r="R910" s="37">
        <v>202.6</v>
      </c>
      <c r="S910" s="37">
        <v>202.6</v>
      </c>
    </row>
    <row r="911" spans="1:19" customFormat="1" ht="13.2">
      <c r="A911" s="5">
        <f t="shared" si="31"/>
        <v>911</v>
      </c>
      <c r="B911" s="51" t="s">
        <v>2613</v>
      </c>
      <c r="C911" s="51"/>
      <c r="D911" s="51" t="s">
        <v>2614</v>
      </c>
      <c r="E911" s="51" t="s">
        <v>1456</v>
      </c>
      <c r="F911" s="51" t="s">
        <v>37</v>
      </c>
      <c r="G911" s="51" t="s">
        <v>31</v>
      </c>
      <c r="H911" s="52">
        <v>2024</v>
      </c>
      <c r="I911" s="38">
        <v>101.3</v>
      </c>
      <c r="J911" s="38">
        <v>100.1</v>
      </c>
      <c r="K911" s="38">
        <v>100.1</v>
      </c>
      <c r="L911" s="38">
        <v>100.1</v>
      </c>
      <c r="M911" s="38">
        <v>100.1</v>
      </c>
      <c r="N911" s="37">
        <v>100.1</v>
      </c>
      <c r="O911" s="37">
        <v>100.1</v>
      </c>
      <c r="P911" s="37">
        <v>100.1</v>
      </c>
      <c r="Q911" s="37">
        <v>100.1</v>
      </c>
      <c r="R911" s="37">
        <v>100.1</v>
      </c>
      <c r="S911" s="37">
        <v>100.1</v>
      </c>
    </row>
    <row r="912" spans="1:19" customFormat="1" ht="13.2">
      <c r="A912" s="5">
        <f t="shared" si="31"/>
        <v>912</v>
      </c>
      <c r="B912" s="51" t="s">
        <v>2599</v>
      </c>
      <c r="C912" s="51"/>
      <c r="D912" s="51" t="s">
        <v>2600</v>
      </c>
      <c r="E912" s="51" t="s">
        <v>1536</v>
      </c>
      <c r="F912" s="51" t="s">
        <v>37</v>
      </c>
      <c r="G912" s="51" t="s">
        <v>69</v>
      </c>
      <c r="H912" s="52">
        <v>2023</v>
      </c>
      <c r="I912" s="38">
        <v>101.4</v>
      </c>
      <c r="J912" s="38">
        <v>100</v>
      </c>
      <c r="K912" s="38">
        <v>100</v>
      </c>
      <c r="L912" s="38">
        <v>100</v>
      </c>
      <c r="M912" s="38">
        <v>100</v>
      </c>
      <c r="N912" s="37">
        <v>100</v>
      </c>
      <c r="O912" s="37">
        <v>100</v>
      </c>
      <c r="P912" s="37">
        <v>100</v>
      </c>
      <c r="Q912" s="37">
        <v>100</v>
      </c>
      <c r="R912" s="37">
        <v>100</v>
      </c>
      <c r="S912" s="37">
        <v>100</v>
      </c>
    </row>
    <row r="913" spans="1:19" customFormat="1" ht="13.2">
      <c r="A913" s="5">
        <f t="shared" si="31"/>
        <v>913</v>
      </c>
      <c r="B913" s="51" t="s">
        <v>2601</v>
      </c>
      <c r="C913" s="51"/>
      <c r="D913" s="51" t="s">
        <v>2602</v>
      </c>
      <c r="E913" s="51" t="s">
        <v>1536</v>
      </c>
      <c r="F913" s="51" t="s">
        <v>37</v>
      </c>
      <c r="G913" s="51" t="s">
        <v>69</v>
      </c>
      <c r="H913" s="52">
        <v>2023</v>
      </c>
      <c r="I913" s="38">
        <v>101.4</v>
      </c>
      <c r="J913" s="38">
        <v>100</v>
      </c>
      <c r="K913" s="38">
        <v>100</v>
      </c>
      <c r="L913" s="38">
        <v>100</v>
      </c>
      <c r="M913" s="38">
        <v>100</v>
      </c>
      <c r="N913" s="37">
        <v>100</v>
      </c>
      <c r="O913" s="37">
        <v>100</v>
      </c>
      <c r="P913" s="37">
        <v>100</v>
      </c>
      <c r="Q913" s="37">
        <v>100</v>
      </c>
      <c r="R913" s="37">
        <v>100</v>
      </c>
      <c r="S913" s="37">
        <v>100</v>
      </c>
    </row>
    <row r="914" spans="1:19" customFormat="1" ht="13.2">
      <c r="A914" s="5">
        <f t="shared" si="31"/>
        <v>914</v>
      </c>
      <c r="B914" s="51" t="s">
        <v>2062</v>
      </c>
      <c r="C914" s="51"/>
      <c r="D914" s="51" t="s">
        <v>3865</v>
      </c>
      <c r="E914" s="51" t="s">
        <v>220</v>
      </c>
      <c r="F914" s="51" t="s">
        <v>37</v>
      </c>
      <c r="G914" s="51" t="s">
        <v>31</v>
      </c>
      <c r="H914" s="52">
        <v>2023</v>
      </c>
      <c r="I914" s="38">
        <v>71.400000000000006</v>
      </c>
      <c r="J914" s="38">
        <v>71.400000000000006</v>
      </c>
      <c r="K914" s="38">
        <v>71.400000000000006</v>
      </c>
      <c r="L914" s="38">
        <v>71.400000000000006</v>
      </c>
      <c r="M914" s="38">
        <v>71.400000000000006</v>
      </c>
      <c r="N914" s="37">
        <v>71.400000000000006</v>
      </c>
      <c r="O914" s="37">
        <v>71.400000000000006</v>
      </c>
      <c r="P914" s="37">
        <v>71.400000000000006</v>
      </c>
      <c r="Q914" s="37">
        <v>71.400000000000006</v>
      </c>
      <c r="R914" s="37">
        <v>71.400000000000006</v>
      </c>
      <c r="S914" s="37">
        <v>71.400000000000006</v>
      </c>
    </row>
    <row r="915" spans="1:19" customFormat="1" ht="13.2">
      <c r="A915" s="5">
        <f t="shared" si="31"/>
        <v>915</v>
      </c>
      <c r="B915" s="51" t="s">
        <v>1899</v>
      </c>
      <c r="C915" s="51"/>
      <c r="D915" s="51" t="s">
        <v>2014</v>
      </c>
      <c r="E915" s="51" t="s">
        <v>315</v>
      </c>
      <c r="F915" s="51" t="s">
        <v>37</v>
      </c>
      <c r="G915" s="51" t="s">
        <v>32</v>
      </c>
      <c r="H915" s="52">
        <v>2021</v>
      </c>
      <c r="I915" s="38">
        <v>144</v>
      </c>
      <c r="J915" s="38">
        <v>144</v>
      </c>
      <c r="K915" s="38">
        <v>144</v>
      </c>
      <c r="L915" s="38">
        <v>144</v>
      </c>
      <c r="M915" s="38">
        <v>144</v>
      </c>
      <c r="N915" s="37">
        <v>144</v>
      </c>
      <c r="O915" s="37">
        <v>144</v>
      </c>
      <c r="P915" s="37">
        <v>144</v>
      </c>
      <c r="Q915" s="37">
        <v>144</v>
      </c>
      <c r="R915" s="37">
        <v>144</v>
      </c>
      <c r="S915" s="37">
        <v>144</v>
      </c>
    </row>
    <row r="916" spans="1:19" customFormat="1" ht="13.2">
      <c r="A916" s="5">
        <f t="shared" si="31"/>
        <v>916</v>
      </c>
      <c r="B916" s="51" t="s">
        <v>1445</v>
      </c>
      <c r="C916" s="51"/>
      <c r="D916" s="51" t="s">
        <v>1446</v>
      </c>
      <c r="E916" s="51" t="s">
        <v>179</v>
      </c>
      <c r="F916" s="51" t="s">
        <v>37</v>
      </c>
      <c r="G916" s="51" t="s">
        <v>31</v>
      </c>
      <c r="H916" s="52">
        <v>2018</v>
      </c>
      <c r="I916" s="38">
        <v>10</v>
      </c>
      <c r="J916" s="38">
        <v>10</v>
      </c>
      <c r="K916" s="38">
        <v>10</v>
      </c>
      <c r="L916" s="38">
        <v>10</v>
      </c>
      <c r="M916" s="38">
        <v>10</v>
      </c>
      <c r="N916" s="37">
        <v>10</v>
      </c>
      <c r="O916" s="37">
        <v>10</v>
      </c>
      <c r="P916" s="37">
        <v>10</v>
      </c>
      <c r="Q916" s="37">
        <v>10</v>
      </c>
      <c r="R916" s="37">
        <v>10</v>
      </c>
      <c r="S916" s="37">
        <v>10</v>
      </c>
    </row>
    <row r="917" spans="1:19" customFormat="1" ht="13.2">
      <c r="A917" s="5">
        <f t="shared" si="31"/>
        <v>917</v>
      </c>
      <c r="B917" s="51" t="s">
        <v>1863</v>
      </c>
      <c r="C917" s="51"/>
      <c r="D917" s="51" t="s">
        <v>3866</v>
      </c>
      <c r="E917" s="51" t="s">
        <v>432</v>
      </c>
      <c r="F917" s="51" t="s">
        <v>37</v>
      </c>
      <c r="G917" s="51" t="s">
        <v>31</v>
      </c>
      <c r="H917" s="52">
        <v>2023</v>
      </c>
      <c r="I917" s="38">
        <v>241</v>
      </c>
      <c r="J917" s="38">
        <v>240</v>
      </c>
      <c r="K917" s="38">
        <v>240</v>
      </c>
      <c r="L917" s="38">
        <v>240</v>
      </c>
      <c r="M917" s="38">
        <v>240</v>
      </c>
      <c r="N917" s="37">
        <v>240</v>
      </c>
      <c r="O917" s="37">
        <v>240</v>
      </c>
      <c r="P917" s="37">
        <v>240</v>
      </c>
      <c r="Q917" s="37">
        <v>240</v>
      </c>
      <c r="R917" s="37">
        <v>240</v>
      </c>
      <c r="S917" s="37">
        <v>240</v>
      </c>
    </row>
    <row r="918" spans="1:19" customFormat="1" ht="13.2">
      <c r="A918" s="5">
        <f t="shared" si="31"/>
        <v>918</v>
      </c>
      <c r="B918" s="51" t="s">
        <v>1588</v>
      </c>
      <c r="C918" s="51"/>
      <c r="D918" s="51" t="s">
        <v>2232</v>
      </c>
      <c r="E918" s="51" t="s">
        <v>685</v>
      </c>
      <c r="F918" s="51" t="s">
        <v>37</v>
      </c>
      <c r="G918" s="51" t="s">
        <v>32</v>
      </c>
      <c r="H918" s="52">
        <v>2022</v>
      </c>
      <c r="I918" s="38">
        <v>132.4</v>
      </c>
      <c r="J918" s="38">
        <v>132.4</v>
      </c>
      <c r="K918" s="38">
        <v>132.4</v>
      </c>
      <c r="L918" s="38">
        <v>132.4</v>
      </c>
      <c r="M918" s="38">
        <v>132.4</v>
      </c>
      <c r="N918" s="37">
        <v>132.4</v>
      </c>
      <c r="O918" s="37">
        <v>132.4</v>
      </c>
      <c r="P918" s="37">
        <v>132.4</v>
      </c>
      <c r="Q918" s="37">
        <v>132.4</v>
      </c>
      <c r="R918" s="37">
        <v>132.4</v>
      </c>
      <c r="S918" s="37">
        <v>132.4</v>
      </c>
    </row>
    <row r="919" spans="1:19" customFormat="1" ht="13.2">
      <c r="A919" s="5">
        <f t="shared" si="31"/>
        <v>919</v>
      </c>
      <c r="B919" s="51" t="s">
        <v>2063</v>
      </c>
      <c r="C919" s="51"/>
      <c r="D919" s="51" t="s">
        <v>3867</v>
      </c>
      <c r="E919" s="51" t="s">
        <v>47</v>
      </c>
      <c r="F919" s="51" t="s">
        <v>37</v>
      </c>
      <c r="G919" s="51" t="s">
        <v>31</v>
      </c>
      <c r="H919" s="52">
        <v>2023</v>
      </c>
      <c r="I919" s="38">
        <v>81.3</v>
      </c>
      <c r="J919" s="38">
        <v>80</v>
      </c>
      <c r="K919" s="38">
        <v>80</v>
      </c>
      <c r="L919" s="38">
        <v>80</v>
      </c>
      <c r="M919" s="38">
        <v>80</v>
      </c>
      <c r="N919" s="37">
        <v>80</v>
      </c>
      <c r="O919" s="37">
        <v>80</v>
      </c>
      <c r="P919" s="37">
        <v>80</v>
      </c>
      <c r="Q919" s="37">
        <v>80</v>
      </c>
      <c r="R919" s="37">
        <v>80</v>
      </c>
      <c r="S919" s="37">
        <v>80</v>
      </c>
    </row>
    <row r="920" spans="1:19" customFormat="1" ht="13.2">
      <c r="A920" s="5">
        <f t="shared" si="31"/>
        <v>920</v>
      </c>
      <c r="B920" s="51" t="s">
        <v>1579</v>
      </c>
      <c r="C920" s="51"/>
      <c r="D920" s="51" t="s">
        <v>2373</v>
      </c>
      <c r="E920" s="51" t="s">
        <v>105</v>
      </c>
      <c r="F920" s="51" t="s">
        <v>37</v>
      </c>
      <c r="G920" s="51" t="s">
        <v>33</v>
      </c>
      <c r="H920" s="52">
        <v>2023</v>
      </c>
      <c r="I920" s="38">
        <v>109.5</v>
      </c>
      <c r="J920" s="38">
        <v>108</v>
      </c>
      <c r="K920" s="38">
        <v>108</v>
      </c>
      <c r="L920" s="38">
        <v>108</v>
      </c>
      <c r="M920" s="38">
        <v>108</v>
      </c>
      <c r="N920" s="37">
        <v>108</v>
      </c>
      <c r="O920" s="37">
        <v>108</v>
      </c>
      <c r="P920" s="37">
        <v>108</v>
      </c>
      <c r="Q920" s="37">
        <v>108</v>
      </c>
      <c r="R920" s="37">
        <v>108</v>
      </c>
      <c r="S920" s="37">
        <v>108</v>
      </c>
    </row>
    <row r="921" spans="1:19" customFormat="1" ht="13.2">
      <c r="A921" s="5">
        <f t="shared" si="31"/>
        <v>921</v>
      </c>
      <c r="B921" s="51" t="s">
        <v>2015</v>
      </c>
      <c r="C921" s="51"/>
      <c r="D921" s="51" t="s">
        <v>2016</v>
      </c>
      <c r="E921" s="51" t="s">
        <v>88</v>
      </c>
      <c r="F921" s="51" t="s">
        <v>37</v>
      </c>
      <c r="G921" s="51" t="s">
        <v>33</v>
      </c>
      <c r="H921" s="52">
        <v>2021</v>
      </c>
      <c r="I921" s="38">
        <v>189.6</v>
      </c>
      <c r="J921" s="38">
        <v>189.6</v>
      </c>
      <c r="K921" s="38">
        <v>189.6</v>
      </c>
      <c r="L921" s="38">
        <v>189.6</v>
      </c>
      <c r="M921" s="38">
        <v>189.6</v>
      </c>
      <c r="N921" s="37">
        <v>189.6</v>
      </c>
      <c r="O921" s="37">
        <v>189.6</v>
      </c>
      <c r="P921" s="37">
        <v>189.6</v>
      </c>
      <c r="Q921" s="37">
        <v>189.6</v>
      </c>
      <c r="R921" s="37">
        <v>189.6</v>
      </c>
      <c r="S921" s="37">
        <v>189.6</v>
      </c>
    </row>
    <row r="922" spans="1:19" customFormat="1" ht="13.2">
      <c r="A922" s="5">
        <f t="shared" si="31"/>
        <v>922</v>
      </c>
      <c r="B922" s="51" t="s">
        <v>2017</v>
      </c>
      <c r="C922" s="51"/>
      <c r="D922" s="51" t="s">
        <v>2018</v>
      </c>
      <c r="E922" s="51" t="s">
        <v>88</v>
      </c>
      <c r="F922" s="51" t="s">
        <v>37</v>
      </c>
      <c r="G922" s="51" t="s">
        <v>33</v>
      </c>
      <c r="H922" s="52">
        <v>2021</v>
      </c>
      <c r="I922" s="38">
        <v>237.1</v>
      </c>
      <c r="J922" s="38">
        <v>237.1</v>
      </c>
      <c r="K922" s="38">
        <v>237.1</v>
      </c>
      <c r="L922" s="38">
        <v>237.1</v>
      </c>
      <c r="M922" s="38">
        <v>237.1</v>
      </c>
      <c r="N922" s="37">
        <v>237.1</v>
      </c>
      <c r="O922" s="37">
        <v>237.1</v>
      </c>
      <c r="P922" s="37">
        <v>237.1</v>
      </c>
      <c r="Q922" s="37">
        <v>237.1</v>
      </c>
      <c r="R922" s="37">
        <v>237.1</v>
      </c>
      <c r="S922" s="37">
        <v>237.1</v>
      </c>
    </row>
    <row r="923" spans="1:19" customFormat="1" ht="13.2">
      <c r="A923" s="5">
        <f t="shared" si="31"/>
        <v>923</v>
      </c>
      <c r="B923" s="51" t="s">
        <v>1447</v>
      </c>
      <c r="C923" s="51"/>
      <c r="D923" s="51" t="s">
        <v>1762</v>
      </c>
      <c r="E923" s="51" t="s">
        <v>315</v>
      </c>
      <c r="F923" s="51" t="s">
        <v>37</v>
      </c>
      <c r="G923" s="51" t="s">
        <v>32</v>
      </c>
      <c r="H923" s="52">
        <v>2016</v>
      </c>
      <c r="I923" s="38">
        <v>6.8</v>
      </c>
      <c r="J923" s="38">
        <v>6.8</v>
      </c>
      <c r="K923" s="38">
        <v>6.8</v>
      </c>
      <c r="L923" s="38">
        <v>6.8</v>
      </c>
      <c r="M923" s="38">
        <v>6.8</v>
      </c>
      <c r="N923" s="37">
        <v>6.8</v>
      </c>
      <c r="O923" s="37">
        <v>6.8</v>
      </c>
      <c r="P923" s="37">
        <v>6.8</v>
      </c>
      <c r="Q923" s="37">
        <v>6.8</v>
      </c>
      <c r="R923" s="37">
        <v>6.8</v>
      </c>
      <c r="S923" s="37">
        <v>6.8</v>
      </c>
    </row>
    <row r="924" spans="1:19" customFormat="1" ht="13.2">
      <c r="A924" s="5">
        <f t="shared" si="31"/>
        <v>924</v>
      </c>
      <c r="B924" s="51" t="s">
        <v>104</v>
      </c>
      <c r="C924" s="51"/>
      <c r="D924" s="51" t="s">
        <v>1747</v>
      </c>
      <c r="E924" s="51" t="s">
        <v>105</v>
      </c>
      <c r="F924" s="51" t="s">
        <v>37</v>
      </c>
      <c r="G924" s="51" t="s">
        <v>33</v>
      </c>
      <c r="H924" s="52">
        <v>2020</v>
      </c>
      <c r="I924" s="38">
        <v>152.5</v>
      </c>
      <c r="J924" s="38">
        <v>150</v>
      </c>
      <c r="K924" s="38">
        <v>150</v>
      </c>
      <c r="L924" s="38">
        <v>150</v>
      </c>
      <c r="M924" s="38">
        <v>150</v>
      </c>
      <c r="N924" s="37">
        <v>150</v>
      </c>
      <c r="O924" s="37">
        <v>150</v>
      </c>
      <c r="P924" s="37">
        <v>150</v>
      </c>
      <c r="Q924" s="37">
        <v>150</v>
      </c>
      <c r="R924" s="37">
        <v>150</v>
      </c>
      <c r="S924" s="37">
        <v>150</v>
      </c>
    </row>
    <row r="925" spans="1:19" customFormat="1" ht="13.2">
      <c r="A925" s="5">
        <f t="shared" si="31"/>
        <v>925</v>
      </c>
      <c r="B925" s="51" t="s">
        <v>1390</v>
      </c>
      <c r="C925" s="51"/>
      <c r="D925" s="51" t="s">
        <v>1391</v>
      </c>
      <c r="E925" s="51" t="s">
        <v>41</v>
      </c>
      <c r="F925" s="51" t="s">
        <v>37</v>
      </c>
      <c r="G925" s="51" t="s">
        <v>33</v>
      </c>
      <c r="H925" s="52">
        <v>2015</v>
      </c>
      <c r="I925" s="38">
        <v>22</v>
      </c>
      <c r="J925" s="38">
        <v>22</v>
      </c>
      <c r="K925" s="38">
        <v>22</v>
      </c>
      <c r="L925" s="38">
        <v>22</v>
      </c>
      <c r="M925" s="38">
        <v>22</v>
      </c>
      <c r="N925" s="37">
        <v>22</v>
      </c>
      <c r="O925" s="37">
        <v>22</v>
      </c>
      <c r="P925" s="37">
        <v>22</v>
      </c>
      <c r="Q925" s="37">
        <v>22</v>
      </c>
      <c r="R925" s="37">
        <v>22</v>
      </c>
      <c r="S925" s="37">
        <v>22</v>
      </c>
    </row>
    <row r="926" spans="1:19" customFormat="1" ht="13.2">
      <c r="A926" s="5">
        <f t="shared" si="31"/>
        <v>926</v>
      </c>
      <c r="B926" s="51" t="s">
        <v>1392</v>
      </c>
      <c r="C926" s="51"/>
      <c r="D926" s="51" t="s">
        <v>1393</v>
      </c>
      <c r="E926" s="51" t="s">
        <v>41</v>
      </c>
      <c r="F926" s="51" t="s">
        <v>37</v>
      </c>
      <c r="G926" s="51" t="s">
        <v>33</v>
      </c>
      <c r="H926" s="52">
        <v>2017</v>
      </c>
      <c r="I926" s="38">
        <v>126</v>
      </c>
      <c r="J926" s="38">
        <v>121.1</v>
      </c>
      <c r="K926" s="38">
        <v>121.1</v>
      </c>
      <c r="L926" s="38">
        <v>121.1</v>
      </c>
      <c r="M926" s="38">
        <v>121.1</v>
      </c>
      <c r="N926" s="37">
        <v>121.1</v>
      </c>
      <c r="O926" s="37">
        <v>121.1</v>
      </c>
      <c r="P926" s="37">
        <v>121.1</v>
      </c>
      <c r="Q926" s="37">
        <v>121.1</v>
      </c>
      <c r="R926" s="37">
        <v>121.1</v>
      </c>
      <c r="S926" s="37">
        <v>121.1</v>
      </c>
    </row>
    <row r="927" spans="1:19" customFormat="1" ht="13.2">
      <c r="A927" s="5">
        <f t="shared" si="31"/>
        <v>927</v>
      </c>
      <c r="B927" s="51" t="s">
        <v>1694</v>
      </c>
      <c r="C927" s="51"/>
      <c r="D927" s="51" t="s">
        <v>2019</v>
      </c>
      <c r="E927" s="51" t="s">
        <v>1541</v>
      </c>
      <c r="F927" s="51" t="s">
        <v>37</v>
      </c>
      <c r="G927" s="51" t="s">
        <v>33</v>
      </c>
      <c r="H927" s="52">
        <v>2021</v>
      </c>
      <c r="I927" s="38">
        <v>250</v>
      </c>
      <c r="J927" s="38">
        <v>250</v>
      </c>
      <c r="K927" s="38">
        <v>250</v>
      </c>
      <c r="L927" s="38">
        <v>250</v>
      </c>
      <c r="M927" s="38">
        <v>250</v>
      </c>
      <c r="N927" s="37">
        <v>250</v>
      </c>
      <c r="O927" s="37">
        <v>250</v>
      </c>
      <c r="P927" s="37">
        <v>250</v>
      </c>
      <c r="Q927" s="37">
        <v>250</v>
      </c>
      <c r="R927" s="37">
        <v>250</v>
      </c>
      <c r="S927" s="37">
        <v>250</v>
      </c>
    </row>
    <row r="928" spans="1:19" customFormat="1" ht="13.2">
      <c r="A928" s="5">
        <f t="shared" si="31"/>
        <v>928</v>
      </c>
      <c r="B928" s="51" t="s">
        <v>1695</v>
      </c>
      <c r="C928" s="51"/>
      <c r="D928" s="51" t="s">
        <v>3868</v>
      </c>
      <c r="E928" s="51" t="s">
        <v>1541</v>
      </c>
      <c r="F928" s="51" t="s">
        <v>37</v>
      </c>
      <c r="G928" s="51" t="s">
        <v>33</v>
      </c>
      <c r="H928" s="52">
        <v>2024</v>
      </c>
      <c r="I928" s="38">
        <v>111.1</v>
      </c>
      <c r="J928" s="38">
        <v>110</v>
      </c>
      <c r="K928" s="38">
        <v>110</v>
      </c>
      <c r="L928" s="38">
        <v>110</v>
      </c>
      <c r="M928" s="38">
        <v>110</v>
      </c>
      <c r="N928" s="37">
        <v>110</v>
      </c>
      <c r="O928" s="37">
        <v>110</v>
      </c>
      <c r="P928" s="37">
        <v>110</v>
      </c>
      <c r="Q928" s="37">
        <v>110</v>
      </c>
      <c r="R928" s="37">
        <v>110</v>
      </c>
      <c r="S928" s="37">
        <v>110</v>
      </c>
    </row>
    <row r="929" spans="1:19" customFormat="1" ht="13.2">
      <c r="A929" s="5">
        <f t="shared" si="31"/>
        <v>929</v>
      </c>
      <c r="B929" s="51" t="s">
        <v>1866</v>
      </c>
      <c r="C929" s="51"/>
      <c r="D929" s="51" t="s">
        <v>2615</v>
      </c>
      <c r="E929" s="51" t="s">
        <v>1456</v>
      </c>
      <c r="F929" s="51" t="s">
        <v>37</v>
      </c>
      <c r="G929" s="51" t="s">
        <v>31</v>
      </c>
      <c r="H929" s="52">
        <v>2024</v>
      </c>
      <c r="I929" s="38">
        <v>101.1</v>
      </c>
      <c r="J929" s="38">
        <v>100.1</v>
      </c>
      <c r="K929" s="38">
        <v>100.1</v>
      </c>
      <c r="L929" s="38">
        <v>100.1</v>
      </c>
      <c r="M929" s="38">
        <v>100.1</v>
      </c>
      <c r="N929" s="37">
        <v>100.1</v>
      </c>
      <c r="O929" s="37">
        <v>100.1</v>
      </c>
      <c r="P929" s="37">
        <v>100.1</v>
      </c>
      <c r="Q929" s="37">
        <v>100.1</v>
      </c>
      <c r="R929" s="37">
        <v>100.1</v>
      </c>
      <c r="S929" s="37">
        <v>100.1</v>
      </c>
    </row>
    <row r="930" spans="1:19" customFormat="1" ht="13.2">
      <c r="A930" s="5">
        <f t="shared" si="31"/>
        <v>930</v>
      </c>
      <c r="B930" s="51" t="s">
        <v>1852</v>
      </c>
      <c r="C930" s="51"/>
      <c r="D930" s="51" t="s">
        <v>1853</v>
      </c>
      <c r="E930" s="51" t="s">
        <v>41</v>
      </c>
      <c r="F930" s="51" t="s">
        <v>37</v>
      </c>
      <c r="G930" s="51" t="s">
        <v>33</v>
      </c>
      <c r="H930" s="52">
        <v>2021</v>
      </c>
      <c r="I930" s="38">
        <v>126.3</v>
      </c>
      <c r="J930" s="38">
        <v>124.6</v>
      </c>
      <c r="K930" s="38">
        <v>124.6</v>
      </c>
      <c r="L930" s="38">
        <v>124.6</v>
      </c>
      <c r="M930" s="38">
        <v>124.6</v>
      </c>
      <c r="N930" s="37">
        <v>124.6</v>
      </c>
      <c r="O930" s="37">
        <v>124.6</v>
      </c>
      <c r="P930" s="37">
        <v>124.6</v>
      </c>
      <c r="Q930" s="37">
        <v>124.6</v>
      </c>
      <c r="R930" s="37">
        <v>124.6</v>
      </c>
      <c r="S930" s="37">
        <v>124.6</v>
      </c>
    </row>
    <row r="931" spans="1:19" customFormat="1" ht="13.2">
      <c r="A931" s="5">
        <f t="shared" si="31"/>
        <v>931</v>
      </c>
      <c r="B931" s="51" t="s">
        <v>1854</v>
      </c>
      <c r="C931" s="51"/>
      <c r="D931" s="51" t="s">
        <v>1855</v>
      </c>
      <c r="E931" s="51" t="s">
        <v>41</v>
      </c>
      <c r="F931" s="51" t="s">
        <v>37</v>
      </c>
      <c r="G931" s="51" t="s">
        <v>33</v>
      </c>
      <c r="H931" s="52">
        <v>2021</v>
      </c>
      <c r="I931" s="38">
        <v>132.19999999999999</v>
      </c>
      <c r="J931" s="38">
        <v>130.4</v>
      </c>
      <c r="K931" s="38">
        <v>130.4</v>
      </c>
      <c r="L931" s="38">
        <v>130.4</v>
      </c>
      <c r="M931" s="38">
        <v>130.4</v>
      </c>
      <c r="N931" s="37">
        <v>130.4</v>
      </c>
      <c r="O931" s="37">
        <v>130.4</v>
      </c>
      <c r="P931" s="37">
        <v>130.4</v>
      </c>
      <c r="Q931" s="37">
        <v>130.4</v>
      </c>
      <c r="R931" s="37">
        <v>130.4</v>
      </c>
      <c r="S931" s="37">
        <v>130.4</v>
      </c>
    </row>
    <row r="932" spans="1:19" customFormat="1" ht="13.2">
      <c r="A932" s="5">
        <f t="shared" si="31"/>
        <v>932</v>
      </c>
      <c r="B932" s="51" t="s">
        <v>1463</v>
      </c>
      <c r="C932" s="51"/>
      <c r="D932" s="51" t="s">
        <v>1464</v>
      </c>
      <c r="E932" s="51" t="s">
        <v>179</v>
      </c>
      <c r="F932" s="51" t="s">
        <v>37</v>
      </c>
      <c r="G932" s="51" t="s">
        <v>31</v>
      </c>
      <c r="H932" s="52">
        <v>2019</v>
      </c>
      <c r="I932" s="38">
        <v>5</v>
      </c>
      <c r="J932" s="38">
        <v>5</v>
      </c>
      <c r="K932" s="38">
        <v>5</v>
      </c>
      <c r="L932" s="38">
        <v>5</v>
      </c>
      <c r="M932" s="38">
        <v>5</v>
      </c>
      <c r="N932" s="37">
        <v>5</v>
      </c>
      <c r="O932" s="37">
        <v>5</v>
      </c>
      <c r="P932" s="37">
        <v>5</v>
      </c>
      <c r="Q932" s="37">
        <v>5</v>
      </c>
      <c r="R932" s="37">
        <v>5</v>
      </c>
      <c r="S932" s="37">
        <v>5</v>
      </c>
    </row>
    <row r="933" spans="1:19" customFormat="1" ht="13.2">
      <c r="A933" s="5">
        <f t="shared" si="31"/>
        <v>933</v>
      </c>
      <c r="B933" s="51" t="s">
        <v>2068</v>
      </c>
      <c r="C933" s="51"/>
      <c r="D933" s="51" t="s">
        <v>2616</v>
      </c>
      <c r="E933" s="51" t="s">
        <v>2069</v>
      </c>
      <c r="F933" s="51" t="s">
        <v>37</v>
      </c>
      <c r="G933" s="51" t="s">
        <v>31</v>
      </c>
      <c r="H933" s="52">
        <v>2023</v>
      </c>
      <c r="I933" s="38">
        <v>101.7</v>
      </c>
      <c r="J933" s="38">
        <v>100</v>
      </c>
      <c r="K933" s="38">
        <v>100</v>
      </c>
      <c r="L933" s="38">
        <v>100</v>
      </c>
      <c r="M933" s="38">
        <v>100</v>
      </c>
      <c r="N933" s="37">
        <v>100</v>
      </c>
      <c r="O933" s="37">
        <v>100</v>
      </c>
      <c r="P933" s="37">
        <v>100</v>
      </c>
      <c r="Q933" s="37">
        <v>100</v>
      </c>
      <c r="R933" s="37">
        <v>100</v>
      </c>
      <c r="S933" s="37">
        <v>100</v>
      </c>
    </row>
    <row r="934" spans="1:19" customFormat="1" ht="13.2">
      <c r="A934" s="5">
        <f t="shared" si="31"/>
        <v>934</v>
      </c>
      <c r="B934" s="51" t="s">
        <v>1448</v>
      </c>
      <c r="C934" s="51"/>
      <c r="D934" s="51" t="s">
        <v>1449</v>
      </c>
      <c r="E934" s="51" t="s">
        <v>509</v>
      </c>
      <c r="F934" s="51" t="s">
        <v>37</v>
      </c>
      <c r="G934" s="51" t="s">
        <v>31</v>
      </c>
      <c r="H934" s="52">
        <v>2017</v>
      </c>
      <c r="I934" s="38">
        <v>5.3</v>
      </c>
      <c r="J934" s="38">
        <v>5.3</v>
      </c>
      <c r="K934" s="38">
        <v>5.3</v>
      </c>
      <c r="L934" s="38">
        <v>5.3</v>
      </c>
      <c r="M934" s="38">
        <v>5.3</v>
      </c>
      <c r="N934" s="37">
        <v>5.3</v>
      </c>
      <c r="O934" s="37">
        <v>5.3</v>
      </c>
      <c r="P934" s="37">
        <v>5.3</v>
      </c>
      <c r="Q934" s="37">
        <v>5.3</v>
      </c>
      <c r="R934" s="37">
        <v>5.3</v>
      </c>
      <c r="S934" s="37">
        <v>5.3</v>
      </c>
    </row>
    <row r="935" spans="1:19" customFormat="1" ht="13.2">
      <c r="A935" s="5">
        <f t="shared" si="31"/>
        <v>935</v>
      </c>
      <c r="B935" s="51" t="s">
        <v>1450</v>
      </c>
      <c r="C935" s="51"/>
      <c r="D935" s="51" t="s">
        <v>1451</v>
      </c>
      <c r="E935" s="51" t="s">
        <v>1430</v>
      </c>
      <c r="F935" s="51" t="s">
        <v>37</v>
      </c>
      <c r="G935" s="51" t="s">
        <v>32</v>
      </c>
      <c r="H935" s="52">
        <v>2015</v>
      </c>
      <c r="I935" s="38">
        <v>1.6</v>
      </c>
      <c r="J935" s="38">
        <v>1.6</v>
      </c>
      <c r="K935" s="38">
        <v>1.6</v>
      </c>
      <c r="L935" s="38">
        <v>1.6</v>
      </c>
      <c r="M935" s="38">
        <v>1.6</v>
      </c>
      <c r="N935" s="37">
        <v>1.6</v>
      </c>
      <c r="O935" s="37">
        <v>1.6</v>
      </c>
      <c r="P935" s="37">
        <v>1.6</v>
      </c>
      <c r="Q935" s="37">
        <v>1.6</v>
      </c>
      <c r="R935" s="37">
        <v>1.6</v>
      </c>
      <c r="S935" s="37">
        <v>1.6</v>
      </c>
    </row>
    <row r="936" spans="1:19" customFormat="1" ht="13.2">
      <c r="A936" s="5">
        <f t="shared" si="31"/>
        <v>936</v>
      </c>
      <c r="B936" s="51" t="s">
        <v>1748</v>
      </c>
      <c r="C936" s="51"/>
      <c r="D936" s="51" t="s">
        <v>1749</v>
      </c>
      <c r="E936" s="51" t="s">
        <v>1033</v>
      </c>
      <c r="F936" s="51" t="s">
        <v>37</v>
      </c>
      <c r="G936" s="51" t="s">
        <v>33</v>
      </c>
      <c r="H936" s="52">
        <v>2020</v>
      </c>
      <c r="I936" s="38">
        <v>102.2</v>
      </c>
      <c r="J936" s="38">
        <v>102.2</v>
      </c>
      <c r="K936" s="38">
        <v>102.2</v>
      </c>
      <c r="L936" s="38">
        <v>102.2</v>
      </c>
      <c r="M936" s="38">
        <v>102.2</v>
      </c>
      <c r="N936" s="37">
        <v>102.2</v>
      </c>
      <c r="O936" s="37">
        <v>102.2</v>
      </c>
      <c r="P936" s="37">
        <v>102.2</v>
      </c>
      <c r="Q936" s="37">
        <v>102.2</v>
      </c>
      <c r="R936" s="37">
        <v>102.2</v>
      </c>
      <c r="S936" s="37">
        <v>102.2</v>
      </c>
    </row>
    <row r="937" spans="1:19" customFormat="1" ht="13.2">
      <c r="A937" s="5">
        <f t="shared" si="31"/>
        <v>937</v>
      </c>
      <c r="B937" s="51" t="s">
        <v>1750</v>
      </c>
      <c r="C937" s="51"/>
      <c r="D937" s="51" t="s">
        <v>1751</v>
      </c>
      <c r="E937" s="51" t="s">
        <v>1033</v>
      </c>
      <c r="F937" s="51" t="s">
        <v>37</v>
      </c>
      <c r="G937" s="51" t="s">
        <v>33</v>
      </c>
      <c r="H937" s="52">
        <v>2020</v>
      </c>
      <c r="I937" s="38">
        <v>102.3</v>
      </c>
      <c r="J937" s="38">
        <v>102.3</v>
      </c>
      <c r="K937" s="38">
        <v>102.3</v>
      </c>
      <c r="L937" s="38">
        <v>102.3</v>
      </c>
      <c r="M937" s="38">
        <v>102.3</v>
      </c>
      <c r="N937" s="37">
        <v>102.3</v>
      </c>
      <c r="O937" s="37">
        <v>102.3</v>
      </c>
      <c r="P937" s="37">
        <v>102.3</v>
      </c>
      <c r="Q937" s="37">
        <v>102.3</v>
      </c>
      <c r="R937" s="37">
        <v>102.3</v>
      </c>
      <c r="S937" s="37">
        <v>102.3</v>
      </c>
    </row>
    <row r="938" spans="1:19" customFormat="1" ht="13.2">
      <c r="A938" s="5">
        <f t="shared" si="31"/>
        <v>938</v>
      </c>
      <c r="B938" s="51" t="s">
        <v>1590</v>
      </c>
      <c r="C938" s="51"/>
      <c r="D938" s="51" t="s">
        <v>3869</v>
      </c>
      <c r="E938" s="51" t="s">
        <v>685</v>
      </c>
      <c r="F938" s="51" t="s">
        <v>37</v>
      </c>
      <c r="G938" s="51" t="s">
        <v>32</v>
      </c>
      <c r="H938" s="52">
        <v>2024</v>
      </c>
      <c r="I938" s="38">
        <v>203.5</v>
      </c>
      <c r="J938" s="38">
        <v>200</v>
      </c>
      <c r="K938" s="38">
        <v>200</v>
      </c>
      <c r="L938" s="38">
        <v>200</v>
      </c>
      <c r="M938" s="38">
        <v>200</v>
      </c>
      <c r="N938" s="37">
        <v>200</v>
      </c>
      <c r="O938" s="37">
        <v>200</v>
      </c>
      <c r="P938" s="37">
        <v>200</v>
      </c>
      <c r="Q938" s="37">
        <v>200</v>
      </c>
      <c r="R938" s="37">
        <v>200</v>
      </c>
      <c r="S938" s="37">
        <v>200</v>
      </c>
    </row>
    <row r="939" spans="1:19" customFormat="1" ht="13.2">
      <c r="A939" s="5">
        <f t="shared" si="31"/>
        <v>939</v>
      </c>
      <c r="B939" s="51" t="s">
        <v>1591</v>
      </c>
      <c r="C939" s="51"/>
      <c r="D939" s="51" t="s">
        <v>2020</v>
      </c>
      <c r="E939" s="51" t="s">
        <v>432</v>
      </c>
      <c r="F939" s="51" t="s">
        <v>37</v>
      </c>
      <c r="G939" s="51" t="s">
        <v>31</v>
      </c>
      <c r="H939" s="52">
        <v>2021</v>
      </c>
      <c r="I939" s="38">
        <v>198.5</v>
      </c>
      <c r="J939" s="38">
        <v>198.5</v>
      </c>
      <c r="K939" s="38">
        <v>198.5</v>
      </c>
      <c r="L939" s="38">
        <v>198.5</v>
      </c>
      <c r="M939" s="38">
        <v>198.5</v>
      </c>
      <c r="N939" s="37">
        <v>198.5</v>
      </c>
      <c r="O939" s="37">
        <v>198.5</v>
      </c>
      <c r="P939" s="37">
        <v>198.5</v>
      </c>
      <c r="Q939" s="37">
        <v>198.5</v>
      </c>
      <c r="R939" s="37">
        <v>198.5</v>
      </c>
      <c r="S939" s="37">
        <v>198.5</v>
      </c>
    </row>
    <row r="940" spans="1:19" customFormat="1" ht="13.2">
      <c r="A940" s="5">
        <f t="shared" si="31"/>
        <v>940</v>
      </c>
      <c r="B940" s="51" t="s">
        <v>2619</v>
      </c>
      <c r="C940" s="51"/>
      <c r="D940" s="51" t="s">
        <v>2620</v>
      </c>
      <c r="E940" s="51" t="s">
        <v>1015</v>
      </c>
      <c r="F940" s="51" t="s">
        <v>37</v>
      </c>
      <c r="G940" s="51" t="s">
        <v>33</v>
      </c>
      <c r="H940" s="52">
        <v>2024</v>
      </c>
      <c r="I940" s="38">
        <v>158.80000000000001</v>
      </c>
      <c r="J940" s="38">
        <v>158</v>
      </c>
      <c r="K940" s="38">
        <v>158</v>
      </c>
      <c r="L940" s="38">
        <v>158</v>
      </c>
      <c r="M940" s="38">
        <v>158</v>
      </c>
      <c r="N940" s="37">
        <v>158</v>
      </c>
      <c r="O940" s="37">
        <v>158</v>
      </c>
      <c r="P940" s="37">
        <v>158</v>
      </c>
      <c r="Q940" s="37">
        <v>158</v>
      </c>
      <c r="R940" s="37">
        <v>158</v>
      </c>
      <c r="S940" s="37">
        <v>158</v>
      </c>
    </row>
    <row r="941" spans="1:19" customFormat="1" ht="13.2">
      <c r="A941" s="5">
        <f t="shared" si="31"/>
        <v>941</v>
      </c>
      <c r="B941" s="51" t="s">
        <v>2621</v>
      </c>
      <c r="C941" s="51"/>
      <c r="D941" s="51" t="s">
        <v>2622</v>
      </c>
      <c r="E941" s="51" t="s">
        <v>1015</v>
      </c>
      <c r="F941" s="51" t="s">
        <v>37</v>
      </c>
      <c r="G941" s="51" t="s">
        <v>33</v>
      </c>
      <c r="H941" s="52">
        <v>2024</v>
      </c>
      <c r="I941" s="38">
        <v>162.4</v>
      </c>
      <c r="J941" s="38">
        <v>162</v>
      </c>
      <c r="K941" s="38">
        <v>162</v>
      </c>
      <c r="L941" s="38">
        <v>162</v>
      </c>
      <c r="M941" s="38">
        <v>162</v>
      </c>
      <c r="N941" s="37">
        <v>162</v>
      </c>
      <c r="O941" s="37">
        <v>162</v>
      </c>
      <c r="P941" s="37">
        <v>162</v>
      </c>
      <c r="Q941" s="37">
        <v>162</v>
      </c>
      <c r="R941" s="37">
        <v>162</v>
      </c>
      <c r="S941" s="37">
        <v>162</v>
      </c>
    </row>
    <row r="942" spans="1:19" customFormat="1" ht="13.2">
      <c r="A942" s="5">
        <f t="shared" si="31"/>
        <v>942</v>
      </c>
      <c r="B942" s="51" t="s">
        <v>1696</v>
      </c>
      <c r="C942" s="51"/>
      <c r="D942" s="51" t="s">
        <v>2021</v>
      </c>
      <c r="E942" s="51" t="s">
        <v>35</v>
      </c>
      <c r="F942" s="51" t="s">
        <v>37</v>
      </c>
      <c r="G942" s="51" t="s">
        <v>33</v>
      </c>
      <c r="H942" s="52">
        <v>2021</v>
      </c>
      <c r="I942" s="38">
        <v>162.1</v>
      </c>
      <c r="J942" s="38">
        <v>162.1</v>
      </c>
      <c r="K942" s="38">
        <v>162.1</v>
      </c>
      <c r="L942" s="38">
        <v>162.1</v>
      </c>
      <c r="M942" s="38">
        <v>162.1</v>
      </c>
      <c r="N942" s="37">
        <v>162.1</v>
      </c>
      <c r="O942" s="37">
        <v>162.1</v>
      </c>
      <c r="P942" s="37">
        <v>162.1</v>
      </c>
      <c r="Q942" s="37">
        <v>162.1</v>
      </c>
      <c r="R942" s="37">
        <v>162.1</v>
      </c>
      <c r="S942" s="37">
        <v>162.1</v>
      </c>
    </row>
    <row r="943" spans="1:19" customFormat="1" ht="13.2">
      <c r="A943" s="5">
        <f t="shared" si="31"/>
        <v>943</v>
      </c>
      <c r="B943" s="51" t="s">
        <v>1697</v>
      </c>
      <c r="C943" s="51"/>
      <c r="D943" s="51" t="s">
        <v>2022</v>
      </c>
      <c r="E943" s="51" t="s">
        <v>35</v>
      </c>
      <c r="F943" s="51" t="s">
        <v>37</v>
      </c>
      <c r="G943" s="51" t="s">
        <v>33</v>
      </c>
      <c r="H943" s="52">
        <v>2021</v>
      </c>
      <c r="I943" s="38">
        <v>143.5</v>
      </c>
      <c r="J943" s="38">
        <v>143.5</v>
      </c>
      <c r="K943" s="38">
        <v>143.5</v>
      </c>
      <c r="L943" s="38">
        <v>143.5</v>
      </c>
      <c r="M943" s="38">
        <v>143.5</v>
      </c>
      <c r="N943" s="37">
        <v>143.5</v>
      </c>
      <c r="O943" s="37">
        <v>143.5</v>
      </c>
      <c r="P943" s="37">
        <v>143.5</v>
      </c>
      <c r="Q943" s="37">
        <v>143.5</v>
      </c>
      <c r="R943" s="37">
        <v>143.5</v>
      </c>
      <c r="S943" s="37">
        <v>143.5</v>
      </c>
    </row>
    <row r="944" spans="1:19" customFormat="1" ht="13.2">
      <c r="A944" s="5">
        <f t="shared" si="31"/>
        <v>944</v>
      </c>
      <c r="B944" s="51" t="s">
        <v>1593</v>
      </c>
      <c r="C944" s="51"/>
      <c r="D944" s="51" t="s">
        <v>1856</v>
      </c>
      <c r="E944" s="51" t="s">
        <v>1594</v>
      </c>
      <c r="F944" s="51" t="s">
        <v>37</v>
      </c>
      <c r="G944" s="51" t="s">
        <v>31</v>
      </c>
      <c r="H944" s="52">
        <v>2020</v>
      </c>
      <c r="I944" s="38">
        <v>59.8</v>
      </c>
      <c r="J944" s="38">
        <v>59.8</v>
      </c>
      <c r="K944" s="38">
        <v>59.8</v>
      </c>
      <c r="L944" s="38">
        <v>59.8</v>
      </c>
      <c r="M944" s="38">
        <v>59.8</v>
      </c>
      <c r="N944" s="37">
        <v>59.8</v>
      </c>
      <c r="O944" s="37">
        <v>59.8</v>
      </c>
      <c r="P944" s="37">
        <v>59.8</v>
      </c>
      <c r="Q944" s="37">
        <v>59.8</v>
      </c>
      <c r="R944" s="37">
        <v>59.8</v>
      </c>
      <c r="S944" s="37">
        <v>59.8</v>
      </c>
    </row>
    <row r="945" spans="1:19" customFormat="1" ht="13.2">
      <c r="A945" s="5">
        <f t="shared" si="31"/>
        <v>945</v>
      </c>
      <c r="B945" s="51" t="s">
        <v>1470</v>
      </c>
      <c r="C945" s="51"/>
      <c r="D945" s="51" t="s">
        <v>1687</v>
      </c>
      <c r="E945" s="51" t="s">
        <v>1471</v>
      </c>
      <c r="F945" s="51" t="s">
        <v>37</v>
      </c>
      <c r="G945" s="51" t="s">
        <v>33</v>
      </c>
      <c r="H945" s="52">
        <v>2019</v>
      </c>
      <c r="I945" s="38">
        <v>7.5</v>
      </c>
      <c r="J945" s="38">
        <v>7.5</v>
      </c>
      <c r="K945" s="38">
        <v>7.5</v>
      </c>
      <c r="L945" s="38">
        <v>7.5</v>
      </c>
      <c r="M945" s="38">
        <v>7.5</v>
      </c>
      <c r="N945" s="37">
        <v>7.5</v>
      </c>
      <c r="O945" s="37">
        <v>7.5</v>
      </c>
      <c r="P945" s="37">
        <v>7.5</v>
      </c>
      <c r="Q945" s="37">
        <v>7.5</v>
      </c>
      <c r="R945" s="37">
        <v>7.5</v>
      </c>
      <c r="S945" s="37">
        <v>7.5</v>
      </c>
    </row>
    <row r="946" spans="1:19" customFormat="1" ht="13.2">
      <c r="A946" s="5">
        <f t="shared" si="31"/>
        <v>946</v>
      </c>
      <c r="B946" s="51" t="s">
        <v>1595</v>
      </c>
      <c r="C946" s="51"/>
      <c r="D946" s="51" t="s">
        <v>1752</v>
      </c>
      <c r="E946" s="51" t="s">
        <v>88</v>
      </c>
      <c r="F946" s="51" t="s">
        <v>37</v>
      </c>
      <c r="G946" s="51" t="s">
        <v>33</v>
      </c>
      <c r="H946" s="52">
        <v>2020</v>
      </c>
      <c r="I946" s="38">
        <v>100.7</v>
      </c>
      <c r="J946" s="38">
        <v>100.7</v>
      </c>
      <c r="K946" s="38">
        <v>100.7</v>
      </c>
      <c r="L946" s="38">
        <v>100.7</v>
      </c>
      <c r="M946" s="38">
        <v>100.7</v>
      </c>
      <c r="N946" s="37">
        <v>100.7</v>
      </c>
      <c r="O946" s="37">
        <v>100.7</v>
      </c>
      <c r="P946" s="37">
        <v>100.7</v>
      </c>
      <c r="Q946" s="37">
        <v>100.7</v>
      </c>
      <c r="R946" s="37">
        <v>100.7</v>
      </c>
      <c r="S946" s="37">
        <v>100.7</v>
      </c>
    </row>
    <row r="947" spans="1:19" customFormat="1" ht="13.2">
      <c r="A947" s="5">
        <f t="shared" si="31"/>
        <v>947</v>
      </c>
      <c r="B947" s="51" t="s">
        <v>1452</v>
      </c>
      <c r="C947" s="51"/>
      <c r="D947" s="51" t="s">
        <v>1453</v>
      </c>
      <c r="E947" s="51" t="s">
        <v>476</v>
      </c>
      <c r="F947" s="51" t="s">
        <v>37</v>
      </c>
      <c r="G947" s="51" t="s">
        <v>31</v>
      </c>
      <c r="H947" s="52">
        <v>2017</v>
      </c>
      <c r="I947" s="38">
        <v>10</v>
      </c>
      <c r="J947" s="38">
        <v>10</v>
      </c>
      <c r="K947" s="38">
        <v>10</v>
      </c>
      <c r="L947" s="38">
        <v>10</v>
      </c>
      <c r="M947" s="38">
        <v>10</v>
      </c>
      <c r="N947" s="37">
        <v>10</v>
      </c>
      <c r="O947" s="37">
        <v>10</v>
      </c>
      <c r="P947" s="37">
        <v>10</v>
      </c>
      <c r="Q947" s="37">
        <v>10</v>
      </c>
      <c r="R947" s="37">
        <v>10</v>
      </c>
      <c r="S947" s="37">
        <v>10</v>
      </c>
    </row>
    <row r="948" spans="1:19" customFormat="1" ht="13.2">
      <c r="A948" s="5">
        <f t="shared" si="31"/>
        <v>948</v>
      </c>
      <c r="B948" s="51" t="s">
        <v>106</v>
      </c>
      <c r="C948" s="51"/>
      <c r="D948" s="51" t="s">
        <v>2023</v>
      </c>
      <c r="E948" s="51" t="s">
        <v>44</v>
      </c>
      <c r="F948" s="51" t="s">
        <v>37</v>
      </c>
      <c r="G948" s="51" t="s">
        <v>31</v>
      </c>
      <c r="H948" s="52">
        <v>2021</v>
      </c>
      <c r="I948" s="38">
        <v>147.6</v>
      </c>
      <c r="J948" s="38">
        <v>147.6</v>
      </c>
      <c r="K948" s="38">
        <v>147.6</v>
      </c>
      <c r="L948" s="38">
        <v>147.6</v>
      </c>
      <c r="M948" s="38">
        <v>147.6</v>
      </c>
      <c r="N948" s="37">
        <v>147.6</v>
      </c>
      <c r="O948" s="37">
        <v>147.6</v>
      </c>
      <c r="P948" s="37">
        <v>147.6</v>
      </c>
      <c r="Q948" s="37">
        <v>147.6</v>
      </c>
      <c r="R948" s="37">
        <v>147.6</v>
      </c>
      <c r="S948" s="37">
        <v>147.6</v>
      </c>
    </row>
    <row r="949" spans="1:19" customFormat="1" ht="13.2">
      <c r="A949" s="5">
        <f t="shared" si="31"/>
        <v>949</v>
      </c>
      <c r="B949" s="51" t="s">
        <v>2233</v>
      </c>
      <c r="C949" s="51"/>
      <c r="D949" s="51" t="s">
        <v>2234</v>
      </c>
      <c r="E949" s="51" t="s">
        <v>35</v>
      </c>
      <c r="F949" s="51" t="s">
        <v>37</v>
      </c>
      <c r="G949" s="51" t="s">
        <v>33</v>
      </c>
      <c r="H949" s="52">
        <v>2021</v>
      </c>
      <c r="I949" s="38">
        <v>98.5</v>
      </c>
      <c r="J949" s="38">
        <v>98.5</v>
      </c>
      <c r="K949" s="38">
        <v>98.5</v>
      </c>
      <c r="L949" s="38">
        <v>98.5</v>
      </c>
      <c r="M949" s="38">
        <v>98.5</v>
      </c>
      <c r="N949" s="37">
        <v>98.5</v>
      </c>
      <c r="O949" s="37">
        <v>98.5</v>
      </c>
      <c r="P949" s="37">
        <v>98.5</v>
      </c>
      <c r="Q949" s="37">
        <v>98.5</v>
      </c>
      <c r="R949" s="37">
        <v>98.5</v>
      </c>
      <c r="S949" s="37">
        <v>98.5</v>
      </c>
    </row>
    <row r="950" spans="1:19" customFormat="1" ht="13.2">
      <c r="A950" s="5">
        <f t="shared" si="31"/>
        <v>950</v>
      </c>
      <c r="B950" s="51" t="s">
        <v>2235</v>
      </c>
      <c r="C950" s="51"/>
      <c r="D950" s="51" t="s">
        <v>2236</v>
      </c>
      <c r="E950" s="51" t="s">
        <v>35</v>
      </c>
      <c r="F950" s="51" t="s">
        <v>37</v>
      </c>
      <c r="G950" s="51" t="s">
        <v>33</v>
      </c>
      <c r="H950" s="52">
        <v>2021</v>
      </c>
      <c r="I950" s="38">
        <v>128.30000000000001</v>
      </c>
      <c r="J950" s="38">
        <v>128.30000000000001</v>
      </c>
      <c r="K950" s="38">
        <v>128.30000000000001</v>
      </c>
      <c r="L950" s="38">
        <v>128.30000000000001</v>
      </c>
      <c r="M950" s="38">
        <v>128.30000000000001</v>
      </c>
      <c r="N950" s="37">
        <v>128.30000000000001</v>
      </c>
      <c r="O950" s="37">
        <v>128.30000000000001</v>
      </c>
      <c r="P950" s="37">
        <v>128.30000000000001</v>
      </c>
      <c r="Q950" s="37">
        <v>128.30000000000001</v>
      </c>
      <c r="R950" s="37">
        <v>128.30000000000001</v>
      </c>
      <c r="S950" s="37">
        <v>128.30000000000001</v>
      </c>
    </row>
    <row r="951" spans="1:19" customFormat="1" ht="13.2">
      <c r="A951" s="5">
        <f t="shared" si="31"/>
        <v>951</v>
      </c>
      <c r="B951" s="51" t="s">
        <v>1454</v>
      </c>
      <c r="C951" s="51"/>
      <c r="D951" s="51" t="s">
        <v>1455</v>
      </c>
      <c r="E951" s="51" t="s">
        <v>1456</v>
      </c>
      <c r="F951" s="51" t="s">
        <v>37</v>
      </c>
      <c r="G951" s="51" t="s">
        <v>31</v>
      </c>
      <c r="H951" s="52">
        <v>2017</v>
      </c>
      <c r="I951" s="38">
        <v>5.3</v>
      </c>
      <c r="J951" s="38">
        <v>5.3</v>
      </c>
      <c r="K951" s="38">
        <v>5.3</v>
      </c>
      <c r="L951" s="38">
        <v>5.3</v>
      </c>
      <c r="M951" s="38">
        <v>5.3</v>
      </c>
      <c r="N951" s="37">
        <v>5.3</v>
      </c>
      <c r="O951" s="37">
        <v>5.3</v>
      </c>
      <c r="P951" s="37">
        <v>5.3</v>
      </c>
      <c r="Q951" s="37">
        <v>5.3</v>
      </c>
      <c r="R951" s="37">
        <v>5.3</v>
      </c>
      <c r="S951" s="37">
        <v>5.3</v>
      </c>
    </row>
    <row r="952" spans="1:19" customFormat="1" ht="13.2">
      <c r="A952" s="5">
        <f t="shared" si="31"/>
        <v>952</v>
      </c>
      <c r="B952" s="51" t="s">
        <v>1457</v>
      </c>
      <c r="C952" s="51"/>
      <c r="D952" s="51" t="s">
        <v>1458</v>
      </c>
      <c r="E952" s="51" t="s">
        <v>555</v>
      </c>
      <c r="F952" s="51" t="s">
        <v>37</v>
      </c>
      <c r="G952" s="51" t="s">
        <v>32</v>
      </c>
      <c r="H952" s="52">
        <v>2019</v>
      </c>
      <c r="I952" s="38">
        <v>10</v>
      </c>
      <c r="J952" s="38">
        <v>10</v>
      </c>
      <c r="K952" s="38">
        <v>10</v>
      </c>
      <c r="L952" s="38">
        <v>10</v>
      </c>
      <c r="M952" s="38">
        <v>10</v>
      </c>
      <c r="N952" s="37">
        <v>10</v>
      </c>
      <c r="O952" s="37">
        <v>10</v>
      </c>
      <c r="P952" s="37">
        <v>10</v>
      </c>
      <c r="Q952" s="37">
        <v>10</v>
      </c>
      <c r="R952" s="37">
        <v>10</v>
      </c>
      <c r="S952" s="37">
        <v>10</v>
      </c>
    </row>
    <row r="953" spans="1:19" customFormat="1" ht="13.2">
      <c r="A953" s="5">
        <f t="shared" si="31"/>
        <v>953</v>
      </c>
      <c r="B953" s="51" t="s">
        <v>2418</v>
      </c>
      <c r="C953" s="51"/>
      <c r="D953" s="51" t="s">
        <v>2623</v>
      </c>
      <c r="E953" s="51" t="s">
        <v>2440</v>
      </c>
      <c r="F953" s="51" t="s">
        <v>37</v>
      </c>
      <c r="G953" s="51" t="s">
        <v>32</v>
      </c>
      <c r="H953" s="52">
        <v>2023</v>
      </c>
      <c r="I953" s="38">
        <v>207.4</v>
      </c>
      <c r="J953" s="38">
        <v>200</v>
      </c>
      <c r="K953" s="38">
        <v>200</v>
      </c>
      <c r="L953" s="38">
        <v>200</v>
      </c>
      <c r="M953" s="38">
        <v>200</v>
      </c>
      <c r="N953" s="37">
        <v>200</v>
      </c>
      <c r="O953" s="37">
        <v>200</v>
      </c>
      <c r="P953" s="37">
        <v>200</v>
      </c>
      <c r="Q953" s="37">
        <v>200</v>
      </c>
      <c r="R953" s="37">
        <v>200</v>
      </c>
      <c r="S953" s="37">
        <v>200</v>
      </c>
    </row>
    <row r="954" spans="1:19" customFormat="1" ht="13.2">
      <c r="A954" s="5">
        <f t="shared" si="31"/>
        <v>954</v>
      </c>
      <c r="B954" s="51" t="s">
        <v>2237</v>
      </c>
      <c r="C954" s="51"/>
      <c r="D954" s="51" t="s">
        <v>2238</v>
      </c>
      <c r="E954" s="51" t="s">
        <v>107</v>
      </c>
      <c r="F954" s="51" t="s">
        <v>37</v>
      </c>
      <c r="G954" s="51" t="s">
        <v>40</v>
      </c>
      <c r="H954" s="52">
        <v>2021</v>
      </c>
      <c r="I954" s="38">
        <v>121.4</v>
      </c>
      <c r="J954" s="38">
        <v>121.4</v>
      </c>
      <c r="K954" s="38">
        <v>121.4</v>
      </c>
      <c r="L954" s="38">
        <v>121.4</v>
      </c>
      <c r="M954" s="38">
        <v>121.4</v>
      </c>
      <c r="N954" s="37">
        <v>121.4</v>
      </c>
      <c r="O954" s="37">
        <v>121.4</v>
      </c>
      <c r="P954" s="37">
        <v>121.4</v>
      </c>
      <c r="Q954" s="37">
        <v>121.4</v>
      </c>
      <c r="R954" s="37">
        <v>121.4</v>
      </c>
      <c r="S954" s="37">
        <v>121.4</v>
      </c>
    </row>
    <row r="955" spans="1:19" customFormat="1" ht="13.2">
      <c r="A955" s="5">
        <f t="shared" si="31"/>
        <v>955</v>
      </c>
      <c r="B955" s="51" t="s">
        <v>2239</v>
      </c>
      <c r="C955" s="51"/>
      <c r="D955" s="51" t="s">
        <v>2240</v>
      </c>
      <c r="E955" s="51" t="s">
        <v>107</v>
      </c>
      <c r="F955" s="51" t="s">
        <v>37</v>
      </c>
      <c r="G955" s="51" t="s">
        <v>40</v>
      </c>
      <c r="H955" s="52">
        <v>2021</v>
      </c>
      <c r="I955" s="38">
        <v>118.6</v>
      </c>
      <c r="J955" s="38">
        <v>118.6</v>
      </c>
      <c r="K955" s="38">
        <v>118.6</v>
      </c>
      <c r="L955" s="38">
        <v>118.6</v>
      </c>
      <c r="M955" s="38">
        <v>118.6</v>
      </c>
      <c r="N955" s="37">
        <v>118.6</v>
      </c>
      <c r="O955" s="37">
        <v>118.6</v>
      </c>
      <c r="P955" s="37">
        <v>118.6</v>
      </c>
      <c r="Q955" s="37">
        <v>118.6</v>
      </c>
      <c r="R955" s="37">
        <v>118.6</v>
      </c>
      <c r="S955" s="37">
        <v>118.6</v>
      </c>
    </row>
    <row r="956" spans="1:19" customFormat="1" ht="13.2">
      <c r="A956" s="5">
        <f t="shared" si="31"/>
        <v>956</v>
      </c>
      <c r="B956" s="51" t="s">
        <v>2624</v>
      </c>
      <c r="C956" s="51"/>
      <c r="D956" s="51" t="s">
        <v>2625</v>
      </c>
      <c r="E956" s="51" t="s">
        <v>109</v>
      </c>
      <c r="F956" s="51" t="s">
        <v>37</v>
      </c>
      <c r="G956" s="51" t="s">
        <v>32</v>
      </c>
      <c r="H956" s="52">
        <v>2023</v>
      </c>
      <c r="I956" s="38">
        <v>60.2</v>
      </c>
      <c r="J956" s="38">
        <v>60</v>
      </c>
      <c r="K956" s="38">
        <v>60</v>
      </c>
      <c r="L956" s="38">
        <v>60</v>
      </c>
      <c r="M956" s="38">
        <v>60</v>
      </c>
      <c r="N956" s="37">
        <v>60</v>
      </c>
      <c r="O956" s="37">
        <v>60</v>
      </c>
      <c r="P956" s="37">
        <v>60</v>
      </c>
      <c r="Q956" s="37">
        <v>60</v>
      </c>
      <c r="R956" s="37">
        <v>60</v>
      </c>
      <c r="S956" s="37">
        <v>60</v>
      </c>
    </row>
    <row r="957" spans="1:19" customFormat="1" ht="13.2">
      <c r="A957" s="5">
        <f t="shared" si="31"/>
        <v>957</v>
      </c>
      <c r="B957" s="51" t="s">
        <v>2626</v>
      </c>
      <c r="C957" s="51"/>
      <c r="D957" s="51" t="s">
        <v>2627</v>
      </c>
      <c r="E957" s="51" t="s">
        <v>109</v>
      </c>
      <c r="F957" s="51" t="s">
        <v>37</v>
      </c>
      <c r="G957" s="51" t="s">
        <v>32</v>
      </c>
      <c r="H957" s="52">
        <v>2023</v>
      </c>
      <c r="I957" s="38">
        <v>90.3</v>
      </c>
      <c r="J957" s="38">
        <v>90</v>
      </c>
      <c r="K957" s="38">
        <v>90</v>
      </c>
      <c r="L957" s="38">
        <v>90</v>
      </c>
      <c r="M957" s="38">
        <v>90</v>
      </c>
      <c r="N957" s="37">
        <v>90</v>
      </c>
      <c r="O957" s="37">
        <v>90</v>
      </c>
      <c r="P957" s="37">
        <v>90</v>
      </c>
      <c r="Q957" s="37">
        <v>90</v>
      </c>
      <c r="R957" s="37">
        <v>90</v>
      </c>
      <c r="S957" s="37">
        <v>90</v>
      </c>
    </row>
    <row r="958" spans="1:19" customFormat="1" ht="13.2">
      <c r="A958" s="5">
        <f t="shared" si="31"/>
        <v>958</v>
      </c>
      <c r="B958" s="51" t="s">
        <v>2378</v>
      </c>
      <c r="C958" s="51"/>
      <c r="D958" s="51" t="s">
        <v>2379</v>
      </c>
      <c r="E958" s="51" t="s">
        <v>34</v>
      </c>
      <c r="F958" s="51" t="s">
        <v>37</v>
      </c>
      <c r="G958" s="51" t="s">
        <v>69</v>
      </c>
      <c r="H958" s="52">
        <v>2022</v>
      </c>
      <c r="I958" s="38">
        <v>137.5</v>
      </c>
      <c r="J958" s="38">
        <v>137.5</v>
      </c>
      <c r="K958" s="38">
        <v>137.5</v>
      </c>
      <c r="L958" s="38">
        <v>137.5</v>
      </c>
      <c r="M958" s="38">
        <v>137.5</v>
      </c>
      <c r="N958" s="37">
        <v>137.5</v>
      </c>
      <c r="O958" s="37">
        <v>137.5</v>
      </c>
      <c r="P958" s="37">
        <v>137.5</v>
      </c>
      <c r="Q958" s="37">
        <v>137.5</v>
      </c>
      <c r="R958" s="37">
        <v>137.5</v>
      </c>
      <c r="S958" s="37">
        <v>137.5</v>
      </c>
    </row>
    <row r="959" spans="1:19" customFormat="1" ht="13.2">
      <c r="A959" s="5">
        <f t="shared" si="31"/>
        <v>959</v>
      </c>
      <c r="B959" s="51" t="s">
        <v>2380</v>
      </c>
      <c r="C959" s="51"/>
      <c r="D959" s="51" t="s">
        <v>2381</v>
      </c>
      <c r="E959" s="51" t="s">
        <v>360</v>
      </c>
      <c r="F959" s="51" t="s">
        <v>37</v>
      </c>
      <c r="G959" s="51" t="s">
        <v>31</v>
      </c>
      <c r="H959" s="52">
        <v>2022</v>
      </c>
      <c r="I959" s="38">
        <v>148.80000000000001</v>
      </c>
      <c r="J959" s="38">
        <v>146.69999999999999</v>
      </c>
      <c r="K959" s="38">
        <v>146.69999999999999</v>
      </c>
      <c r="L959" s="38">
        <v>146.69999999999999</v>
      </c>
      <c r="M959" s="38">
        <v>146.69999999999999</v>
      </c>
      <c r="N959" s="37">
        <v>146.69999999999999</v>
      </c>
      <c r="O959" s="37">
        <v>146.69999999999999</v>
      </c>
      <c r="P959" s="37">
        <v>146.69999999999999</v>
      </c>
      <c r="Q959" s="37">
        <v>146.69999999999999</v>
      </c>
      <c r="R959" s="37">
        <v>146.69999999999999</v>
      </c>
      <c r="S959" s="37">
        <v>146.69999999999999</v>
      </c>
    </row>
    <row r="960" spans="1:19" customFormat="1" ht="13.2">
      <c r="A960" s="5">
        <f t="shared" si="31"/>
        <v>960</v>
      </c>
      <c r="B960" s="51" t="s">
        <v>2382</v>
      </c>
      <c r="C960" s="51"/>
      <c r="D960" s="51" t="s">
        <v>2383</v>
      </c>
      <c r="E960" s="51" t="s">
        <v>360</v>
      </c>
      <c r="F960" s="51" t="s">
        <v>37</v>
      </c>
      <c r="G960" s="51" t="s">
        <v>31</v>
      </c>
      <c r="H960" s="52">
        <v>2022</v>
      </c>
      <c r="I960" s="38">
        <v>130.19999999999999</v>
      </c>
      <c r="J960" s="38">
        <v>128.30000000000001</v>
      </c>
      <c r="K960" s="38">
        <v>128.30000000000001</v>
      </c>
      <c r="L960" s="38">
        <v>128.30000000000001</v>
      </c>
      <c r="M960" s="38">
        <v>128.30000000000001</v>
      </c>
      <c r="N960" s="37">
        <v>128.30000000000001</v>
      </c>
      <c r="O960" s="37">
        <v>128.30000000000001</v>
      </c>
      <c r="P960" s="37">
        <v>128.30000000000001</v>
      </c>
      <c r="Q960" s="37">
        <v>128.30000000000001</v>
      </c>
      <c r="R960" s="37">
        <v>128.30000000000001</v>
      </c>
      <c r="S960" s="37">
        <v>128.30000000000001</v>
      </c>
    </row>
    <row r="961" spans="1:19" customFormat="1" ht="13.2">
      <c r="A961" s="5">
        <f t="shared" si="31"/>
        <v>961</v>
      </c>
      <c r="B961" s="51" t="s">
        <v>1459</v>
      </c>
      <c r="C961" s="51"/>
      <c r="D961" s="51" t="s">
        <v>1460</v>
      </c>
      <c r="E961" s="51" t="s">
        <v>1290</v>
      </c>
      <c r="F961" s="51" t="s">
        <v>37</v>
      </c>
      <c r="G961" s="51" t="s">
        <v>31</v>
      </c>
      <c r="H961" s="52">
        <v>2017</v>
      </c>
      <c r="I961" s="38">
        <v>5.2</v>
      </c>
      <c r="J961" s="38">
        <v>5.2</v>
      </c>
      <c r="K961" s="38">
        <v>5.2</v>
      </c>
      <c r="L961" s="38">
        <v>5.2</v>
      </c>
      <c r="M961" s="38">
        <v>5.2</v>
      </c>
      <c r="N961" s="37">
        <v>5.2</v>
      </c>
      <c r="O961" s="37">
        <v>5.2</v>
      </c>
      <c r="P961" s="37">
        <v>5.2</v>
      </c>
      <c r="Q961" s="37">
        <v>5.2</v>
      </c>
      <c r="R961" s="37">
        <v>5.2</v>
      </c>
      <c r="S961" s="37">
        <v>5.2</v>
      </c>
    </row>
    <row r="962" spans="1:19" customFormat="1" ht="13.2">
      <c r="A962" s="5">
        <f t="shared" si="31"/>
        <v>962</v>
      </c>
      <c r="B962" s="51" t="s">
        <v>1586</v>
      </c>
      <c r="C962" s="51"/>
      <c r="D962" s="51" t="s">
        <v>1753</v>
      </c>
      <c r="E962" s="51" t="s">
        <v>42</v>
      </c>
      <c r="F962" s="51" t="s">
        <v>37</v>
      </c>
      <c r="G962" s="51" t="s">
        <v>33</v>
      </c>
      <c r="H962" s="52">
        <v>2020</v>
      </c>
      <c r="I962" s="38">
        <v>180</v>
      </c>
      <c r="J962" s="38">
        <v>180</v>
      </c>
      <c r="K962" s="38">
        <v>180</v>
      </c>
      <c r="L962" s="38">
        <v>180</v>
      </c>
      <c r="M962" s="38">
        <v>180</v>
      </c>
      <c r="N962" s="37">
        <v>180</v>
      </c>
      <c r="O962" s="37">
        <v>180</v>
      </c>
      <c r="P962" s="37">
        <v>180</v>
      </c>
      <c r="Q962" s="37">
        <v>180</v>
      </c>
      <c r="R962" s="37">
        <v>180</v>
      </c>
      <c r="S962" s="37">
        <v>180</v>
      </c>
    </row>
    <row r="963" spans="1:19" customFormat="1" ht="13.2">
      <c r="A963" s="5">
        <f t="shared" si="31"/>
        <v>963</v>
      </c>
      <c r="B963" s="51" t="s">
        <v>1396</v>
      </c>
      <c r="C963" s="51"/>
      <c r="D963" s="51" t="s">
        <v>1397</v>
      </c>
      <c r="E963" s="51" t="s">
        <v>36</v>
      </c>
      <c r="F963" s="51" t="s">
        <v>37</v>
      </c>
      <c r="G963" s="51" t="s">
        <v>32</v>
      </c>
      <c r="H963" s="52">
        <v>2013</v>
      </c>
      <c r="I963" s="38">
        <v>39.200000000000003</v>
      </c>
      <c r="J963" s="38">
        <v>39.200000000000003</v>
      </c>
      <c r="K963" s="38">
        <v>39.200000000000003</v>
      </c>
      <c r="L963" s="38">
        <v>39.200000000000003</v>
      </c>
      <c r="M963" s="38">
        <v>39.200000000000003</v>
      </c>
      <c r="N963" s="37">
        <v>39.200000000000003</v>
      </c>
      <c r="O963" s="37">
        <v>39.200000000000003</v>
      </c>
      <c r="P963" s="37">
        <v>39.200000000000003</v>
      </c>
      <c r="Q963" s="37">
        <v>39.200000000000003</v>
      </c>
      <c r="R963" s="37">
        <v>39.200000000000003</v>
      </c>
      <c r="S963" s="37">
        <v>39.200000000000003</v>
      </c>
    </row>
    <row r="964" spans="1:19" customFormat="1" ht="13.2">
      <c r="A964" s="5">
        <f t="shared" si="31"/>
        <v>964</v>
      </c>
      <c r="B964" s="51" t="s">
        <v>1461</v>
      </c>
      <c r="C964" s="51"/>
      <c r="D964" s="51" t="s">
        <v>1462</v>
      </c>
      <c r="E964" s="51" t="s">
        <v>36</v>
      </c>
      <c r="F964" s="51" t="s">
        <v>37</v>
      </c>
      <c r="G964" s="51" t="s">
        <v>32</v>
      </c>
      <c r="H964" s="52">
        <v>2014</v>
      </c>
      <c r="I964" s="38">
        <v>4.4000000000000004</v>
      </c>
      <c r="J964" s="38">
        <v>4.4000000000000004</v>
      </c>
      <c r="K964" s="38">
        <v>4.4000000000000004</v>
      </c>
      <c r="L964" s="38">
        <v>4.4000000000000004</v>
      </c>
      <c r="M964" s="38">
        <v>4.4000000000000004</v>
      </c>
      <c r="N964" s="37">
        <v>4.4000000000000004</v>
      </c>
      <c r="O964" s="37">
        <v>4.4000000000000004</v>
      </c>
      <c r="P964" s="37">
        <v>4.4000000000000004</v>
      </c>
      <c r="Q964" s="37">
        <v>4.4000000000000004</v>
      </c>
      <c r="R964" s="37">
        <v>4.4000000000000004</v>
      </c>
      <c r="S964" s="37">
        <v>4.4000000000000004</v>
      </c>
    </row>
    <row r="965" spans="1:19" customFormat="1" ht="13.2">
      <c r="A965" s="5">
        <f t="shared" si="31"/>
        <v>965</v>
      </c>
      <c r="B965" s="51" t="s">
        <v>1465</v>
      </c>
      <c r="C965" s="51"/>
      <c r="D965" s="51" t="s">
        <v>1466</v>
      </c>
      <c r="E965" s="51" t="s">
        <v>36</v>
      </c>
      <c r="F965" s="51" t="s">
        <v>37</v>
      </c>
      <c r="G965" s="51" t="s">
        <v>32</v>
      </c>
      <c r="H965" s="52">
        <v>2014</v>
      </c>
      <c r="I965" s="38">
        <v>5.5</v>
      </c>
      <c r="J965" s="38">
        <v>5.5</v>
      </c>
      <c r="K965" s="38">
        <v>5.5</v>
      </c>
      <c r="L965" s="38">
        <v>5.5</v>
      </c>
      <c r="M965" s="38">
        <v>5.5</v>
      </c>
      <c r="N965" s="37">
        <v>5.5</v>
      </c>
      <c r="O965" s="37">
        <v>5.5</v>
      </c>
      <c r="P965" s="37">
        <v>5.5</v>
      </c>
      <c r="Q965" s="37">
        <v>5.5</v>
      </c>
      <c r="R965" s="37">
        <v>5.5</v>
      </c>
      <c r="S965" s="37">
        <v>5.5</v>
      </c>
    </row>
    <row r="966" spans="1:19" customFormat="1" ht="13.2">
      <c r="A966" s="5">
        <f t="shared" ref="A966:A1029" si="32">A965+1</f>
        <v>966</v>
      </c>
      <c r="B966" s="51" t="s">
        <v>1398</v>
      </c>
      <c r="C966" s="51" t="s">
        <v>4504</v>
      </c>
      <c r="D966" s="51" t="s">
        <v>1399</v>
      </c>
      <c r="E966" s="51" t="s">
        <v>979</v>
      </c>
      <c r="F966" s="51" t="s">
        <v>37</v>
      </c>
      <c r="G966" s="51" t="s">
        <v>32</v>
      </c>
      <c r="H966" s="52">
        <v>2014</v>
      </c>
      <c r="I966" s="38">
        <v>37.619999999999997</v>
      </c>
      <c r="J966" s="38">
        <v>37.6</v>
      </c>
      <c r="K966" s="38">
        <v>37.6</v>
      </c>
      <c r="L966" s="38">
        <v>37.6</v>
      </c>
      <c r="M966" s="38">
        <v>37.6</v>
      </c>
      <c r="N966" s="37">
        <v>37.6</v>
      </c>
      <c r="O966" s="37">
        <v>37.6</v>
      </c>
      <c r="P966" s="37">
        <v>37.6</v>
      </c>
      <c r="Q966" s="37">
        <v>37.6</v>
      </c>
      <c r="R966" s="37">
        <v>37.6</v>
      </c>
      <c r="S966" s="37">
        <v>37.6</v>
      </c>
    </row>
    <row r="967" spans="1:19" customFormat="1" ht="13.2">
      <c r="A967" s="5">
        <f t="shared" si="32"/>
        <v>967</v>
      </c>
      <c r="B967" s="51" t="s">
        <v>1400</v>
      </c>
      <c r="C967" s="51"/>
      <c r="D967" s="51" t="s">
        <v>1401</v>
      </c>
      <c r="E967" s="51" t="s">
        <v>1402</v>
      </c>
      <c r="F967" s="51" t="s">
        <v>37</v>
      </c>
      <c r="G967" s="51" t="s">
        <v>32</v>
      </c>
      <c r="H967" s="52">
        <v>2015</v>
      </c>
      <c r="I967" s="38">
        <v>100</v>
      </c>
      <c r="J967" s="38">
        <v>100</v>
      </c>
      <c r="K967" s="38">
        <v>100</v>
      </c>
      <c r="L967" s="38">
        <v>100</v>
      </c>
      <c r="M967" s="38">
        <v>100</v>
      </c>
      <c r="N967" s="37">
        <v>100</v>
      </c>
      <c r="O967" s="37">
        <v>100</v>
      </c>
      <c r="P967" s="37">
        <v>100</v>
      </c>
      <c r="Q967" s="37">
        <v>100</v>
      </c>
      <c r="R967" s="37">
        <v>100</v>
      </c>
      <c r="S967" s="37">
        <v>100</v>
      </c>
    </row>
    <row r="968" spans="1:19" customFormat="1" ht="13.2">
      <c r="A968" s="5">
        <f t="shared" si="32"/>
        <v>968</v>
      </c>
      <c r="B968" s="51" t="s">
        <v>1403</v>
      </c>
      <c r="C968" s="51"/>
      <c r="D968" s="51" t="s">
        <v>1404</v>
      </c>
      <c r="E968" s="51" t="s">
        <v>41</v>
      </c>
      <c r="F968" s="51" t="s">
        <v>37</v>
      </c>
      <c r="G968" s="51" t="s">
        <v>33</v>
      </c>
      <c r="H968" s="52">
        <v>2016</v>
      </c>
      <c r="I968" s="38">
        <v>110.2</v>
      </c>
      <c r="J968" s="38">
        <v>110.2</v>
      </c>
      <c r="K968" s="38">
        <v>110.2</v>
      </c>
      <c r="L968" s="38">
        <v>110.2</v>
      </c>
      <c r="M968" s="38">
        <v>110.2</v>
      </c>
      <c r="N968" s="37">
        <v>110.2</v>
      </c>
      <c r="O968" s="37">
        <v>110.2</v>
      </c>
      <c r="P968" s="37">
        <v>110.2</v>
      </c>
      <c r="Q968" s="37">
        <v>110.2</v>
      </c>
      <c r="R968" s="37">
        <v>110.2</v>
      </c>
      <c r="S968" s="37">
        <v>110.2</v>
      </c>
    </row>
    <row r="969" spans="1:19" customFormat="1" ht="13.2">
      <c r="A969" s="5">
        <f t="shared" si="32"/>
        <v>969</v>
      </c>
      <c r="B969" s="51" t="s">
        <v>1405</v>
      </c>
      <c r="C969" s="51"/>
      <c r="D969" s="51" t="s">
        <v>1406</v>
      </c>
      <c r="E969" s="51" t="s">
        <v>1095</v>
      </c>
      <c r="F969" s="51" t="s">
        <v>37</v>
      </c>
      <c r="G969" s="51" t="s">
        <v>33</v>
      </c>
      <c r="H969" s="52">
        <v>2016</v>
      </c>
      <c r="I969" s="38">
        <v>112</v>
      </c>
      <c r="J969" s="38">
        <v>112</v>
      </c>
      <c r="K969" s="38">
        <v>112</v>
      </c>
      <c r="L969" s="38">
        <v>112</v>
      </c>
      <c r="M969" s="38">
        <v>112</v>
      </c>
      <c r="N969" s="37">
        <v>112</v>
      </c>
      <c r="O969" s="37">
        <v>112</v>
      </c>
      <c r="P969" s="37">
        <v>112</v>
      </c>
      <c r="Q969" s="37">
        <v>112</v>
      </c>
      <c r="R969" s="37">
        <v>112</v>
      </c>
      <c r="S969" s="37">
        <v>112</v>
      </c>
    </row>
    <row r="970" spans="1:19" customFormat="1" ht="13.2">
      <c r="A970" s="5">
        <f t="shared" si="32"/>
        <v>970</v>
      </c>
      <c r="B970" s="51" t="s">
        <v>1650</v>
      </c>
      <c r="C970" s="51"/>
      <c r="D970" s="51" t="s">
        <v>1652</v>
      </c>
      <c r="E970" s="51" t="s">
        <v>1168</v>
      </c>
      <c r="F970" s="51" t="s">
        <v>37</v>
      </c>
      <c r="G970" s="51" t="s">
        <v>33</v>
      </c>
      <c r="H970" s="52">
        <v>2019</v>
      </c>
      <c r="I970" s="38">
        <v>125.1</v>
      </c>
      <c r="J970" s="38">
        <v>125.1</v>
      </c>
      <c r="K970" s="38">
        <v>125.1</v>
      </c>
      <c r="L970" s="38">
        <v>125.1</v>
      </c>
      <c r="M970" s="38">
        <v>125.1</v>
      </c>
      <c r="N970" s="37">
        <v>125.1</v>
      </c>
      <c r="O970" s="37">
        <v>125.1</v>
      </c>
      <c r="P970" s="37">
        <v>125.1</v>
      </c>
      <c r="Q970" s="37">
        <v>125.1</v>
      </c>
      <c r="R970" s="37">
        <v>125.1</v>
      </c>
      <c r="S970" s="37">
        <v>125.1</v>
      </c>
    </row>
    <row r="971" spans="1:19" customFormat="1" ht="13.2">
      <c r="A971" s="5">
        <f t="shared" si="32"/>
        <v>971</v>
      </c>
      <c r="B971" s="51" t="s">
        <v>1651</v>
      </c>
      <c r="C971" s="51"/>
      <c r="D971" s="51" t="s">
        <v>1653</v>
      </c>
      <c r="E971" s="51" t="s">
        <v>1168</v>
      </c>
      <c r="F971" s="51" t="s">
        <v>37</v>
      </c>
      <c r="G971" s="51" t="s">
        <v>33</v>
      </c>
      <c r="H971" s="52">
        <v>2019</v>
      </c>
      <c r="I971" s="38">
        <v>128.1</v>
      </c>
      <c r="J971" s="38">
        <v>128.1</v>
      </c>
      <c r="K971" s="38">
        <v>128.1</v>
      </c>
      <c r="L971" s="38">
        <v>128.1</v>
      </c>
      <c r="M971" s="38">
        <v>128.1</v>
      </c>
      <c r="N971" s="37">
        <v>128.1</v>
      </c>
      <c r="O971" s="37">
        <v>128.1</v>
      </c>
      <c r="P971" s="37">
        <v>128.1</v>
      </c>
      <c r="Q971" s="37">
        <v>128.1</v>
      </c>
      <c r="R971" s="37">
        <v>128.1</v>
      </c>
      <c r="S971" s="37">
        <v>128.1</v>
      </c>
    </row>
    <row r="972" spans="1:19" customFormat="1" ht="13.2">
      <c r="A972" s="5">
        <f t="shared" si="32"/>
        <v>972</v>
      </c>
      <c r="B972" s="51" t="s">
        <v>1610</v>
      </c>
      <c r="C972" s="51"/>
      <c r="D972" s="51" t="s">
        <v>2024</v>
      </c>
      <c r="E972" s="51" t="s">
        <v>944</v>
      </c>
      <c r="F972" s="51" t="s">
        <v>37</v>
      </c>
      <c r="G972" s="51" t="s">
        <v>31</v>
      </c>
      <c r="H972" s="52">
        <v>2021</v>
      </c>
      <c r="I972" s="38">
        <v>83.9</v>
      </c>
      <c r="J972" s="38">
        <v>83.9</v>
      </c>
      <c r="K972" s="38">
        <v>83.9</v>
      </c>
      <c r="L972" s="38">
        <v>83.9</v>
      </c>
      <c r="M972" s="38">
        <v>83.9</v>
      </c>
      <c r="N972" s="37">
        <v>83.9</v>
      </c>
      <c r="O972" s="37">
        <v>83.9</v>
      </c>
      <c r="P972" s="37">
        <v>83.9</v>
      </c>
      <c r="Q972" s="37">
        <v>83.9</v>
      </c>
      <c r="R972" s="37">
        <v>83.9</v>
      </c>
      <c r="S972" s="37">
        <v>83.9</v>
      </c>
    </row>
    <row r="973" spans="1:19" customFormat="1" ht="13.2">
      <c r="A973" s="5">
        <f t="shared" si="32"/>
        <v>973</v>
      </c>
      <c r="B973" s="51" t="s">
        <v>3870</v>
      </c>
      <c r="C973" s="51"/>
      <c r="D973" s="51" t="s">
        <v>3871</v>
      </c>
      <c r="E973" s="51" t="s">
        <v>1700</v>
      </c>
      <c r="F973" s="51" t="s">
        <v>37</v>
      </c>
      <c r="G973" s="51" t="s">
        <v>31</v>
      </c>
      <c r="H973" s="52">
        <v>2023</v>
      </c>
      <c r="I973" s="38">
        <v>49.6</v>
      </c>
      <c r="J973" s="38">
        <v>49.6</v>
      </c>
      <c r="K973" s="38">
        <v>49.6</v>
      </c>
      <c r="L973" s="38">
        <v>49.6</v>
      </c>
      <c r="M973" s="38">
        <v>49.6</v>
      </c>
      <c r="N973" s="37">
        <v>49.6</v>
      </c>
      <c r="O973" s="37">
        <v>49.6</v>
      </c>
      <c r="P973" s="37">
        <v>49.6</v>
      </c>
      <c r="Q973" s="37">
        <v>49.6</v>
      </c>
      <c r="R973" s="37">
        <v>49.6</v>
      </c>
      <c r="S973" s="37">
        <v>49.6</v>
      </c>
    </row>
    <row r="974" spans="1:19" customFormat="1" ht="13.2">
      <c r="A974" s="5">
        <f t="shared" si="32"/>
        <v>974</v>
      </c>
      <c r="B974" s="51" t="s">
        <v>1467</v>
      </c>
      <c r="C974" s="51"/>
      <c r="D974" s="51" t="s">
        <v>1468</v>
      </c>
      <c r="E974" s="51" t="s">
        <v>315</v>
      </c>
      <c r="F974" s="51" t="s">
        <v>37</v>
      </c>
      <c r="G974" s="51" t="s">
        <v>32</v>
      </c>
      <c r="H974" s="52">
        <v>2017</v>
      </c>
      <c r="I974" s="38">
        <v>2.6</v>
      </c>
      <c r="J974" s="38">
        <v>2.6</v>
      </c>
      <c r="K974" s="38">
        <v>2.6</v>
      </c>
      <c r="L974" s="38">
        <v>2.6</v>
      </c>
      <c r="M974" s="38">
        <v>2.6</v>
      </c>
      <c r="N974" s="37">
        <v>2.6</v>
      </c>
      <c r="O974" s="37">
        <v>2.6</v>
      </c>
      <c r="P974" s="37">
        <v>2.6</v>
      </c>
      <c r="Q974" s="37">
        <v>2.6</v>
      </c>
      <c r="R974" s="37">
        <v>2.6</v>
      </c>
      <c r="S974" s="37">
        <v>2.6</v>
      </c>
    </row>
    <row r="975" spans="1:19" customFormat="1" ht="13.2">
      <c r="A975" s="5">
        <f t="shared" si="32"/>
        <v>975</v>
      </c>
      <c r="B975" s="51" t="s">
        <v>2025</v>
      </c>
      <c r="C975" s="51"/>
      <c r="D975" s="51" t="s">
        <v>1754</v>
      </c>
      <c r="E975" s="51" t="s">
        <v>88</v>
      </c>
      <c r="F975" s="51" t="s">
        <v>37</v>
      </c>
      <c r="G975" s="51" t="s">
        <v>33</v>
      </c>
      <c r="H975" s="52">
        <v>2020</v>
      </c>
      <c r="I975" s="38">
        <v>153.6</v>
      </c>
      <c r="J975" s="38">
        <v>153.6</v>
      </c>
      <c r="K975" s="38">
        <v>153.6</v>
      </c>
      <c r="L975" s="38">
        <v>153.6</v>
      </c>
      <c r="M975" s="38">
        <v>153.6</v>
      </c>
      <c r="N975" s="37">
        <v>153.6</v>
      </c>
      <c r="O975" s="37">
        <v>153.6</v>
      </c>
      <c r="P975" s="37">
        <v>153.6</v>
      </c>
      <c r="Q975" s="37">
        <v>153.6</v>
      </c>
      <c r="R975" s="37">
        <v>153.6</v>
      </c>
      <c r="S975" s="37">
        <v>153.6</v>
      </c>
    </row>
    <row r="976" spans="1:19" customFormat="1" ht="13.2">
      <c r="A976" s="5">
        <f t="shared" si="32"/>
        <v>976</v>
      </c>
      <c r="B976" s="51" t="s">
        <v>2026</v>
      </c>
      <c r="C976" s="51"/>
      <c r="D976" s="51" t="s">
        <v>1755</v>
      </c>
      <c r="E976" s="51" t="s">
        <v>88</v>
      </c>
      <c r="F976" s="51" t="s">
        <v>37</v>
      </c>
      <c r="G976" s="51" t="s">
        <v>33</v>
      </c>
      <c r="H976" s="52">
        <v>2020</v>
      </c>
      <c r="I976" s="38">
        <v>150</v>
      </c>
      <c r="J976" s="38">
        <v>150</v>
      </c>
      <c r="K976" s="38">
        <v>150</v>
      </c>
      <c r="L976" s="38">
        <v>150</v>
      </c>
      <c r="M976" s="38">
        <v>150</v>
      </c>
      <c r="N976" s="37">
        <v>150</v>
      </c>
      <c r="O976" s="37">
        <v>150</v>
      </c>
      <c r="P976" s="37">
        <v>150</v>
      </c>
      <c r="Q976" s="37">
        <v>150</v>
      </c>
      <c r="R976" s="37">
        <v>150</v>
      </c>
      <c r="S976" s="37">
        <v>150</v>
      </c>
    </row>
    <row r="977" spans="1:19" customFormat="1" ht="13.2">
      <c r="A977" s="5">
        <f t="shared" si="32"/>
        <v>977</v>
      </c>
      <c r="B977" s="51" t="s">
        <v>2027</v>
      </c>
      <c r="C977" s="51"/>
      <c r="D977" s="51" t="s">
        <v>2028</v>
      </c>
      <c r="E977" s="51" t="s">
        <v>88</v>
      </c>
      <c r="F977" s="51" t="s">
        <v>37</v>
      </c>
      <c r="G977" s="51" t="s">
        <v>33</v>
      </c>
      <c r="H977" s="52">
        <v>2021</v>
      </c>
      <c r="I977" s="38">
        <v>126.5</v>
      </c>
      <c r="J977" s="38">
        <v>126.5</v>
      </c>
      <c r="K977" s="38">
        <v>126.5</v>
      </c>
      <c r="L977" s="38">
        <v>126.5</v>
      </c>
      <c r="M977" s="38">
        <v>126.5</v>
      </c>
      <c r="N977" s="37">
        <v>126.5</v>
      </c>
      <c r="O977" s="37">
        <v>126.5</v>
      </c>
      <c r="P977" s="37">
        <v>126.5</v>
      </c>
      <c r="Q977" s="37">
        <v>126.5</v>
      </c>
      <c r="R977" s="37">
        <v>126.5</v>
      </c>
      <c r="S977" s="37">
        <v>126.5</v>
      </c>
    </row>
    <row r="978" spans="1:19" customFormat="1" ht="13.2">
      <c r="A978" s="5">
        <f t="shared" si="32"/>
        <v>978</v>
      </c>
      <c r="B978" s="51" t="s">
        <v>2029</v>
      </c>
      <c r="C978" s="51"/>
      <c r="D978" s="51" t="s">
        <v>2030</v>
      </c>
      <c r="E978" s="51" t="s">
        <v>88</v>
      </c>
      <c r="F978" s="51" t="s">
        <v>37</v>
      </c>
      <c r="G978" s="51" t="s">
        <v>33</v>
      </c>
      <c r="H978" s="52">
        <v>2021</v>
      </c>
      <c r="I978" s="38">
        <v>126.4</v>
      </c>
      <c r="J978" s="38">
        <v>126.4</v>
      </c>
      <c r="K978" s="38">
        <v>126.4</v>
      </c>
      <c r="L978" s="38">
        <v>126.4</v>
      </c>
      <c r="M978" s="38">
        <v>126.4</v>
      </c>
      <c r="N978" s="37">
        <v>126.4</v>
      </c>
      <c r="O978" s="37">
        <v>126.4</v>
      </c>
      <c r="P978" s="37">
        <v>126.4</v>
      </c>
      <c r="Q978" s="37">
        <v>126.4</v>
      </c>
      <c r="R978" s="37">
        <v>126.4</v>
      </c>
      <c r="S978" s="37">
        <v>126.4</v>
      </c>
    </row>
    <row r="979" spans="1:19" customFormat="1" ht="13.2">
      <c r="A979" s="5">
        <f t="shared" si="32"/>
        <v>979</v>
      </c>
      <c r="B979" s="51" t="s">
        <v>1698</v>
      </c>
      <c r="C979" s="51"/>
      <c r="D979" s="51" t="s">
        <v>1728</v>
      </c>
      <c r="E979" s="51" t="s">
        <v>46</v>
      </c>
      <c r="F979" s="51" t="s">
        <v>37</v>
      </c>
      <c r="G979" s="51" t="s">
        <v>33</v>
      </c>
      <c r="H979" s="52">
        <v>2020</v>
      </c>
      <c r="I979" s="38">
        <v>102.5</v>
      </c>
      <c r="J979" s="38">
        <v>102.5</v>
      </c>
      <c r="K979" s="38">
        <v>102.5</v>
      </c>
      <c r="L979" s="38">
        <v>102.5</v>
      </c>
      <c r="M979" s="38">
        <v>102.5</v>
      </c>
      <c r="N979" s="37">
        <v>102.5</v>
      </c>
      <c r="O979" s="37">
        <v>102.5</v>
      </c>
      <c r="P979" s="37">
        <v>102.5</v>
      </c>
      <c r="Q979" s="37">
        <v>102.5</v>
      </c>
      <c r="R979" s="37">
        <v>102.5</v>
      </c>
      <c r="S979" s="37">
        <v>102.5</v>
      </c>
    </row>
    <row r="980" spans="1:19" customFormat="1" ht="13.2">
      <c r="A980" s="5">
        <f t="shared" si="32"/>
        <v>980</v>
      </c>
      <c r="B980" s="51" t="s">
        <v>1698</v>
      </c>
      <c r="C980" s="51"/>
      <c r="D980" s="51" t="s">
        <v>1729</v>
      </c>
      <c r="E980" s="51" t="s">
        <v>46</v>
      </c>
      <c r="F980" s="51" t="s">
        <v>37</v>
      </c>
      <c r="G980" s="51" t="s">
        <v>33</v>
      </c>
      <c r="H980" s="52">
        <v>2020</v>
      </c>
      <c r="I980" s="38">
        <v>102.5</v>
      </c>
      <c r="J980" s="38">
        <v>102.5</v>
      </c>
      <c r="K980" s="38">
        <v>102.5</v>
      </c>
      <c r="L980" s="38">
        <v>102.5</v>
      </c>
      <c r="M980" s="38">
        <v>102.5</v>
      </c>
      <c r="N980" s="37">
        <v>102.5</v>
      </c>
      <c r="O980" s="37">
        <v>102.5</v>
      </c>
      <c r="P980" s="37">
        <v>102.5</v>
      </c>
      <c r="Q980" s="37">
        <v>102.5</v>
      </c>
      <c r="R980" s="37">
        <v>102.5</v>
      </c>
      <c r="S980" s="37">
        <v>102.5</v>
      </c>
    </row>
    <row r="981" spans="1:19" customFormat="1" ht="13.2">
      <c r="A981" s="5">
        <f t="shared" si="32"/>
        <v>981</v>
      </c>
      <c r="B981" s="51" t="s">
        <v>1699</v>
      </c>
      <c r="C981" s="51"/>
      <c r="D981" s="51" t="s">
        <v>1756</v>
      </c>
      <c r="E981" s="51" t="s">
        <v>46</v>
      </c>
      <c r="F981" s="51" t="s">
        <v>37</v>
      </c>
      <c r="G981" s="51" t="s">
        <v>33</v>
      </c>
      <c r="H981" s="52">
        <v>2020</v>
      </c>
      <c r="I981" s="38">
        <v>97.5</v>
      </c>
      <c r="J981" s="38">
        <v>97.5</v>
      </c>
      <c r="K981" s="38">
        <v>97.5</v>
      </c>
      <c r="L981" s="38">
        <v>97.5</v>
      </c>
      <c r="M981" s="38">
        <v>97.5</v>
      </c>
      <c r="N981" s="37">
        <v>97.5</v>
      </c>
      <c r="O981" s="37">
        <v>97.5</v>
      </c>
      <c r="P981" s="37">
        <v>97.5</v>
      </c>
      <c r="Q981" s="37">
        <v>97.5</v>
      </c>
      <c r="R981" s="37">
        <v>97.5</v>
      </c>
      <c r="S981" s="37">
        <v>97.5</v>
      </c>
    </row>
    <row r="982" spans="1:19" customFormat="1" ht="13.2">
      <c r="A982" s="5">
        <f t="shared" si="32"/>
        <v>982</v>
      </c>
      <c r="B982" s="51" t="s">
        <v>1699</v>
      </c>
      <c r="C982" s="51"/>
      <c r="D982" s="51" t="s">
        <v>1757</v>
      </c>
      <c r="E982" s="51" t="s">
        <v>46</v>
      </c>
      <c r="F982" s="51" t="s">
        <v>37</v>
      </c>
      <c r="G982" s="51" t="s">
        <v>33</v>
      </c>
      <c r="H982" s="52">
        <v>2020</v>
      </c>
      <c r="I982" s="38">
        <v>107.5</v>
      </c>
      <c r="J982" s="38">
        <v>107.5</v>
      </c>
      <c r="K982" s="38">
        <v>107.5</v>
      </c>
      <c r="L982" s="38">
        <v>107.5</v>
      </c>
      <c r="M982" s="38">
        <v>107.5</v>
      </c>
      <c r="N982" s="37">
        <v>107.5</v>
      </c>
      <c r="O982" s="37">
        <v>107.5</v>
      </c>
      <c r="P982" s="37">
        <v>107.5</v>
      </c>
      <c r="Q982" s="37">
        <v>107.5</v>
      </c>
      <c r="R982" s="37">
        <v>107.5</v>
      </c>
      <c r="S982" s="37">
        <v>107.5</v>
      </c>
    </row>
    <row r="983" spans="1:19" customFormat="1" ht="13.2">
      <c r="A983" s="5">
        <f t="shared" si="32"/>
        <v>983</v>
      </c>
      <c r="B983" s="51" t="s">
        <v>2636</v>
      </c>
      <c r="C983" s="51"/>
      <c r="D983" s="51" t="s">
        <v>2637</v>
      </c>
      <c r="E983" s="51" t="s">
        <v>1873</v>
      </c>
      <c r="F983" s="51" t="s">
        <v>37</v>
      </c>
      <c r="G983" s="51" t="s">
        <v>31</v>
      </c>
      <c r="H983" s="52">
        <v>2023</v>
      </c>
      <c r="I983" s="38">
        <v>161.41</v>
      </c>
      <c r="J983" s="38">
        <v>158.9</v>
      </c>
      <c r="K983" s="38">
        <v>158.9</v>
      </c>
      <c r="L983" s="38">
        <v>158.9</v>
      </c>
      <c r="M983" s="38">
        <v>158.9</v>
      </c>
      <c r="N983" s="37">
        <v>158.9</v>
      </c>
      <c r="O983" s="37">
        <v>158.9</v>
      </c>
      <c r="P983" s="37">
        <v>158.9</v>
      </c>
      <c r="Q983" s="37">
        <v>158.9</v>
      </c>
      <c r="R983" s="37">
        <v>158.9</v>
      </c>
      <c r="S983" s="37">
        <v>158.9</v>
      </c>
    </row>
    <row r="984" spans="1:19" customFormat="1" ht="13.2">
      <c r="A984" s="5">
        <f t="shared" si="32"/>
        <v>984</v>
      </c>
      <c r="B984" s="51" t="s">
        <v>2638</v>
      </c>
      <c r="C984" s="51"/>
      <c r="D984" s="51" t="s">
        <v>2639</v>
      </c>
      <c r="E984" s="51" t="s">
        <v>1873</v>
      </c>
      <c r="F984" s="51" t="s">
        <v>37</v>
      </c>
      <c r="G984" s="51" t="s">
        <v>31</v>
      </c>
      <c r="H984" s="52">
        <v>2023</v>
      </c>
      <c r="I984" s="38">
        <v>166.02</v>
      </c>
      <c r="J984" s="38">
        <v>162.9</v>
      </c>
      <c r="K984" s="38">
        <v>162.9</v>
      </c>
      <c r="L984" s="38">
        <v>162.9</v>
      </c>
      <c r="M984" s="38">
        <v>162.9</v>
      </c>
      <c r="N984" s="37">
        <v>162.9</v>
      </c>
      <c r="O984" s="37">
        <v>162.9</v>
      </c>
      <c r="P984" s="37">
        <v>162.9</v>
      </c>
      <c r="Q984" s="37">
        <v>162.9</v>
      </c>
      <c r="R984" s="37">
        <v>162.9</v>
      </c>
      <c r="S984" s="37">
        <v>162.9</v>
      </c>
    </row>
    <row r="985" spans="1:19" customFormat="1" ht="13.2">
      <c r="A985" s="5">
        <f t="shared" si="32"/>
        <v>985</v>
      </c>
      <c r="B985" s="51" t="s">
        <v>1589</v>
      </c>
      <c r="C985" s="51"/>
      <c r="D985" s="51" t="s">
        <v>1758</v>
      </c>
      <c r="E985" s="51" t="s">
        <v>1128</v>
      </c>
      <c r="F985" s="51" t="s">
        <v>37</v>
      </c>
      <c r="G985" s="51" t="s">
        <v>33</v>
      </c>
      <c r="H985" s="52">
        <v>2020</v>
      </c>
      <c r="I985" s="38">
        <v>211.19</v>
      </c>
      <c r="J985" s="38">
        <v>200</v>
      </c>
      <c r="K985" s="38">
        <v>200</v>
      </c>
      <c r="L985" s="38">
        <v>200</v>
      </c>
      <c r="M985" s="38">
        <v>200</v>
      </c>
      <c r="N985" s="37">
        <v>200</v>
      </c>
      <c r="O985" s="37">
        <v>200</v>
      </c>
      <c r="P985" s="37">
        <v>200</v>
      </c>
      <c r="Q985" s="37">
        <v>200</v>
      </c>
      <c r="R985" s="37">
        <v>200</v>
      </c>
      <c r="S985" s="37">
        <v>200</v>
      </c>
    </row>
    <row r="986" spans="1:19" customFormat="1" ht="13.2">
      <c r="A986" s="5">
        <f t="shared" si="32"/>
        <v>986</v>
      </c>
      <c r="B986" s="51" t="s">
        <v>2640</v>
      </c>
      <c r="C986" s="51"/>
      <c r="D986" s="51" t="s">
        <v>2641</v>
      </c>
      <c r="E986" s="51" t="s">
        <v>1128</v>
      </c>
      <c r="F986" s="51" t="s">
        <v>37</v>
      </c>
      <c r="G986" s="51" t="s">
        <v>33</v>
      </c>
      <c r="H986" s="52">
        <v>2023</v>
      </c>
      <c r="I986" s="38">
        <v>162.43</v>
      </c>
      <c r="J986" s="38">
        <v>159.80000000000001</v>
      </c>
      <c r="K986" s="38">
        <v>159.80000000000001</v>
      </c>
      <c r="L986" s="38">
        <v>159.80000000000001</v>
      </c>
      <c r="M986" s="38">
        <v>159.80000000000001</v>
      </c>
      <c r="N986" s="37">
        <v>159.80000000000001</v>
      </c>
      <c r="O986" s="37">
        <v>159.80000000000001</v>
      </c>
      <c r="P986" s="37">
        <v>159.80000000000001</v>
      </c>
      <c r="Q986" s="37">
        <v>159.80000000000001</v>
      </c>
      <c r="R986" s="37">
        <v>159.80000000000001</v>
      </c>
      <c r="S986" s="37">
        <v>159.80000000000001</v>
      </c>
    </row>
    <row r="987" spans="1:19" customFormat="1" ht="13.2">
      <c r="A987" s="5">
        <f t="shared" si="32"/>
        <v>987</v>
      </c>
      <c r="B987" s="51" t="s">
        <v>1407</v>
      </c>
      <c r="C987" s="51"/>
      <c r="D987" s="51" t="s">
        <v>1408</v>
      </c>
      <c r="E987" s="51" t="s">
        <v>41</v>
      </c>
      <c r="F987" s="51" t="s">
        <v>37</v>
      </c>
      <c r="G987" s="51" t="s">
        <v>33</v>
      </c>
      <c r="H987" s="52">
        <v>2016</v>
      </c>
      <c r="I987" s="38">
        <v>78.8</v>
      </c>
      <c r="J987" s="38">
        <v>78.8</v>
      </c>
      <c r="K987" s="38">
        <v>78.8</v>
      </c>
      <c r="L987" s="38">
        <v>78.8</v>
      </c>
      <c r="M987" s="38">
        <v>78.8</v>
      </c>
      <c r="N987" s="37">
        <v>78.8</v>
      </c>
      <c r="O987" s="37">
        <v>78.8</v>
      </c>
      <c r="P987" s="37">
        <v>78.8</v>
      </c>
      <c r="Q987" s="37">
        <v>78.8</v>
      </c>
      <c r="R987" s="37">
        <v>78.8</v>
      </c>
      <c r="S987" s="37">
        <v>78.8</v>
      </c>
    </row>
    <row r="988" spans="1:19" customFormat="1" ht="13.2">
      <c r="A988" s="5">
        <f t="shared" si="32"/>
        <v>988</v>
      </c>
      <c r="B988" s="51" t="s">
        <v>1409</v>
      </c>
      <c r="C988" s="51"/>
      <c r="D988" s="51" t="s">
        <v>1410</v>
      </c>
      <c r="E988" s="51" t="s">
        <v>41</v>
      </c>
      <c r="F988" s="51" t="s">
        <v>37</v>
      </c>
      <c r="G988" s="51" t="s">
        <v>33</v>
      </c>
      <c r="H988" s="52">
        <v>2016</v>
      </c>
      <c r="I988" s="38">
        <v>78.8</v>
      </c>
      <c r="J988" s="38">
        <v>78.8</v>
      </c>
      <c r="K988" s="38">
        <v>78.8</v>
      </c>
      <c r="L988" s="38">
        <v>78.8</v>
      </c>
      <c r="M988" s="38">
        <v>78.8</v>
      </c>
      <c r="N988" s="37">
        <v>78.8</v>
      </c>
      <c r="O988" s="37">
        <v>78.8</v>
      </c>
      <c r="P988" s="37">
        <v>78.8</v>
      </c>
      <c r="Q988" s="37">
        <v>78.8</v>
      </c>
      <c r="R988" s="37">
        <v>78.8</v>
      </c>
      <c r="S988" s="37">
        <v>78.8</v>
      </c>
    </row>
    <row r="989" spans="1:19" customFormat="1" ht="13.2">
      <c r="A989" s="5">
        <f t="shared" si="32"/>
        <v>989</v>
      </c>
      <c r="B989" s="51" t="s">
        <v>1874</v>
      </c>
      <c r="C989" s="51"/>
      <c r="D989" s="51" t="s">
        <v>2031</v>
      </c>
      <c r="E989" s="51" t="s">
        <v>41</v>
      </c>
      <c r="F989" s="51" t="s">
        <v>37</v>
      </c>
      <c r="G989" s="51" t="s">
        <v>33</v>
      </c>
      <c r="H989" s="52">
        <v>2021</v>
      </c>
      <c r="I989" s="38">
        <v>222</v>
      </c>
      <c r="J989" s="38">
        <v>222</v>
      </c>
      <c r="K989" s="38">
        <v>222</v>
      </c>
      <c r="L989" s="38">
        <v>222</v>
      </c>
      <c r="M989" s="38">
        <v>222</v>
      </c>
      <c r="N989" s="37">
        <v>222</v>
      </c>
      <c r="O989" s="37">
        <v>222</v>
      </c>
      <c r="P989" s="37">
        <v>222</v>
      </c>
      <c r="Q989" s="37">
        <v>222</v>
      </c>
      <c r="R989" s="37">
        <v>222</v>
      </c>
      <c r="S989" s="37">
        <v>222</v>
      </c>
    </row>
    <row r="990" spans="1:19" customFormat="1" ht="13.2">
      <c r="A990" s="5">
        <f t="shared" si="32"/>
        <v>990</v>
      </c>
      <c r="B990" s="51" t="s">
        <v>1875</v>
      </c>
      <c r="C990" s="51"/>
      <c r="D990" s="51" t="s">
        <v>2032</v>
      </c>
      <c r="E990" s="51" t="s">
        <v>41</v>
      </c>
      <c r="F990" s="51" t="s">
        <v>37</v>
      </c>
      <c r="G990" s="51" t="s">
        <v>33</v>
      </c>
      <c r="H990" s="52">
        <v>2021</v>
      </c>
      <c r="I990" s="38">
        <v>28</v>
      </c>
      <c r="J990" s="38">
        <v>28</v>
      </c>
      <c r="K990" s="38">
        <v>28</v>
      </c>
      <c r="L990" s="38">
        <v>28</v>
      </c>
      <c r="M990" s="38">
        <v>28</v>
      </c>
      <c r="N990" s="37">
        <v>28</v>
      </c>
      <c r="O990" s="37">
        <v>28</v>
      </c>
      <c r="P990" s="37">
        <v>28</v>
      </c>
      <c r="Q990" s="37">
        <v>28</v>
      </c>
      <c r="R990" s="37">
        <v>28</v>
      </c>
      <c r="S990" s="37">
        <v>28</v>
      </c>
    </row>
    <row r="991" spans="1:19" customFormat="1" ht="13.2">
      <c r="A991" s="5">
        <f t="shared" si="32"/>
        <v>991</v>
      </c>
      <c r="B991" s="51" t="s">
        <v>1469</v>
      </c>
      <c r="C991" s="51"/>
      <c r="D991" s="51" t="s">
        <v>1718</v>
      </c>
      <c r="E991" s="51" t="s">
        <v>360</v>
      </c>
      <c r="F991" s="51" t="s">
        <v>37</v>
      </c>
      <c r="G991" s="51" t="s">
        <v>31</v>
      </c>
      <c r="H991" s="52">
        <v>2015</v>
      </c>
      <c r="I991" s="38">
        <v>2</v>
      </c>
      <c r="J991" s="38">
        <v>2</v>
      </c>
      <c r="K991" s="38">
        <v>2</v>
      </c>
      <c r="L991" s="38">
        <v>2</v>
      </c>
      <c r="M991" s="38">
        <v>2</v>
      </c>
      <c r="N991" s="37">
        <v>2</v>
      </c>
      <c r="O991" s="37">
        <v>2</v>
      </c>
      <c r="P991" s="37">
        <v>2</v>
      </c>
      <c r="Q991" s="37">
        <v>2</v>
      </c>
      <c r="R991" s="37">
        <v>2</v>
      </c>
      <c r="S991" s="37">
        <v>2</v>
      </c>
    </row>
    <row r="992" spans="1:19" customFormat="1" ht="13.2">
      <c r="A992" s="5">
        <f t="shared" si="32"/>
        <v>992</v>
      </c>
      <c r="B992" s="51" t="s">
        <v>1411</v>
      </c>
      <c r="C992" s="51"/>
      <c r="D992" s="51" t="s">
        <v>1412</v>
      </c>
      <c r="E992" s="51" t="s">
        <v>41</v>
      </c>
      <c r="F992" s="51" t="s">
        <v>37</v>
      </c>
      <c r="G992" s="51" t="s">
        <v>33</v>
      </c>
      <c r="H992" s="52">
        <v>2018</v>
      </c>
      <c r="I992" s="38">
        <v>155.44</v>
      </c>
      <c r="J992" s="38">
        <v>150</v>
      </c>
      <c r="K992" s="38">
        <v>150</v>
      </c>
      <c r="L992" s="38">
        <v>150</v>
      </c>
      <c r="M992" s="38">
        <v>150</v>
      </c>
      <c r="N992" s="37">
        <v>150</v>
      </c>
      <c r="O992" s="37">
        <v>150</v>
      </c>
      <c r="P992" s="37">
        <v>150</v>
      </c>
      <c r="Q992" s="37">
        <v>150</v>
      </c>
      <c r="R992" s="37">
        <v>150</v>
      </c>
      <c r="S992" s="37">
        <v>150</v>
      </c>
    </row>
    <row r="993" spans="1:19" customFormat="1" ht="13.2">
      <c r="A993" s="5">
        <f t="shared" si="32"/>
        <v>993</v>
      </c>
      <c r="B993" s="51" t="s">
        <v>1616</v>
      </c>
      <c r="C993" s="51"/>
      <c r="D993" s="51" t="s">
        <v>1857</v>
      </c>
      <c r="E993" s="51" t="s">
        <v>1290</v>
      </c>
      <c r="F993" s="51" t="s">
        <v>37</v>
      </c>
      <c r="G993" s="51" t="s">
        <v>31</v>
      </c>
      <c r="H993" s="52">
        <v>2020</v>
      </c>
      <c r="I993" s="38">
        <v>59.8</v>
      </c>
      <c r="J993" s="38">
        <v>59.8</v>
      </c>
      <c r="K993" s="38">
        <v>59.8</v>
      </c>
      <c r="L993" s="38">
        <v>59.8</v>
      </c>
      <c r="M993" s="38">
        <v>59.8</v>
      </c>
      <c r="N993" s="37">
        <v>59.8</v>
      </c>
      <c r="O993" s="37">
        <v>59.8</v>
      </c>
      <c r="P993" s="37">
        <v>59.8</v>
      </c>
      <c r="Q993" s="37">
        <v>59.8</v>
      </c>
      <c r="R993" s="37">
        <v>59.8</v>
      </c>
      <c r="S993" s="37">
        <v>59.8</v>
      </c>
    </row>
    <row r="994" spans="1:19" customFormat="1" ht="13.2">
      <c r="A994" s="5">
        <f t="shared" si="32"/>
        <v>994</v>
      </c>
      <c r="B994" s="51" t="s">
        <v>2264</v>
      </c>
      <c r="C994" s="51"/>
      <c r="D994" s="51" t="s">
        <v>2648</v>
      </c>
      <c r="E994" s="51" t="s">
        <v>231</v>
      </c>
      <c r="F994" s="51" t="s">
        <v>37</v>
      </c>
      <c r="G994" s="51" t="s">
        <v>186</v>
      </c>
      <c r="H994" s="52">
        <v>2023</v>
      </c>
      <c r="I994" s="38">
        <v>101.7</v>
      </c>
      <c r="J994" s="38">
        <v>100</v>
      </c>
      <c r="K994" s="38">
        <v>100</v>
      </c>
      <c r="L994" s="38">
        <v>100</v>
      </c>
      <c r="M994" s="38">
        <v>100</v>
      </c>
      <c r="N994" s="37">
        <v>100</v>
      </c>
      <c r="O994" s="37">
        <v>100</v>
      </c>
      <c r="P994" s="37">
        <v>100</v>
      </c>
      <c r="Q994" s="37">
        <v>100</v>
      </c>
      <c r="R994" s="37">
        <v>100</v>
      </c>
      <c r="S994" s="37">
        <v>100</v>
      </c>
    </row>
    <row r="995" spans="1:19" customFormat="1" ht="13.2">
      <c r="A995" s="5">
        <f t="shared" si="32"/>
        <v>995</v>
      </c>
      <c r="B995" s="51" t="s">
        <v>1413</v>
      </c>
      <c r="C995" s="51"/>
      <c r="D995" s="51" t="s">
        <v>1414</v>
      </c>
      <c r="E995" s="51" t="s">
        <v>1415</v>
      </c>
      <c r="F995" s="51" t="s">
        <v>37</v>
      </c>
      <c r="G995" s="51" t="s">
        <v>33</v>
      </c>
      <c r="H995" s="52">
        <v>2018</v>
      </c>
      <c r="I995" s="38">
        <v>50</v>
      </c>
      <c r="J995" s="38">
        <v>50</v>
      </c>
      <c r="K995" s="38">
        <v>50</v>
      </c>
      <c r="L995" s="38">
        <v>50</v>
      </c>
      <c r="M995" s="38">
        <v>50</v>
      </c>
      <c r="N995" s="37">
        <v>50</v>
      </c>
      <c r="O995" s="37">
        <v>50</v>
      </c>
      <c r="P995" s="37">
        <v>50</v>
      </c>
      <c r="Q995" s="37">
        <v>50</v>
      </c>
      <c r="R995" s="37">
        <v>50</v>
      </c>
      <c r="S995" s="37">
        <v>50</v>
      </c>
    </row>
    <row r="996" spans="1:19" customFormat="1" ht="13.2">
      <c r="A996" s="5">
        <f t="shared" si="32"/>
        <v>996</v>
      </c>
      <c r="B996" s="51" t="s">
        <v>1416</v>
      </c>
      <c r="C996" s="51"/>
      <c r="D996" s="51" t="s">
        <v>1417</v>
      </c>
      <c r="E996" s="51" t="s">
        <v>46</v>
      </c>
      <c r="F996" s="51" t="s">
        <v>37</v>
      </c>
      <c r="G996" s="51" t="s">
        <v>33</v>
      </c>
      <c r="H996" s="52">
        <v>2017</v>
      </c>
      <c r="I996" s="38">
        <v>157.5</v>
      </c>
      <c r="J996" s="38">
        <v>157.5</v>
      </c>
      <c r="K996" s="38">
        <v>157.5</v>
      </c>
      <c r="L996" s="38">
        <v>157.5</v>
      </c>
      <c r="M996" s="38">
        <v>157.5</v>
      </c>
      <c r="N996" s="37">
        <v>157.5</v>
      </c>
      <c r="O996" s="37">
        <v>157.5</v>
      </c>
      <c r="P996" s="37">
        <v>157.5</v>
      </c>
      <c r="Q996" s="37">
        <v>157.5</v>
      </c>
      <c r="R996" s="37">
        <v>157.5</v>
      </c>
      <c r="S996" s="37">
        <v>157.5</v>
      </c>
    </row>
    <row r="997" spans="1:19" customFormat="1" ht="13.2">
      <c r="A997" s="5">
        <f t="shared" si="32"/>
        <v>997</v>
      </c>
      <c r="B997" s="51" t="s">
        <v>1020</v>
      </c>
      <c r="C997" s="51"/>
      <c r="D997" s="51" t="s">
        <v>1472</v>
      </c>
      <c r="E997" s="51" t="s">
        <v>476</v>
      </c>
      <c r="F997" s="51" t="s">
        <v>37</v>
      </c>
      <c r="G997" s="51" t="s">
        <v>31</v>
      </c>
      <c r="H997" s="52">
        <v>2018</v>
      </c>
      <c r="I997" s="38">
        <v>10</v>
      </c>
      <c r="J997" s="38">
        <v>10</v>
      </c>
      <c r="K997" s="38">
        <v>10</v>
      </c>
      <c r="L997" s="38">
        <v>10</v>
      </c>
      <c r="M997" s="38">
        <v>10</v>
      </c>
      <c r="N997" s="37">
        <v>10</v>
      </c>
      <c r="O997" s="37">
        <v>10</v>
      </c>
      <c r="P997" s="37">
        <v>10</v>
      </c>
      <c r="Q997" s="37">
        <v>10</v>
      </c>
      <c r="R997" s="37">
        <v>10</v>
      </c>
      <c r="S997" s="37">
        <v>10</v>
      </c>
    </row>
    <row r="998" spans="1:19" customFormat="1" ht="13.2">
      <c r="A998" s="5">
        <f t="shared" si="32"/>
        <v>998</v>
      </c>
      <c r="B998" s="51" t="s">
        <v>1805</v>
      </c>
      <c r="C998" s="51"/>
      <c r="D998" s="51" t="s">
        <v>2253</v>
      </c>
      <c r="E998" s="51" t="s">
        <v>47</v>
      </c>
      <c r="F998" s="51" t="s">
        <v>37</v>
      </c>
      <c r="G998" s="51" t="s">
        <v>31</v>
      </c>
      <c r="H998" s="52">
        <v>2022</v>
      </c>
      <c r="I998" s="38">
        <v>135</v>
      </c>
      <c r="J998" s="38">
        <v>135</v>
      </c>
      <c r="K998" s="38">
        <v>135</v>
      </c>
      <c r="L998" s="38">
        <v>135</v>
      </c>
      <c r="M998" s="38">
        <v>135</v>
      </c>
      <c r="N998" s="37">
        <v>135</v>
      </c>
      <c r="O998" s="37">
        <v>135</v>
      </c>
      <c r="P998" s="37">
        <v>135</v>
      </c>
      <c r="Q998" s="37">
        <v>135</v>
      </c>
      <c r="R998" s="37">
        <v>135</v>
      </c>
      <c r="S998" s="37">
        <v>135</v>
      </c>
    </row>
    <row r="999" spans="1:19" customFormat="1" ht="13.2">
      <c r="A999" s="5">
        <f t="shared" si="32"/>
        <v>999</v>
      </c>
      <c r="B999" s="51" t="s">
        <v>1473</v>
      </c>
      <c r="C999" s="51"/>
      <c r="D999" s="51" t="s">
        <v>1474</v>
      </c>
      <c r="E999" s="51" t="s">
        <v>36</v>
      </c>
      <c r="F999" s="51" t="s">
        <v>37</v>
      </c>
      <c r="G999" s="51" t="s">
        <v>32</v>
      </c>
      <c r="H999" s="52">
        <v>2012</v>
      </c>
      <c r="I999" s="38">
        <v>9.9</v>
      </c>
      <c r="J999" s="38">
        <v>9.9</v>
      </c>
      <c r="K999" s="38">
        <v>9.9</v>
      </c>
      <c r="L999" s="38">
        <v>9.9</v>
      </c>
      <c r="M999" s="38">
        <v>9.9</v>
      </c>
      <c r="N999" s="37">
        <v>9.9</v>
      </c>
      <c r="O999" s="37">
        <v>9.9</v>
      </c>
      <c r="P999" s="37">
        <v>9.9</v>
      </c>
      <c r="Q999" s="37">
        <v>9.9</v>
      </c>
      <c r="R999" s="37">
        <v>9.9</v>
      </c>
      <c r="S999" s="37">
        <v>9.9</v>
      </c>
    </row>
    <row r="1000" spans="1:19" customFormat="1" ht="13.2">
      <c r="A1000" s="5">
        <f t="shared" si="32"/>
        <v>1000</v>
      </c>
      <c r="B1000" s="51" t="s">
        <v>1475</v>
      </c>
      <c r="C1000" s="51"/>
      <c r="D1000" s="51" t="s">
        <v>1476</v>
      </c>
      <c r="E1000" s="51" t="s">
        <v>36</v>
      </c>
      <c r="F1000" s="51" t="s">
        <v>37</v>
      </c>
      <c r="G1000" s="51" t="s">
        <v>32</v>
      </c>
      <c r="H1000" s="52">
        <v>2012</v>
      </c>
      <c r="I1000" s="38">
        <v>9.9</v>
      </c>
      <c r="J1000" s="38">
        <v>9.9</v>
      </c>
      <c r="K1000" s="38">
        <v>9.9</v>
      </c>
      <c r="L1000" s="38">
        <v>9.9</v>
      </c>
      <c r="M1000" s="38">
        <v>9.9</v>
      </c>
      <c r="N1000" s="37">
        <v>9.9</v>
      </c>
      <c r="O1000" s="37">
        <v>9.9</v>
      </c>
      <c r="P1000" s="37">
        <v>9.9</v>
      </c>
      <c r="Q1000" s="37">
        <v>9.9</v>
      </c>
      <c r="R1000" s="37">
        <v>9.9</v>
      </c>
      <c r="S1000" s="37">
        <v>9.9</v>
      </c>
    </row>
    <row r="1001" spans="1:19" customFormat="1" ht="13.2">
      <c r="A1001" s="5">
        <f t="shared" si="32"/>
        <v>1001</v>
      </c>
      <c r="B1001" s="51" t="s">
        <v>1477</v>
      </c>
      <c r="C1001" s="51"/>
      <c r="D1001" s="51" t="s">
        <v>1478</v>
      </c>
      <c r="E1001" s="51" t="s">
        <v>36</v>
      </c>
      <c r="F1001" s="51" t="s">
        <v>37</v>
      </c>
      <c r="G1001" s="51" t="s">
        <v>32</v>
      </c>
      <c r="H1001" s="52">
        <v>2012</v>
      </c>
      <c r="I1001" s="38">
        <v>5.6</v>
      </c>
      <c r="J1001" s="38">
        <v>5.6</v>
      </c>
      <c r="K1001" s="38">
        <v>5.6</v>
      </c>
      <c r="L1001" s="38">
        <v>5.6</v>
      </c>
      <c r="M1001" s="38">
        <v>5.6</v>
      </c>
      <c r="N1001" s="37">
        <v>5.6</v>
      </c>
      <c r="O1001" s="37">
        <v>5.6</v>
      </c>
      <c r="P1001" s="37">
        <v>5.6</v>
      </c>
      <c r="Q1001" s="37">
        <v>5.6</v>
      </c>
      <c r="R1001" s="37">
        <v>5.6</v>
      </c>
      <c r="S1001" s="37">
        <v>5.6</v>
      </c>
    </row>
    <row r="1002" spans="1:19" customFormat="1" ht="13.2">
      <c r="A1002" s="5">
        <f t="shared" si="32"/>
        <v>1002</v>
      </c>
      <c r="B1002" s="51" t="s">
        <v>1479</v>
      </c>
      <c r="C1002" s="51"/>
      <c r="D1002" s="51" t="s">
        <v>1480</v>
      </c>
      <c r="E1002" s="51" t="s">
        <v>36</v>
      </c>
      <c r="F1002" s="51" t="s">
        <v>37</v>
      </c>
      <c r="G1002" s="51" t="s">
        <v>32</v>
      </c>
      <c r="H1002" s="52">
        <v>2012</v>
      </c>
      <c r="I1002" s="38">
        <v>5</v>
      </c>
      <c r="J1002" s="38">
        <v>5</v>
      </c>
      <c r="K1002" s="38">
        <v>5</v>
      </c>
      <c r="L1002" s="38">
        <v>5</v>
      </c>
      <c r="M1002" s="38">
        <v>5</v>
      </c>
      <c r="N1002" s="37">
        <v>5</v>
      </c>
      <c r="O1002" s="37">
        <v>5</v>
      </c>
      <c r="P1002" s="37">
        <v>5</v>
      </c>
      <c r="Q1002" s="37">
        <v>5</v>
      </c>
      <c r="R1002" s="37">
        <v>5</v>
      </c>
      <c r="S1002" s="37">
        <v>5</v>
      </c>
    </row>
    <row r="1003" spans="1:19" customFormat="1" ht="13.2">
      <c r="A1003" s="5">
        <f t="shared" si="32"/>
        <v>1003</v>
      </c>
      <c r="B1003" s="51" t="s">
        <v>3872</v>
      </c>
      <c r="C1003" s="51"/>
      <c r="D1003" s="51" t="s">
        <v>2651</v>
      </c>
      <c r="E1003" s="51" t="s">
        <v>231</v>
      </c>
      <c r="F1003" s="51" t="s">
        <v>37</v>
      </c>
      <c r="G1003" s="51" t="s">
        <v>186</v>
      </c>
      <c r="H1003" s="52">
        <v>2023</v>
      </c>
      <c r="I1003" s="38">
        <v>149.5</v>
      </c>
      <c r="J1003" s="38">
        <v>143.6</v>
      </c>
      <c r="K1003" s="38">
        <v>143.6</v>
      </c>
      <c r="L1003" s="38">
        <v>143.6</v>
      </c>
      <c r="M1003" s="38">
        <v>143.6</v>
      </c>
      <c r="N1003" s="37">
        <v>143.6</v>
      </c>
      <c r="O1003" s="37">
        <v>143.6</v>
      </c>
      <c r="P1003" s="37">
        <v>143.6</v>
      </c>
      <c r="Q1003" s="37">
        <v>143.6</v>
      </c>
      <c r="R1003" s="37">
        <v>143.6</v>
      </c>
      <c r="S1003" s="37">
        <v>143.6</v>
      </c>
    </row>
    <row r="1004" spans="1:19" customFormat="1" ht="13.2">
      <c r="A1004" s="5">
        <f t="shared" si="32"/>
        <v>1004</v>
      </c>
      <c r="B1004" s="51" t="s">
        <v>3873</v>
      </c>
      <c r="C1004" s="51"/>
      <c r="D1004" s="51" t="s">
        <v>3874</v>
      </c>
      <c r="E1004" s="51" t="s">
        <v>231</v>
      </c>
      <c r="F1004" s="51" t="s">
        <v>37</v>
      </c>
      <c r="G1004" s="51" t="s">
        <v>186</v>
      </c>
      <c r="H1004" s="52">
        <v>2023</v>
      </c>
      <c r="I1004" s="38">
        <v>100.4</v>
      </c>
      <c r="J1004" s="38">
        <v>96.4</v>
      </c>
      <c r="K1004" s="38">
        <v>96.4</v>
      </c>
      <c r="L1004" s="38">
        <v>96.4</v>
      </c>
      <c r="M1004" s="38">
        <v>96.4</v>
      </c>
      <c r="N1004" s="37">
        <v>96.4</v>
      </c>
      <c r="O1004" s="37">
        <v>96.4</v>
      </c>
      <c r="P1004" s="37">
        <v>96.4</v>
      </c>
      <c r="Q1004" s="37">
        <v>96.4</v>
      </c>
      <c r="R1004" s="37">
        <v>96.4</v>
      </c>
      <c r="S1004" s="37">
        <v>96.4</v>
      </c>
    </row>
    <row r="1005" spans="1:19" customFormat="1" ht="13.2">
      <c r="A1005" s="5">
        <f t="shared" si="32"/>
        <v>1005</v>
      </c>
      <c r="B1005" s="51" t="s">
        <v>2033</v>
      </c>
      <c r="C1005" s="51"/>
      <c r="D1005" s="51" t="s">
        <v>2034</v>
      </c>
      <c r="E1005" s="51" t="s">
        <v>41</v>
      </c>
      <c r="F1005" s="51" t="s">
        <v>37</v>
      </c>
      <c r="G1005" s="51" t="s">
        <v>33</v>
      </c>
      <c r="H1005" s="52">
        <v>2021</v>
      </c>
      <c r="I1005" s="38">
        <v>125.9</v>
      </c>
      <c r="J1005" s="38">
        <v>125.9</v>
      </c>
      <c r="K1005" s="38">
        <v>125.9</v>
      </c>
      <c r="L1005" s="38">
        <v>125.9</v>
      </c>
      <c r="M1005" s="38">
        <v>125.9</v>
      </c>
      <c r="N1005" s="37">
        <v>125.9</v>
      </c>
      <c r="O1005" s="37">
        <v>125.9</v>
      </c>
      <c r="P1005" s="37">
        <v>125.9</v>
      </c>
      <c r="Q1005" s="37">
        <v>125.9</v>
      </c>
      <c r="R1005" s="37">
        <v>125.9</v>
      </c>
      <c r="S1005" s="37">
        <v>125.9</v>
      </c>
    </row>
    <row r="1006" spans="1:19" customFormat="1" ht="13.2">
      <c r="A1006" s="5">
        <f t="shared" si="32"/>
        <v>1006</v>
      </c>
      <c r="B1006" s="51" t="s">
        <v>2035</v>
      </c>
      <c r="C1006" s="51"/>
      <c r="D1006" s="51" t="s">
        <v>2036</v>
      </c>
      <c r="E1006" s="51" t="s">
        <v>41</v>
      </c>
      <c r="F1006" s="51" t="s">
        <v>37</v>
      </c>
      <c r="G1006" s="51" t="s">
        <v>33</v>
      </c>
      <c r="H1006" s="52">
        <v>2021</v>
      </c>
      <c r="I1006" s="38">
        <v>128.9</v>
      </c>
      <c r="J1006" s="38">
        <v>128.9</v>
      </c>
      <c r="K1006" s="38">
        <v>128.9</v>
      </c>
      <c r="L1006" s="38">
        <v>128.9</v>
      </c>
      <c r="M1006" s="38">
        <v>128.9</v>
      </c>
      <c r="N1006" s="37">
        <v>128.9</v>
      </c>
      <c r="O1006" s="37">
        <v>128.9</v>
      </c>
      <c r="P1006" s="37">
        <v>128.9</v>
      </c>
      <c r="Q1006" s="37">
        <v>128.9</v>
      </c>
      <c r="R1006" s="37">
        <v>128.9</v>
      </c>
      <c r="S1006" s="37">
        <v>128.9</v>
      </c>
    </row>
    <row r="1007" spans="1:19" customFormat="1" ht="13.2">
      <c r="A1007" s="5">
        <f t="shared" si="32"/>
        <v>1007</v>
      </c>
      <c r="B1007" s="51" t="s">
        <v>3875</v>
      </c>
      <c r="C1007" s="51"/>
      <c r="D1007" s="51" t="s">
        <v>2649</v>
      </c>
      <c r="E1007" s="51" t="s">
        <v>41</v>
      </c>
      <c r="F1007" s="51" t="s">
        <v>37</v>
      </c>
      <c r="G1007" s="51" t="s">
        <v>33</v>
      </c>
      <c r="H1007" s="52">
        <v>2023</v>
      </c>
      <c r="I1007" s="38">
        <v>101.9</v>
      </c>
      <c r="J1007" s="38">
        <v>101.9</v>
      </c>
      <c r="K1007" s="38">
        <v>101.9</v>
      </c>
      <c r="L1007" s="38">
        <v>101.9</v>
      </c>
      <c r="M1007" s="38">
        <v>101.9</v>
      </c>
      <c r="N1007" s="37">
        <v>101.9</v>
      </c>
      <c r="O1007" s="37">
        <v>101.9</v>
      </c>
      <c r="P1007" s="37">
        <v>101.9</v>
      </c>
      <c r="Q1007" s="37">
        <v>101.9</v>
      </c>
      <c r="R1007" s="37">
        <v>101.9</v>
      </c>
      <c r="S1007" s="37">
        <v>101.9</v>
      </c>
    </row>
    <row r="1008" spans="1:19" customFormat="1" ht="13.2">
      <c r="A1008" s="5">
        <f t="shared" si="32"/>
        <v>1008</v>
      </c>
      <c r="B1008" s="51" t="s">
        <v>3876</v>
      </c>
      <c r="C1008" s="51"/>
      <c r="D1008" s="51" t="s">
        <v>2650</v>
      </c>
      <c r="E1008" s="51" t="s">
        <v>41</v>
      </c>
      <c r="F1008" s="51" t="s">
        <v>37</v>
      </c>
      <c r="G1008" s="51" t="s">
        <v>33</v>
      </c>
      <c r="H1008" s="52">
        <v>2023</v>
      </c>
      <c r="I1008" s="38">
        <v>101.9</v>
      </c>
      <c r="J1008" s="38">
        <v>101.9</v>
      </c>
      <c r="K1008" s="38">
        <v>101.9</v>
      </c>
      <c r="L1008" s="38">
        <v>101.9</v>
      </c>
      <c r="M1008" s="38">
        <v>101.9</v>
      </c>
      <c r="N1008" s="37">
        <v>101.9</v>
      </c>
      <c r="O1008" s="37">
        <v>101.9</v>
      </c>
      <c r="P1008" s="37">
        <v>101.9</v>
      </c>
      <c r="Q1008" s="37">
        <v>101.9</v>
      </c>
      <c r="R1008" s="37">
        <v>101.9</v>
      </c>
      <c r="S1008" s="37">
        <v>101.9</v>
      </c>
    </row>
    <row r="1009" spans="1:19" customFormat="1" ht="13.2">
      <c r="A1009" s="5">
        <f t="shared" si="32"/>
        <v>1009</v>
      </c>
      <c r="B1009" s="51" t="s">
        <v>2254</v>
      </c>
      <c r="C1009" s="51"/>
      <c r="D1009" s="51" t="s">
        <v>2255</v>
      </c>
      <c r="E1009" s="51" t="s">
        <v>103</v>
      </c>
      <c r="F1009" s="51" t="s">
        <v>37</v>
      </c>
      <c r="G1009" s="51" t="s">
        <v>33</v>
      </c>
      <c r="H1009" s="52">
        <v>2021</v>
      </c>
      <c r="I1009" s="38">
        <v>136.80000000000001</v>
      </c>
      <c r="J1009" s="38">
        <v>136.80000000000001</v>
      </c>
      <c r="K1009" s="38">
        <v>136.80000000000001</v>
      </c>
      <c r="L1009" s="38">
        <v>136.80000000000001</v>
      </c>
      <c r="M1009" s="38">
        <v>136.80000000000001</v>
      </c>
      <c r="N1009" s="37">
        <v>136.80000000000001</v>
      </c>
      <c r="O1009" s="37">
        <v>136.80000000000001</v>
      </c>
      <c r="P1009" s="37">
        <v>136.80000000000001</v>
      </c>
      <c r="Q1009" s="37">
        <v>136.80000000000001</v>
      </c>
      <c r="R1009" s="37">
        <v>136.80000000000001</v>
      </c>
      <c r="S1009" s="37">
        <v>136.80000000000001</v>
      </c>
    </row>
    <row r="1010" spans="1:19" customFormat="1" ht="13.2">
      <c r="A1010" s="5">
        <f t="shared" si="32"/>
        <v>1010</v>
      </c>
      <c r="B1010" s="51" t="s">
        <v>2256</v>
      </c>
      <c r="C1010" s="51"/>
      <c r="D1010" s="51" t="s">
        <v>2257</v>
      </c>
      <c r="E1010" s="51" t="s">
        <v>103</v>
      </c>
      <c r="F1010" s="51" t="s">
        <v>37</v>
      </c>
      <c r="G1010" s="51" t="s">
        <v>33</v>
      </c>
      <c r="H1010" s="52">
        <v>2021</v>
      </c>
      <c r="I1010" s="38">
        <v>131.1</v>
      </c>
      <c r="J1010" s="38">
        <v>131.1</v>
      </c>
      <c r="K1010" s="38">
        <v>131.1</v>
      </c>
      <c r="L1010" s="38">
        <v>131.1</v>
      </c>
      <c r="M1010" s="38">
        <v>131.1</v>
      </c>
      <c r="N1010" s="37">
        <v>131.1</v>
      </c>
      <c r="O1010" s="37">
        <v>131.1</v>
      </c>
      <c r="P1010" s="37">
        <v>131.1</v>
      </c>
      <c r="Q1010" s="37">
        <v>131.1</v>
      </c>
      <c r="R1010" s="37">
        <v>131.1</v>
      </c>
      <c r="S1010" s="37">
        <v>131.1</v>
      </c>
    </row>
    <row r="1011" spans="1:19" customFormat="1" ht="13.2">
      <c r="A1011" s="5">
        <f t="shared" si="32"/>
        <v>1011</v>
      </c>
      <c r="B1011" s="51" t="s">
        <v>2367</v>
      </c>
      <c r="C1011" s="51"/>
      <c r="D1011" s="51" t="s">
        <v>2368</v>
      </c>
      <c r="E1011" s="51" t="s">
        <v>991</v>
      </c>
      <c r="F1011" s="51" t="s">
        <v>37</v>
      </c>
      <c r="G1011" s="51" t="s">
        <v>31</v>
      </c>
      <c r="H1011" s="52">
        <v>2021</v>
      </c>
      <c r="I1011" s="38">
        <v>10</v>
      </c>
      <c r="J1011" s="38">
        <v>10</v>
      </c>
      <c r="K1011" s="38">
        <v>10</v>
      </c>
      <c r="L1011" s="38">
        <v>10</v>
      </c>
      <c r="M1011" s="38">
        <v>10</v>
      </c>
      <c r="N1011" s="37">
        <v>10</v>
      </c>
      <c r="O1011" s="37">
        <v>10</v>
      </c>
      <c r="P1011" s="37">
        <v>10</v>
      </c>
      <c r="Q1011" s="37">
        <v>10</v>
      </c>
      <c r="R1011" s="37">
        <v>10</v>
      </c>
      <c r="S1011" s="37">
        <v>10</v>
      </c>
    </row>
    <row r="1012" spans="1:19" customFormat="1" ht="13.2">
      <c r="A1012" s="5">
        <f t="shared" si="32"/>
        <v>1012</v>
      </c>
      <c r="B1012" s="51" t="s">
        <v>1809</v>
      </c>
      <c r="C1012" s="51"/>
      <c r="D1012" s="51" t="s">
        <v>2603</v>
      </c>
      <c r="E1012" s="51" t="s">
        <v>34</v>
      </c>
      <c r="F1012" s="51" t="s">
        <v>37</v>
      </c>
      <c r="G1012" s="51" t="s">
        <v>69</v>
      </c>
      <c r="H1012" s="52">
        <v>2023</v>
      </c>
      <c r="I1012" s="38">
        <v>45.7</v>
      </c>
      <c r="J1012" s="38">
        <v>45.7</v>
      </c>
      <c r="K1012" s="38">
        <v>45.7</v>
      </c>
      <c r="L1012" s="38">
        <v>45.7</v>
      </c>
      <c r="M1012" s="38">
        <v>45.7</v>
      </c>
      <c r="N1012" s="37">
        <v>45.7</v>
      </c>
      <c r="O1012" s="37">
        <v>45.7</v>
      </c>
      <c r="P1012" s="37">
        <v>45.7</v>
      </c>
      <c r="Q1012" s="37">
        <v>45.7</v>
      </c>
      <c r="R1012" s="37">
        <v>45.7</v>
      </c>
      <c r="S1012" s="37">
        <v>45.7</v>
      </c>
    </row>
    <row r="1013" spans="1:19" customFormat="1" ht="13.2">
      <c r="A1013" s="5">
        <f t="shared" si="32"/>
        <v>1013</v>
      </c>
      <c r="B1013" s="51" t="s">
        <v>1810</v>
      </c>
      <c r="C1013" s="51"/>
      <c r="D1013" s="51" t="s">
        <v>2258</v>
      </c>
      <c r="E1013" s="51" t="s">
        <v>1811</v>
      </c>
      <c r="F1013" s="51" t="s">
        <v>37</v>
      </c>
      <c r="G1013" s="51" t="s">
        <v>31</v>
      </c>
      <c r="H1013" s="52">
        <v>2022</v>
      </c>
      <c r="I1013" s="38">
        <v>129.19999999999999</v>
      </c>
      <c r="J1013" s="38">
        <v>127</v>
      </c>
      <c r="K1013" s="38">
        <v>127</v>
      </c>
      <c r="L1013" s="38">
        <v>127</v>
      </c>
      <c r="M1013" s="38">
        <v>127</v>
      </c>
      <c r="N1013" s="37">
        <v>127</v>
      </c>
      <c r="O1013" s="37">
        <v>127</v>
      </c>
      <c r="P1013" s="37">
        <v>127</v>
      </c>
      <c r="Q1013" s="37">
        <v>127</v>
      </c>
      <c r="R1013" s="37">
        <v>127</v>
      </c>
      <c r="S1013" s="37">
        <v>127</v>
      </c>
    </row>
    <row r="1014" spans="1:19" customFormat="1" ht="13.2">
      <c r="A1014" s="5">
        <f t="shared" si="32"/>
        <v>1014</v>
      </c>
      <c r="B1014" s="51" t="s">
        <v>1621</v>
      </c>
      <c r="C1014" s="51"/>
      <c r="D1014" s="51" t="s">
        <v>2037</v>
      </c>
      <c r="E1014" s="51" t="s">
        <v>1536</v>
      </c>
      <c r="F1014" s="51" t="s">
        <v>37</v>
      </c>
      <c r="G1014" s="51" t="s">
        <v>69</v>
      </c>
      <c r="H1014" s="52">
        <v>2021</v>
      </c>
      <c r="I1014" s="38">
        <v>120</v>
      </c>
      <c r="J1014" s="38">
        <v>120</v>
      </c>
      <c r="K1014" s="38">
        <v>120</v>
      </c>
      <c r="L1014" s="38">
        <v>120</v>
      </c>
      <c r="M1014" s="38">
        <v>120</v>
      </c>
      <c r="N1014" s="37">
        <v>120</v>
      </c>
      <c r="O1014" s="37">
        <v>120</v>
      </c>
      <c r="P1014" s="37">
        <v>120</v>
      </c>
      <c r="Q1014" s="37">
        <v>120</v>
      </c>
      <c r="R1014" s="37">
        <v>120</v>
      </c>
      <c r="S1014" s="37">
        <v>120</v>
      </c>
    </row>
    <row r="1015" spans="1:19" customFormat="1" ht="13.2">
      <c r="A1015" s="5">
        <f t="shared" si="32"/>
        <v>1015</v>
      </c>
      <c r="B1015" s="51" t="s">
        <v>1481</v>
      </c>
      <c r="C1015" s="51"/>
      <c r="D1015" s="51" t="s">
        <v>1482</v>
      </c>
      <c r="E1015" s="51" t="s">
        <v>220</v>
      </c>
      <c r="F1015" s="51" t="s">
        <v>37</v>
      </c>
      <c r="G1015" s="51" t="s">
        <v>31</v>
      </c>
      <c r="H1015" s="52">
        <v>2016</v>
      </c>
      <c r="I1015" s="38">
        <v>10</v>
      </c>
      <c r="J1015" s="38">
        <v>10</v>
      </c>
      <c r="K1015" s="38">
        <v>10</v>
      </c>
      <c r="L1015" s="38">
        <v>10</v>
      </c>
      <c r="M1015" s="38">
        <v>10</v>
      </c>
      <c r="N1015" s="37">
        <v>10</v>
      </c>
      <c r="O1015" s="37">
        <v>10</v>
      </c>
      <c r="P1015" s="37">
        <v>10</v>
      </c>
      <c r="Q1015" s="37">
        <v>10</v>
      </c>
      <c r="R1015" s="37">
        <v>10</v>
      </c>
      <c r="S1015" s="37">
        <v>10</v>
      </c>
    </row>
    <row r="1016" spans="1:19" customFormat="1" ht="13.2">
      <c r="A1016" s="5">
        <f t="shared" si="32"/>
        <v>1016</v>
      </c>
      <c r="B1016" s="51" t="s">
        <v>86</v>
      </c>
      <c r="C1016" s="51"/>
      <c r="D1016" s="51" t="s">
        <v>97</v>
      </c>
      <c r="E1016" s="51" t="s">
        <v>46</v>
      </c>
      <c r="F1016" s="51" t="s">
        <v>37</v>
      </c>
      <c r="G1016" s="51" t="s">
        <v>33</v>
      </c>
      <c r="H1016" s="52">
        <v>2018</v>
      </c>
      <c r="I1016" s="38">
        <v>182</v>
      </c>
      <c r="J1016" s="38">
        <v>182</v>
      </c>
      <c r="K1016" s="38">
        <v>182</v>
      </c>
      <c r="L1016" s="38">
        <v>182</v>
      </c>
      <c r="M1016" s="38">
        <v>182</v>
      </c>
      <c r="N1016" s="37">
        <v>182</v>
      </c>
      <c r="O1016" s="37">
        <v>182</v>
      </c>
      <c r="P1016" s="37">
        <v>182</v>
      </c>
      <c r="Q1016" s="37">
        <v>182</v>
      </c>
      <c r="R1016" s="37">
        <v>182</v>
      </c>
      <c r="S1016" s="37">
        <v>182</v>
      </c>
    </row>
    <row r="1017" spans="1:19" customFormat="1" ht="13.2">
      <c r="A1017" s="5">
        <f t="shared" si="32"/>
        <v>1017</v>
      </c>
      <c r="B1017" s="51" t="s">
        <v>1418</v>
      </c>
      <c r="C1017" s="51"/>
      <c r="D1017" s="51" t="s">
        <v>1419</v>
      </c>
      <c r="E1017" s="51" t="s">
        <v>315</v>
      </c>
      <c r="F1017" s="51" t="s">
        <v>37</v>
      </c>
      <c r="G1017" s="51" t="s">
        <v>32</v>
      </c>
      <c r="H1017" s="52">
        <v>2011</v>
      </c>
      <c r="I1017" s="38">
        <v>26.7</v>
      </c>
      <c r="J1017" s="38">
        <v>26.7</v>
      </c>
      <c r="K1017" s="38">
        <v>26.7</v>
      </c>
      <c r="L1017" s="38">
        <v>26.7</v>
      </c>
      <c r="M1017" s="38">
        <v>26.7</v>
      </c>
      <c r="N1017" s="37">
        <v>26.7</v>
      </c>
      <c r="O1017" s="37">
        <v>26.7</v>
      </c>
      <c r="P1017" s="37">
        <v>26.7</v>
      </c>
      <c r="Q1017" s="37">
        <v>26.7</v>
      </c>
      <c r="R1017" s="37">
        <v>26.7</v>
      </c>
      <c r="S1017" s="37">
        <v>26.7</v>
      </c>
    </row>
    <row r="1018" spans="1:19" customFormat="1" ht="13.2">
      <c r="A1018" s="5">
        <f t="shared" si="32"/>
        <v>1018</v>
      </c>
      <c r="B1018" s="51" t="s">
        <v>1483</v>
      </c>
      <c r="C1018" s="51"/>
      <c r="D1018" s="51" t="s">
        <v>1484</v>
      </c>
      <c r="E1018" s="51" t="s">
        <v>509</v>
      </c>
      <c r="F1018" s="51" t="s">
        <v>37</v>
      </c>
      <c r="G1018" s="51" t="s">
        <v>31</v>
      </c>
      <c r="H1018" s="52">
        <v>2018</v>
      </c>
      <c r="I1018" s="38">
        <v>5</v>
      </c>
      <c r="J1018" s="38">
        <v>5</v>
      </c>
      <c r="K1018" s="38">
        <v>5</v>
      </c>
      <c r="L1018" s="38">
        <v>5</v>
      </c>
      <c r="M1018" s="38">
        <v>5</v>
      </c>
      <c r="N1018" s="37">
        <v>5</v>
      </c>
      <c r="O1018" s="37">
        <v>5</v>
      </c>
      <c r="P1018" s="37">
        <v>5</v>
      </c>
      <c r="Q1018" s="37">
        <v>5</v>
      </c>
      <c r="R1018" s="37">
        <v>5</v>
      </c>
      <c r="S1018" s="37">
        <v>5</v>
      </c>
    </row>
    <row r="1019" spans="1:19" customFormat="1" ht="13.2">
      <c r="A1019" s="5">
        <f t="shared" si="32"/>
        <v>1019</v>
      </c>
      <c r="B1019" s="51" t="s">
        <v>1596</v>
      </c>
      <c r="C1019" s="51"/>
      <c r="D1019" s="51" t="s">
        <v>1686</v>
      </c>
      <c r="E1019" s="51" t="s">
        <v>1597</v>
      </c>
      <c r="F1019" s="51" t="s">
        <v>37</v>
      </c>
      <c r="G1019" s="51" t="s">
        <v>33</v>
      </c>
      <c r="H1019" s="52">
        <v>2019</v>
      </c>
      <c r="I1019" s="38">
        <v>100</v>
      </c>
      <c r="J1019" s="38">
        <v>100</v>
      </c>
      <c r="K1019" s="38">
        <v>100</v>
      </c>
      <c r="L1019" s="38">
        <v>100</v>
      </c>
      <c r="M1019" s="38">
        <v>100</v>
      </c>
      <c r="N1019" s="37">
        <v>100</v>
      </c>
      <c r="O1019" s="37">
        <v>100</v>
      </c>
      <c r="P1019" s="37">
        <v>100</v>
      </c>
      <c r="Q1019" s="37">
        <v>100</v>
      </c>
      <c r="R1019" s="37">
        <v>100</v>
      </c>
      <c r="S1019" s="37">
        <v>100</v>
      </c>
    </row>
    <row r="1020" spans="1:19" customFormat="1" ht="13.2">
      <c r="A1020" s="5">
        <f t="shared" si="32"/>
        <v>1020</v>
      </c>
      <c r="B1020" s="51" t="s">
        <v>2604</v>
      </c>
      <c r="C1020" s="51"/>
      <c r="D1020" s="51" t="s">
        <v>2605</v>
      </c>
      <c r="E1020" s="51" t="s">
        <v>1536</v>
      </c>
      <c r="F1020" s="51" t="s">
        <v>37</v>
      </c>
      <c r="G1020" s="51" t="s">
        <v>69</v>
      </c>
      <c r="H1020" s="52">
        <v>2022</v>
      </c>
      <c r="I1020" s="38">
        <v>101.6</v>
      </c>
      <c r="J1020" s="38">
        <v>101.6</v>
      </c>
      <c r="K1020" s="38">
        <v>101.6</v>
      </c>
      <c r="L1020" s="38">
        <v>101.6</v>
      </c>
      <c r="M1020" s="38">
        <v>101.6</v>
      </c>
      <c r="N1020" s="37">
        <v>101.6</v>
      </c>
      <c r="O1020" s="37">
        <v>101.6</v>
      </c>
      <c r="P1020" s="37">
        <v>101.6</v>
      </c>
      <c r="Q1020" s="37">
        <v>101.6</v>
      </c>
      <c r="R1020" s="37">
        <v>101.6</v>
      </c>
      <c r="S1020" s="37">
        <v>101.6</v>
      </c>
    </row>
    <row r="1021" spans="1:19" customFormat="1" ht="13.2">
      <c r="A1021" s="5">
        <f t="shared" si="32"/>
        <v>1021</v>
      </c>
      <c r="B1021" s="51" t="s">
        <v>2606</v>
      </c>
      <c r="C1021" s="51"/>
      <c r="D1021" s="51" t="s">
        <v>2607</v>
      </c>
      <c r="E1021" s="51" t="s">
        <v>1536</v>
      </c>
      <c r="F1021" s="51" t="s">
        <v>37</v>
      </c>
      <c r="G1021" s="51" t="s">
        <v>69</v>
      </c>
      <c r="H1021" s="52">
        <v>2022</v>
      </c>
      <c r="I1021" s="38">
        <v>101.6</v>
      </c>
      <c r="J1021" s="38">
        <v>101.6</v>
      </c>
      <c r="K1021" s="38">
        <v>101.6</v>
      </c>
      <c r="L1021" s="38">
        <v>101.6</v>
      </c>
      <c r="M1021" s="38">
        <v>101.6</v>
      </c>
      <c r="N1021" s="37">
        <v>101.6</v>
      </c>
      <c r="O1021" s="37">
        <v>101.6</v>
      </c>
      <c r="P1021" s="37">
        <v>101.6</v>
      </c>
      <c r="Q1021" s="37">
        <v>101.6</v>
      </c>
      <c r="R1021" s="37">
        <v>101.6</v>
      </c>
      <c r="S1021" s="37">
        <v>101.6</v>
      </c>
    </row>
    <row r="1022" spans="1:19" customFormat="1" ht="13.2">
      <c r="A1022" s="5">
        <f t="shared" si="32"/>
        <v>1022</v>
      </c>
      <c r="B1022" s="51" t="s">
        <v>1485</v>
      </c>
      <c r="C1022" s="51"/>
      <c r="D1022" s="51" t="s">
        <v>1486</v>
      </c>
      <c r="E1022" s="51" t="s">
        <v>509</v>
      </c>
      <c r="F1022" s="51" t="s">
        <v>37</v>
      </c>
      <c r="G1022" s="51" t="s">
        <v>31</v>
      </c>
      <c r="H1022" s="52">
        <v>2017</v>
      </c>
      <c r="I1022" s="38">
        <v>5</v>
      </c>
      <c r="J1022" s="38">
        <v>5</v>
      </c>
      <c r="K1022" s="38">
        <v>5</v>
      </c>
      <c r="L1022" s="38">
        <v>5</v>
      </c>
      <c r="M1022" s="38">
        <v>5</v>
      </c>
      <c r="N1022" s="37">
        <v>5</v>
      </c>
      <c r="O1022" s="37">
        <v>5</v>
      </c>
      <c r="P1022" s="37">
        <v>5</v>
      </c>
      <c r="Q1022" s="37">
        <v>5</v>
      </c>
      <c r="R1022" s="37">
        <v>5</v>
      </c>
      <c r="S1022" s="37">
        <v>5</v>
      </c>
    </row>
    <row r="1023" spans="1:19" customFormat="1" ht="13.2">
      <c r="A1023" s="5">
        <f t="shared" si="32"/>
        <v>1023</v>
      </c>
      <c r="B1023" s="51" t="s">
        <v>1487</v>
      </c>
      <c r="C1023" s="51"/>
      <c r="D1023" s="51" t="s">
        <v>1488</v>
      </c>
      <c r="E1023" s="51" t="s">
        <v>509</v>
      </c>
      <c r="F1023" s="51" t="s">
        <v>37</v>
      </c>
      <c r="G1023" s="51" t="s">
        <v>31</v>
      </c>
      <c r="H1023" s="52">
        <v>2017</v>
      </c>
      <c r="I1023" s="38">
        <v>5</v>
      </c>
      <c r="J1023" s="38">
        <v>5</v>
      </c>
      <c r="K1023" s="38">
        <v>5</v>
      </c>
      <c r="L1023" s="38">
        <v>5</v>
      </c>
      <c r="M1023" s="38">
        <v>5</v>
      </c>
      <c r="N1023" s="37">
        <v>5</v>
      </c>
      <c r="O1023" s="37">
        <v>5</v>
      </c>
      <c r="P1023" s="37">
        <v>5</v>
      </c>
      <c r="Q1023" s="37">
        <v>5</v>
      </c>
      <c r="R1023" s="37">
        <v>5</v>
      </c>
      <c r="S1023" s="37">
        <v>5</v>
      </c>
    </row>
    <row r="1024" spans="1:19" customFormat="1" ht="13.2">
      <c r="A1024" s="5">
        <f t="shared" si="32"/>
        <v>1024</v>
      </c>
      <c r="B1024" s="51" t="s">
        <v>1489</v>
      </c>
      <c r="C1024" s="51"/>
      <c r="D1024" s="51" t="s">
        <v>1490</v>
      </c>
      <c r="E1024" s="51" t="s">
        <v>944</v>
      </c>
      <c r="F1024" s="51" t="s">
        <v>37</v>
      </c>
      <c r="G1024" s="51" t="s">
        <v>31</v>
      </c>
      <c r="H1024" s="52">
        <v>2017</v>
      </c>
      <c r="I1024" s="38">
        <v>10</v>
      </c>
      <c r="J1024" s="38">
        <v>10</v>
      </c>
      <c r="K1024" s="38">
        <v>10</v>
      </c>
      <c r="L1024" s="38">
        <v>10</v>
      </c>
      <c r="M1024" s="38">
        <v>10</v>
      </c>
      <c r="N1024" s="37">
        <v>10</v>
      </c>
      <c r="O1024" s="37">
        <v>10</v>
      </c>
      <c r="P1024" s="37">
        <v>10</v>
      </c>
      <c r="Q1024" s="37">
        <v>10</v>
      </c>
      <c r="R1024" s="37">
        <v>10</v>
      </c>
      <c r="S1024" s="37">
        <v>10</v>
      </c>
    </row>
    <row r="1025" spans="1:19" customFormat="1" ht="13.2">
      <c r="A1025" s="5">
        <f t="shared" si="32"/>
        <v>1025</v>
      </c>
      <c r="B1025" s="51" t="s">
        <v>1491</v>
      </c>
      <c r="C1025" s="51"/>
      <c r="D1025" s="51" t="s">
        <v>1492</v>
      </c>
      <c r="E1025" s="51" t="s">
        <v>220</v>
      </c>
      <c r="F1025" s="51" t="s">
        <v>37</v>
      </c>
      <c r="G1025" s="51" t="s">
        <v>31</v>
      </c>
      <c r="H1025" s="52">
        <v>2017</v>
      </c>
      <c r="I1025" s="38">
        <v>10</v>
      </c>
      <c r="J1025" s="38">
        <v>10</v>
      </c>
      <c r="K1025" s="38">
        <v>10</v>
      </c>
      <c r="L1025" s="38">
        <v>10</v>
      </c>
      <c r="M1025" s="38">
        <v>10</v>
      </c>
      <c r="N1025" s="37">
        <v>10</v>
      </c>
      <c r="O1025" s="37">
        <v>10</v>
      </c>
      <c r="P1025" s="37">
        <v>10</v>
      </c>
      <c r="Q1025" s="37">
        <v>10</v>
      </c>
      <c r="R1025" s="37">
        <v>10</v>
      </c>
      <c r="S1025" s="37">
        <v>10</v>
      </c>
    </row>
    <row r="1026" spans="1:19" customFormat="1" ht="13.2">
      <c r="A1026" s="5">
        <f t="shared" si="32"/>
        <v>1026</v>
      </c>
      <c r="B1026" s="51" t="s">
        <v>1493</v>
      </c>
      <c r="C1026" s="51"/>
      <c r="D1026" s="51" t="s">
        <v>1494</v>
      </c>
      <c r="E1026" s="51" t="s">
        <v>220</v>
      </c>
      <c r="F1026" s="51" t="s">
        <v>37</v>
      </c>
      <c r="G1026" s="51" t="s">
        <v>31</v>
      </c>
      <c r="H1026" s="52">
        <v>2018</v>
      </c>
      <c r="I1026" s="38">
        <v>5</v>
      </c>
      <c r="J1026" s="38">
        <v>5</v>
      </c>
      <c r="K1026" s="38">
        <v>5</v>
      </c>
      <c r="L1026" s="38">
        <v>5</v>
      </c>
      <c r="M1026" s="38">
        <v>5</v>
      </c>
      <c r="N1026" s="37">
        <v>5</v>
      </c>
      <c r="O1026" s="37">
        <v>5</v>
      </c>
      <c r="P1026" s="37">
        <v>5</v>
      </c>
      <c r="Q1026" s="37">
        <v>5</v>
      </c>
      <c r="R1026" s="37">
        <v>5</v>
      </c>
      <c r="S1026" s="37">
        <v>5</v>
      </c>
    </row>
    <row r="1027" spans="1:19" customFormat="1" ht="13.2">
      <c r="A1027" s="5">
        <f t="shared" si="32"/>
        <v>1027</v>
      </c>
      <c r="B1027" s="49" t="s">
        <v>1495</v>
      </c>
      <c r="C1027" s="49"/>
      <c r="D1027" s="49"/>
      <c r="E1027" s="49"/>
      <c r="F1027" s="49"/>
      <c r="G1027" s="49"/>
      <c r="H1027" s="50"/>
      <c r="I1027" s="35">
        <f t="shared" ref="I1027:S1027" si="33">SUM(I879:I1026)</f>
        <v>13165.700000000003</v>
      </c>
      <c r="J1027" s="35">
        <f t="shared" si="33"/>
        <v>13076.499999999998</v>
      </c>
      <c r="K1027" s="35">
        <f t="shared" si="33"/>
        <v>13076.499999999998</v>
      </c>
      <c r="L1027" s="35">
        <f t="shared" si="33"/>
        <v>13076.499999999998</v>
      </c>
      <c r="M1027" s="35">
        <f t="shared" si="33"/>
        <v>13076.499999999998</v>
      </c>
      <c r="N1027" s="36">
        <f t="shared" si="33"/>
        <v>13076.499999999998</v>
      </c>
      <c r="O1027" s="36">
        <f t="shared" si="33"/>
        <v>13076.499999999998</v>
      </c>
      <c r="P1027" s="36">
        <f t="shared" si="33"/>
        <v>13076.499999999998</v>
      </c>
      <c r="Q1027" s="36">
        <f t="shared" si="33"/>
        <v>13076.499999999998</v>
      </c>
      <c r="R1027" s="36">
        <f t="shared" si="33"/>
        <v>13076.499999999998</v>
      </c>
      <c r="S1027" s="36">
        <f t="shared" si="33"/>
        <v>13076.499999999998</v>
      </c>
    </row>
    <row r="1028" spans="1:19" customFormat="1" ht="13.2">
      <c r="A1028" s="5">
        <f t="shared" si="32"/>
        <v>1028</v>
      </c>
      <c r="B1028" s="51" t="s">
        <v>1496</v>
      </c>
      <c r="C1028" s="51"/>
      <c r="D1028" s="51" t="s">
        <v>1497</v>
      </c>
      <c r="E1028" s="51" t="s">
        <v>1361</v>
      </c>
      <c r="F1028" s="51"/>
      <c r="G1028" s="51"/>
      <c r="H1028" s="52"/>
      <c r="I1028" s="38">
        <v>100</v>
      </c>
      <c r="J1028" s="38">
        <v>76</v>
      </c>
      <c r="K1028" s="38">
        <v>76</v>
      </c>
      <c r="L1028" s="38">
        <v>76</v>
      </c>
      <c r="M1028" s="38">
        <v>76</v>
      </c>
      <c r="N1028" s="38">
        <v>76</v>
      </c>
      <c r="O1028" s="38">
        <v>76</v>
      </c>
      <c r="P1028" s="38">
        <v>76</v>
      </c>
      <c r="Q1028" s="38">
        <v>76</v>
      </c>
      <c r="R1028" s="38">
        <v>76</v>
      </c>
      <c r="S1028" s="38">
        <v>76</v>
      </c>
    </row>
    <row r="1029" spans="1:19" customFormat="1" ht="13.2">
      <c r="A1029" s="5">
        <f t="shared" si="32"/>
        <v>1029</v>
      </c>
      <c r="B1029" s="49"/>
      <c r="C1029" s="49"/>
      <c r="D1029" s="49"/>
      <c r="E1029" s="49"/>
      <c r="F1029" s="49"/>
      <c r="G1029" s="49"/>
      <c r="H1029" s="50"/>
      <c r="I1029" s="35"/>
      <c r="J1029" s="35"/>
      <c r="K1029" s="35"/>
      <c r="L1029" s="35"/>
      <c r="M1029" s="35"/>
      <c r="N1029" s="36"/>
      <c r="O1029" s="36"/>
      <c r="P1029" s="36"/>
      <c r="Q1029" s="36"/>
      <c r="R1029" s="36"/>
      <c r="S1029" s="36"/>
    </row>
    <row r="1030" spans="1:19" customFormat="1" ht="13.2">
      <c r="A1030" s="5">
        <f t="shared" ref="A1030:A1093" si="34">A1029+1</f>
        <v>1030</v>
      </c>
      <c r="B1030" s="49" t="s">
        <v>2038</v>
      </c>
      <c r="C1030" s="49"/>
      <c r="D1030" s="49"/>
      <c r="E1030" s="49"/>
      <c r="F1030" s="49"/>
      <c r="G1030" s="49"/>
      <c r="H1030" s="50"/>
      <c r="I1030" s="35"/>
      <c r="J1030" s="35"/>
      <c r="K1030" s="35"/>
      <c r="L1030" s="35"/>
      <c r="M1030" s="35"/>
      <c r="N1030" s="36"/>
      <c r="O1030" s="36"/>
      <c r="P1030" s="36"/>
      <c r="Q1030" s="36"/>
      <c r="R1030" s="36"/>
      <c r="S1030" s="36"/>
    </row>
    <row r="1031" spans="1:19" customFormat="1" ht="13.2">
      <c r="A1031" s="5">
        <f t="shared" si="34"/>
        <v>1031</v>
      </c>
      <c r="B1031" s="51" t="s">
        <v>4431</v>
      </c>
      <c r="C1031" s="51" t="s">
        <v>4432</v>
      </c>
      <c r="D1031" s="51" t="s">
        <v>3877</v>
      </c>
      <c r="E1031" s="51" t="s">
        <v>151</v>
      </c>
      <c r="F1031" s="51" t="s">
        <v>37</v>
      </c>
      <c r="G1031" s="51" t="s">
        <v>32</v>
      </c>
      <c r="H1031" s="52">
        <v>2024</v>
      </c>
      <c r="I1031" s="38">
        <v>139.66</v>
      </c>
      <c r="J1031" s="38">
        <v>139.19999999999999</v>
      </c>
      <c r="K1031" s="38">
        <v>139.19999999999999</v>
      </c>
      <c r="L1031" s="38">
        <v>139.19999999999999</v>
      </c>
      <c r="M1031" s="38">
        <v>139.19999999999999</v>
      </c>
      <c r="N1031" s="37">
        <v>139.19999999999999</v>
      </c>
      <c r="O1031" s="37">
        <v>139.19999999999999</v>
      </c>
      <c r="P1031" s="37">
        <v>139.19999999999999</v>
      </c>
      <c r="Q1031" s="37">
        <v>139.19999999999999</v>
      </c>
      <c r="R1031" s="37">
        <v>139.19999999999999</v>
      </c>
      <c r="S1031" s="37">
        <v>139.19999999999999</v>
      </c>
    </row>
    <row r="1032" spans="1:19" customFormat="1" ht="13.2">
      <c r="A1032" s="5">
        <f t="shared" si="34"/>
        <v>1032</v>
      </c>
      <c r="B1032" s="51" t="s">
        <v>3878</v>
      </c>
      <c r="C1032" s="51" t="s">
        <v>4432</v>
      </c>
      <c r="D1032" s="51" t="s">
        <v>3879</v>
      </c>
      <c r="E1032" s="51" t="s">
        <v>151</v>
      </c>
      <c r="F1032" s="51" t="s">
        <v>37</v>
      </c>
      <c r="G1032" s="51" t="s">
        <v>32</v>
      </c>
      <c r="H1032" s="52">
        <v>2024</v>
      </c>
      <c r="I1032" s="38">
        <v>95.54</v>
      </c>
      <c r="J1032" s="38">
        <v>95.2</v>
      </c>
      <c r="K1032" s="38">
        <v>95.2</v>
      </c>
      <c r="L1032" s="38">
        <v>95.2</v>
      </c>
      <c r="M1032" s="38">
        <v>95.2</v>
      </c>
      <c r="N1032" s="37">
        <v>95.2</v>
      </c>
      <c r="O1032" s="37">
        <v>95.2</v>
      </c>
      <c r="P1032" s="37">
        <v>95.2</v>
      </c>
      <c r="Q1032" s="37">
        <v>95.2</v>
      </c>
      <c r="R1032" s="37">
        <v>95.2</v>
      </c>
      <c r="S1032" s="37">
        <v>95.2</v>
      </c>
    </row>
    <row r="1033" spans="1:19" customFormat="1" ht="13.2">
      <c r="A1033" s="5">
        <f t="shared" si="34"/>
        <v>1033</v>
      </c>
      <c r="B1033" s="51" t="s">
        <v>3880</v>
      </c>
      <c r="C1033" s="51" t="s">
        <v>4432</v>
      </c>
      <c r="D1033" s="51" t="s">
        <v>3881</v>
      </c>
      <c r="E1033" s="51" t="s">
        <v>151</v>
      </c>
      <c r="F1033" s="51" t="s">
        <v>37</v>
      </c>
      <c r="G1033" s="51" t="s">
        <v>32</v>
      </c>
      <c r="H1033" s="52">
        <v>2024</v>
      </c>
      <c r="I1033" s="38">
        <v>5.6</v>
      </c>
      <c r="J1033" s="38">
        <v>5.6</v>
      </c>
      <c r="K1033" s="38">
        <v>5.6</v>
      </c>
      <c r="L1033" s="38">
        <v>5.6</v>
      </c>
      <c r="M1033" s="38">
        <v>5.6</v>
      </c>
      <c r="N1033" s="37">
        <v>5.6</v>
      </c>
      <c r="O1033" s="37">
        <v>5.6</v>
      </c>
      <c r="P1033" s="37">
        <v>5.6</v>
      </c>
      <c r="Q1033" s="37">
        <v>5.6</v>
      </c>
      <c r="R1033" s="37">
        <v>5.6</v>
      </c>
      <c r="S1033" s="37">
        <v>5.6</v>
      </c>
    </row>
    <row r="1034" spans="1:19" customFormat="1" ht="13.2">
      <c r="A1034" s="5">
        <f t="shared" si="34"/>
        <v>1034</v>
      </c>
      <c r="B1034" s="51" t="s">
        <v>2398</v>
      </c>
      <c r="C1034" s="51" t="s">
        <v>4433</v>
      </c>
      <c r="D1034" s="51" t="s">
        <v>3882</v>
      </c>
      <c r="E1034" s="51" t="s">
        <v>1128</v>
      </c>
      <c r="F1034" s="51" t="s">
        <v>37</v>
      </c>
      <c r="G1034" s="51" t="s">
        <v>33</v>
      </c>
      <c r="H1034" s="52">
        <v>2024</v>
      </c>
      <c r="I1034" s="38">
        <v>195.41</v>
      </c>
      <c r="J1034" s="38">
        <v>195</v>
      </c>
      <c r="K1034" s="38">
        <v>195</v>
      </c>
      <c r="L1034" s="38">
        <v>195</v>
      </c>
      <c r="M1034" s="38">
        <v>195</v>
      </c>
      <c r="N1034" s="37">
        <v>195</v>
      </c>
      <c r="O1034" s="37">
        <v>195</v>
      </c>
      <c r="P1034" s="37">
        <v>195</v>
      </c>
      <c r="Q1034" s="37">
        <v>195</v>
      </c>
      <c r="R1034" s="37">
        <v>195</v>
      </c>
      <c r="S1034" s="37">
        <v>195</v>
      </c>
    </row>
    <row r="1035" spans="1:19" customFormat="1" ht="13.2">
      <c r="A1035" s="5">
        <f t="shared" si="34"/>
        <v>1035</v>
      </c>
      <c r="B1035" s="51" t="s">
        <v>3883</v>
      </c>
      <c r="C1035" s="51" t="s">
        <v>4434</v>
      </c>
      <c r="D1035" s="51" t="s">
        <v>3884</v>
      </c>
      <c r="E1035" s="51" t="s">
        <v>2417</v>
      </c>
      <c r="F1035" s="51" t="s">
        <v>37</v>
      </c>
      <c r="G1035" s="51" t="s">
        <v>32</v>
      </c>
      <c r="H1035" s="52">
        <v>2024</v>
      </c>
      <c r="I1035" s="38">
        <v>201.66</v>
      </c>
      <c r="J1035" s="38">
        <v>200.4</v>
      </c>
      <c r="K1035" s="38">
        <v>200.4</v>
      </c>
      <c r="L1035" s="38">
        <v>200.4</v>
      </c>
      <c r="M1035" s="38">
        <v>200.4</v>
      </c>
      <c r="N1035" s="37">
        <v>200.4</v>
      </c>
      <c r="O1035" s="37">
        <v>200.4</v>
      </c>
      <c r="P1035" s="37">
        <v>200.4</v>
      </c>
      <c r="Q1035" s="37">
        <v>200.4</v>
      </c>
      <c r="R1035" s="37">
        <v>200.4</v>
      </c>
      <c r="S1035" s="37">
        <v>200.4</v>
      </c>
    </row>
    <row r="1036" spans="1:19" customFormat="1" ht="13.2">
      <c r="A1036" s="5">
        <f t="shared" si="34"/>
        <v>1036</v>
      </c>
      <c r="B1036" s="51" t="s">
        <v>2608</v>
      </c>
      <c r="C1036" s="51" t="s">
        <v>4435</v>
      </c>
      <c r="D1036" s="51" t="s">
        <v>2609</v>
      </c>
      <c r="E1036" s="51" t="s">
        <v>212</v>
      </c>
      <c r="F1036" s="51" t="s">
        <v>37</v>
      </c>
      <c r="G1036" s="51" t="s">
        <v>32</v>
      </c>
      <c r="H1036" s="52">
        <v>2024</v>
      </c>
      <c r="I1036" s="38">
        <v>132.27000000000001</v>
      </c>
      <c r="J1036" s="38">
        <v>130</v>
      </c>
      <c r="K1036" s="38">
        <v>130</v>
      </c>
      <c r="L1036" s="38">
        <v>130</v>
      </c>
      <c r="M1036" s="38">
        <v>130</v>
      </c>
      <c r="N1036" s="37">
        <v>130</v>
      </c>
      <c r="O1036" s="37">
        <v>130</v>
      </c>
      <c r="P1036" s="37">
        <v>130</v>
      </c>
      <c r="Q1036" s="37">
        <v>130</v>
      </c>
      <c r="R1036" s="37">
        <v>130</v>
      </c>
      <c r="S1036" s="37">
        <v>130</v>
      </c>
    </row>
    <row r="1037" spans="1:19" customFormat="1" ht="13.2">
      <c r="A1037" s="5">
        <f t="shared" si="34"/>
        <v>1037</v>
      </c>
      <c r="B1037" s="51" t="s">
        <v>2610</v>
      </c>
      <c r="C1037" s="51" t="s">
        <v>4435</v>
      </c>
      <c r="D1037" s="51" t="s">
        <v>2611</v>
      </c>
      <c r="E1037" s="51" t="s">
        <v>212</v>
      </c>
      <c r="F1037" s="51" t="s">
        <v>37</v>
      </c>
      <c r="G1037" s="51" t="s">
        <v>32</v>
      </c>
      <c r="H1037" s="52">
        <v>2024</v>
      </c>
      <c r="I1037" s="38">
        <v>70.83</v>
      </c>
      <c r="J1037" s="38">
        <v>70</v>
      </c>
      <c r="K1037" s="38">
        <v>70</v>
      </c>
      <c r="L1037" s="38">
        <v>70</v>
      </c>
      <c r="M1037" s="38">
        <v>70</v>
      </c>
      <c r="N1037" s="37">
        <v>70</v>
      </c>
      <c r="O1037" s="37">
        <v>70</v>
      </c>
      <c r="P1037" s="37">
        <v>70</v>
      </c>
      <c r="Q1037" s="37">
        <v>70</v>
      </c>
      <c r="R1037" s="37">
        <v>70</v>
      </c>
      <c r="S1037" s="37">
        <v>70</v>
      </c>
    </row>
    <row r="1038" spans="1:19" customFormat="1" ht="13.2">
      <c r="A1038" s="5">
        <f t="shared" si="34"/>
        <v>1038</v>
      </c>
      <c r="B1038" s="51" t="s">
        <v>2266</v>
      </c>
      <c r="C1038" s="51" t="s">
        <v>4436</v>
      </c>
      <c r="D1038" s="51" t="s">
        <v>2267</v>
      </c>
      <c r="E1038" s="51" t="s">
        <v>935</v>
      </c>
      <c r="F1038" s="51" t="s">
        <v>37</v>
      </c>
      <c r="G1038" s="51" t="s">
        <v>31</v>
      </c>
      <c r="H1038" s="52">
        <v>2024</v>
      </c>
      <c r="I1038" s="38">
        <v>69</v>
      </c>
      <c r="J1038" s="38">
        <v>69</v>
      </c>
      <c r="K1038" s="38">
        <v>69</v>
      </c>
      <c r="L1038" s="38">
        <v>69</v>
      </c>
      <c r="M1038" s="38">
        <v>69</v>
      </c>
      <c r="N1038" s="37">
        <v>69</v>
      </c>
      <c r="O1038" s="37">
        <v>69</v>
      </c>
      <c r="P1038" s="37">
        <v>69</v>
      </c>
      <c r="Q1038" s="37">
        <v>69</v>
      </c>
      <c r="R1038" s="37">
        <v>69</v>
      </c>
      <c r="S1038" s="37">
        <v>69</v>
      </c>
    </row>
    <row r="1039" spans="1:19" customFormat="1" ht="13.2">
      <c r="A1039" s="5">
        <f t="shared" si="34"/>
        <v>1039</v>
      </c>
      <c r="B1039" s="51" t="s">
        <v>2056</v>
      </c>
      <c r="C1039" s="51" t="s">
        <v>4437</v>
      </c>
      <c r="D1039" s="51" t="s">
        <v>2612</v>
      </c>
      <c r="E1039" s="51" t="s">
        <v>935</v>
      </c>
      <c r="F1039" s="51" t="s">
        <v>37</v>
      </c>
      <c r="G1039" s="51" t="s">
        <v>31</v>
      </c>
      <c r="H1039" s="52">
        <v>2024</v>
      </c>
      <c r="I1039" s="38">
        <v>141</v>
      </c>
      <c r="J1039" s="38">
        <v>141</v>
      </c>
      <c r="K1039" s="38">
        <v>141</v>
      </c>
      <c r="L1039" s="38">
        <v>141</v>
      </c>
      <c r="M1039" s="38">
        <v>141</v>
      </c>
      <c r="N1039" s="37">
        <v>141</v>
      </c>
      <c r="O1039" s="37">
        <v>141</v>
      </c>
      <c r="P1039" s="37">
        <v>141</v>
      </c>
      <c r="Q1039" s="37">
        <v>141</v>
      </c>
      <c r="R1039" s="37">
        <v>141</v>
      </c>
      <c r="S1039" s="37">
        <v>141</v>
      </c>
    </row>
    <row r="1040" spans="1:19" customFormat="1" ht="13.2">
      <c r="A1040" s="5">
        <f t="shared" si="34"/>
        <v>1040</v>
      </c>
      <c r="B1040" s="51" t="s">
        <v>3885</v>
      </c>
      <c r="C1040" s="51" t="s">
        <v>4438</v>
      </c>
      <c r="D1040" s="51" t="s">
        <v>3886</v>
      </c>
      <c r="E1040" s="51" t="s">
        <v>1795</v>
      </c>
      <c r="F1040" s="51" t="s">
        <v>37</v>
      </c>
      <c r="G1040" s="51" t="s">
        <v>31</v>
      </c>
      <c r="H1040" s="52">
        <v>2024</v>
      </c>
      <c r="I1040" s="38">
        <v>127.3</v>
      </c>
      <c r="J1040" s="38">
        <v>127</v>
      </c>
      <c r="K1040" s="38">
        <v>127</v>
      </c>
      <c r="L1040" s="38">
        <v>127</v>
      </c>
      <c r="M1040" s="38">
        <v>127</v>
      </c>
      <c r="N1040" s="37">
        <v>127</v>
      </c>
      <c r="O1040" s="37">
        <v>127</v>
      </c>
      <c r="P1040" s="37">
        <v>127</v>
      </c>
      <c r="Q1040" s="37">
        <v>127</v>
      </c>
      <c r="R1040" s="37">
        <v>127</v>
      </c>
      <c r="S1040" s="37">
        <v>127</v>
      </c>
    </row>
    <row r="1041" spans="1:19" customFormat="1" ht="13.2">
      <c r="A1041" s="5">
        <f t="shared" si="34"/>
        <v>1041</v>
      </c>
      <c r="B1041" s="51" t="s">
        <v>3887</v>
      </c>
      <c r="C1041" s="51" t="s">
        <v>4438</v>
      </c>
      <c r="D1041" s="51" t="s">
        <v>3888</v>
      </c>
      <c r="E1041" s="51" t="s">
        <v>1795</v>
      </c>
      <c r="F1041" s="51" t="s">
        <v>37</v>
      </c>
      <c r="G1041" s="51" t="s">
        <v>31</v>
      </c>
      <c r="H1041" s="52">
        <v>2024</v>
      </c>
      <c r="I1041" s="38">
        <v>173.9</v>
      </c>
      <c r="J1041" s="38">
        <v>173</v>
      </c>
      <c r="K1041" s="38">
        <v>173</v>
      </c>
      <c r="L1041" s="38">
        <v>173</v>
      </c>
      <c r="M1041" s="38">
        <v>173</v>
      </c>
      <c r="N1041" s="37">
        <v>173</v>
      </c>
      <c r="O1041" s="37">
        <v>173</v>
      </c>
      <c r="P1041" s="37">
        <v>173</v>
      </c>
      <c r="Q1041" s="37">
        <v>173</v>
      </c>
      <c r="R1041" s="37">
        <v>173</v>
      </c>
      <c r="S1041" s="37">
        <v>173</v>
      </c>
    </row>
    <row r="1042" spans="1:19" customFormat="1" ht="13.2">
      <c r="A1042" s="5">
        <f t="shared" si="34"/>
        <v>1042</v>
      </c>
      <c r="B1042" s="51" t="s">
        <v>2369</v>
      </c>
      <c r="C1042" s="51" t="s">
        <v>4439</v>
      </c>
      <c r="D1042" s="51" t="s">
        <v>2370</v>
      </c>
      <c r="E1042" s="51" t="s">
        <v>231</v>
      </c>
      <c r="F1042" s="51" t="s">
        <v>37</v>
      </c>
      <c r="G1042" s="51" t="s">
        <v>186</v>
      </c>
      <c r="H1042" s="52">
        <v>2024</v>
      </c>
      <c r="I1042" s="38">
        <v>217.5</v>
      </c>
      <c r="J1042" s="38">
        <v>217.5</v>
      </c>
      <c r="K1042" s="38">
        <v>217.5</v>
      </c>
      <c r="L1042" s="38">
        <v>217.5</v>
      </c>
      <c r="M1042" s="38">
        <v>217.5</v>
      </c>
      <c r="N1042" s="37">
        <v>217.5</v>
      </c>
      <c r="O1042" s="37">
        <v>217.5</v>
      </c>
      <c r="P1042" s="37">
        <v>217.5</v>
      </c>
      <c r="Q1042" s="37">
        <v>217.5</v>
      </c>
      <c r="R1042" s="37">
        <v>217.5</v>
      </c>
      <c r="S1042" s="37">
        <v>217.5</v>
      </c>
    </row>
    <row r="1043" spans="1:19" customFormat="1" ht="13.2">
      <c r="A1043" s="5">
        <f t="shared" si="34"/>
        <v>1043</v>
      </c>
      <c r="B1043" s="51" t="s">
        <v>2371</v>
      </c>
      <c r="C1043" s="51" t="s">
        <v>4439</v>
      </c>
      <c r="D1043" s="51" t="s">
        <v>2372</v>
      </c>
      <c r="E1043" s="51" t="s">
        <v>231</v>
      </c>
      <c r="F1043" s="51" t="s">
        <v>37</v>
      </c>
      <c r="G1043" s="51" t="s">
        <v>186</v>
      </c>
      <c r="H1043" s="52">
        <v>2024</v>
      </c>
      <c r="I1043" s="38">
        <v>221.3</v>
      </c>
      <c r="J1043" s="38">
        <v>221.3</v>
      </c>
      <c r="K1043" s="38">
        <v>221.3</v>
      </c>
      <c r="L1043" s="38">
        <v>221.3</v>
      </c>
      <c r="M1043" s="38">
        <v>221.3</v>
      </c>
      <c r="N1043" s="37">
        <v>221.3</v>
      </c>
      <c r="O1043" s="37">
        <v>221.3</v>
      </c>
      <c r="P1043" s="37">
        <v>221.3</v>
      </c>
      <c r="Q1043" s="37">
        <v>221.3</v>
      </c>
      <c r="R1043" s="37">
        <v>221.3</v>
      </c>
      <c r="S1043" s="37">
        <v>221.3</v>
      </c>
    </row>
    <row r="1044" spans="1:19" customFormat="1" ht="13.2">
      <c r="A1044" s="5">
        <f t="shared" si="34"/>
        <v>1044</v>
      </c>
      <c r="B1044" s="51" t="s">
        <v>3889</v>
      </c>
      <c r="C1044" s="51" t="s">
        <v>4440</v>
      </c>
      <c r="D1044" s="51" t="s">
        <v>3890</v>
      </c>
      <c r="E1044" s="51" t="s">
        <v>103</v>
      </c>
      <c r="F1044" s="51" t="s">
        <v>37</v>
      </c>
      <c r="G1044" s="51" t="s">
        <v>33</v>
      </c>
      <c r="H1044" s="52">
        <v>2024</v>
      </c>
      <c r="I1044" s="38">
        <v>25.22</v>
      </c>
      <c r="J1044" s="38">
        <v>24.8</v>
      </c>
      <c r="K1044" s="38">
        <v>24.8</v>
      </c>
      <c r="L1044" s="38">
        <v>24.8</v>
      </c>
      <c r="M1044" s="38">
        <v>24.8</v>
      </c>
      <c r="N1044" s="37">
        <v>24.8</v>
      </c>
      <c r="O1044" s="37">
        <v>24.8</v>
      </c>
      <c r="P1044" s="37">
        <v>24.8</v>
      </c>
      <c r="Q1044" s="37">
        <v>24.8</v>
      </c>
      <c r="R1044" s="37">
        <v>24.8</v>
      </c>
      <c r="S1044" s="37">
        <v>24.8</v>
      </c>
    </row>
    <row r="1045" spans="1:19" customFormat="1" ht="13.2">
      <c r="A1045" s="5">
        <f t="shared" si="34"/>
        <v>1045</v>
      </c>
      <c r="B1045" s="51" t="s">
        <v>3891</v>
      </c>
      <c r="C1045" s="51" t="s">
        <v>4441</v>
      </c>
      <c r="D1045" s="51" t="s">
        <v>3892</v>
      </c>
      <c r="E1045" s="51" t="s">
        <v>1456</v>
      </c>
      <c r="F1045" s="51" t="s">
        <v>37</v>
      </c>
      <c r="G1045" s="51" t="s">
        <v>31</v>
      </c>
      <c r="H1045" s="52">
        <v>2024</v>
      </c>
      <c r="I1045" s="38">
        <v>97.7</v>
      </c>
      <c r="J1045" s="38">
        <v>96.2</v>
      </c>
      <c r="K1045" s="38">
        <v>96.2</v>
      </c>
      <c r="L1045" s="38">
        <v>96.2</v>
      </c>
      <c r="M1045" s="38">
        <v>96.2</v>
      </c>
      <c r="N1045" s="37">
        <v>96.2</v>
      </c>
      <c r="O1045" s="37">
        <v>96.2</v>
      </c>
      <c r="P1045" s="37">
        <v>96.2</v>
      </c>
      <c r="Q1045" s="37">
        <v>96.2</v>
      </c>
      <c r="R1045" s="37">
        <v>96.2</v>
      </c>
      <c r="S1045" s="37">
        <v>96.2</v>
      </c>
    </row>
    <row r="1046" spans="1:19" customFormat="1" ht="13.2">
      <c r="A1046" s="5">
        <f t="shared" si="34"/>
        <v>1046</v>
      </c>
      <c r="B1046" s="51" t="s">
        <v>3893</v>
      </c>
      <c r="C1046" s="51" t="s">
        <v>4441</v>
      </c>
      <c r="D1046" s="51" t="s">
        <v>3894</v>
      </c>
      <c r="E1046" s="51" t="s">
        <v>1456</v>
      </c>
      <c r="F1046" s="51" t="s">
        <v>37</v>
      </c>
      <c r="G1046" s="51" t="s">
        <v>31</v>
      </c>
      <c r="H1046" s="52">
        <v>2024</v>
      </c>
      <c r="I1046" s="38">
        <v>56.3</v>
      </c>
      <c r="J1046" s="38">
        <v>55.4</v>
      </c>
      <c r="K1046" s="38">
        <v>55.4</v>
      </c>
      <c r="L1046" s="38">
        <v>55.4</v>
      </c>
      <c r="M1046" s="38">
        <v>55.4</v>
      </c>
      <c r="N1046" s="37">
        <v>55.4</v>
      </c>
      <c r="O1046" s="37">
        <v>55.4</v>
      </c>
      <c r="P1046" s="37">
        <v>55.4</v>
      </c>
      <c r="Q1046" s="37">
        <v>55.4</v>
      </c>
      <c r="R1046" s="37">
        <v>55.4</v>
      </c>
      <c r="S1046" s="37">
        <v>55.4</v>
      </c>
    </row>
    <row r="1047" spans="1:19" customFormat="1" ht="13.2">
      <c r="A1047" s="5">
        <f t="shared" si="34"/>
        <v>1047</v>
      </c>
      <c r="B1047" s="51" t="s">
        <v>3895</v>
      </c>
      <c r="C1047" s="51" t="s">
        <v>4442</v>
      </c>
      <c r="D1047" s="51" t="s">
        <v>3896</v>
      </c>
      <c r="E1047" s="51" t="s">
        <v>260</v>
      </c>
      <c r="F1047" s="51" t="s">
        <v>37</v>
      </c>
      <c r="G1047" s="51" t="s">
        <v>32</v>
      </c>
      <c r="H1047" s="52">
        <v>2024</v>
      </c>
      <c r="I1047" s="38">
        <v>301.3</v>
      </c>
      <c r="J1047" s="38">
        <v>300</v>
      </c>
      <c r="K1047" s="38">
        <v>300</v>
      </c>
      <c r="L1047" s="38">
        <v>300</v>
      </c>
      <c r="M1047" s="38">
        <v>300</v>
      </c>
      <c r="N1047" s="37">
        <v>300</v>
      </c>
      <c r="O1047" s="37">
        <v>300</v>
      </c>
      <c r="P1047" s="37">
        <v>300</v>
      </c>
      <c r="Q1047" s="37">
        <v>300</v>
      </c>
      <c r="R1047" s="37">
        <v>300</v>
      </c>
      <c r="S1047" s="37">
        <v>300</v>
      </c>
    </row>
    <row r="1048" spans="1:19" customFormat="1" ht="13.2">
      <c r="A1048" s="5">
        <f t="shared" si="34"/>
        <v>1048</v>
      </c>
      <c r="B1048" s="51" t="s">
        <v>3897</v>
      </c>
      <c r="C1048" s="51" t="s">
        <v>4442</v>
      </c>
      <c r="D1048" s="51" t="s">
        <v>3898</v>
      </c>
      <c r="E1048" s="51" t="s">
        <v>260</v>
      </c>
      <c r="F1048" s="51" t="s">
        <v>37</v>
      </c>
      <c r="G1048" s="51" t="s">
        <v>32</v>
      </c>
      <c r="H1048" s="52">
        <v>2024</v>
      </c>
      <c r="I1048" s="38">
        <v>151</v>
      </c>
      <c r="J1048" s="38">
        <v>150.19999999999999</v>
      </c>
      <c r="K1048" s="38">
        <v>150.19999999999999</v>
      </c>
      <c r="L1048" s="38">
        <v>150.19999999999999</v>
      </c>
      <c r="M1048" s="38">
        <v>150.19999999999999</v>
      </c>
      <c r="N1048" s="37">
        <v>150.19999999999999</v>
      </c>
      <c r="O1048" s="37">
        <v>150.19999999999999</v>
      </c>
      <c r="P1048" s="37">
        <v>150.19999999999999</v>
      </c>
      <c r="Q1048" s="37">
        <v>150.19999999999999</v>
      </c>
      <c r="R1048" s="37">
        <v>150.19999999999999</v>
      </c>
      <c r="S1048" s="37">
        <v>150.19999999999999</v>
      </c>
    </row>
    <row r="1049" spans="1:19" customFormat="1" ht="13.2">
      <c r="A1049" s="5">
        <f t="shared" si="34"/>
        <v>1049</v>
      </c>
      <c r="B1049" s="51" t="s">
        <v>3899</v>
      </c>
      <c r="C1049" s="51" t="s">
        <v>4442</v>
      </c>
      <c r="D1049" s="51" t="s">
        <v>3900</v>
      </c>
      <c r="E1049" s="51" t="s">
        <v>260</v>
      </c>
      <c r="F1049" s="51" t="s">
        <v>37</v>
      </c>
      <c r="G1049" s="51" t="s">
        <v>32</v>
      </c>
      <c r="H1049" s="52">
        <v>2024</v>
      </c>
      <c r="I1049" s="38">
        <v>150.5</v>
      </c>
      <c r="J1049" s="38">
        <v>149.80000000000001</v>
      </c>
      <c r="K1049" s="38">
        <v>149.80000000000001</v>
      </c>
      <c r="L1049" s="38">
        <v>149.80000000000001</v>
      </c>
      <c r="M1049" s="38">
        <v>149.80000000000001</v>
      </c>
      <c r="N1049" s="37">
        <v>149.80000000000001</v>
      </c>
      <c r="O1049" s="37">
        <v>149.80000000000001</v>
      </c>
      <c r="P1049" s="37">
        <v>149.80000000000001</v>
      </c>
      <c r="Q1049" s="37">
        <v>149.80000000000001</v>
      </c>
      <c r="R1049" s="37">
        <v>149.80000000000001</v>
      </c>
      <c r="S1049" s="37">
        <v>149.80000000000001</v>
      </c>
    </row>
    <row r="1050" spans="1:19" customFormat="1" ht="13.2">
      <c r="A1050" s="5">
        <f t="shared" si="34"/>
        <v>1050</v>
      </c>
      <c r="B1050" s="51" t="s">
        <v>3901</v>
      </c>
      <c r="C1050" s="51" t="s">
        <v>4443</v>
      </c>
      <c r="D1050" s="51" t="s">
        <v>3902</v>
      </c>
      <c r="E1050" s="51" t="s">
        <v>432</v>
      </c>
      <c r="F1050" s="51" t="s">
        <v>37</v>
      </c>
      <c r="G1050" s="51" t="s">
        <v>31</v>
      </c>
      <c r="H1050" s="52">
        <v>2024</v>
      </c>
      <c r="I1050" s="38">
        <v>153.54</v>
      </c>
      <c r="J1050" s="38">
        <v>150</v>
      </c>
      <c r="K1050" s="38">
        <v>150</v>
      </c>
      <c r="L1050" s="38">
        <v>150</v>
      </c>
      <c r="M1050" s="38">
        <v>150</v>
      </c>
      <c r="N1050" s="37">
        <v>150</v>
      </c>
      <c r="O1050" s="37">
        <v>150</v>
      </c>
      <c r="P1050" s="37">
        <v>150</v>
      </c>
      <c r="Q1050" s="37">
        <v>150</v>
      </c>
      <c r="R1050" s="37">
        <v>150</v>
      </c>
      <c r="S1050" s="37">
        <v>150</v>
      </c>
    </row>
    <row r="1051" spans="1:19" customFormat="1" ht="13.2">
      <c r="A1051" s="5">
        <f t="shared" si="34"/>
        <v>1051</v>
      </c>
      <c r="B1051" s="51" t="s">
        <v>3903</v>
      </c>
      <c r="C1051" s="51" t="s">
        <v>4443</v>
      </c>
      <c r="D1051" s="51" t="s">
        <v>3904</v>
      </c>
      <c r="E1051" s="51" t="s">
        <v>432</v>
      </c>
      <c r="F1051" s="51" t="s">
        <v>37</v>
      </c>
      <c r="G1051" s="51" t="s">
        <v>31</v>
      </c>
      <c r="H1051" s="52">
        <v>2024</v>
      </c>
      <c r="I1051" s="38">
        <v>153.54</v>
      </c>
      <c r="J1051" s="38">
        <v>150</v>
      </c>
      <c r="K1051" s="38">
        <v>150</v>
      </c>
      <c r="L1051" s="38">
        <v>150</v>
      </c>
      <c r="M1051" s="38">
        <v>150</v>
      </c>
      <c r="N1051" s="37">
        <v>150</v>
      </c>
      <c r="O1051" s="37">
        <v>150</v>
      </c>
      <c r="P1051" s="37">
        <v>150</v>
      </c>
      <c r="Q1051" s="37">
        <v>150</v>
      </c>
      <c r="R1051" s="37">
        <v>150</v>
      </c>
      <c r="S1051" s="37">
        <v>150</v>
      </c>
    </row>
    <row r="1052" spans="1:19" customFormat="1" ht="13.2">
      <c r="A1052" s="5">
        <f t="shared" si="34"/>
        <v>1052</v>
      </c>
      <c r="B1052" s="51" t="s">
        <v>2754</v>
      </c>
      <c r="C1052" s="51" t="s">
        <v>4444</v>
      </c>
      <c r="D1052" s="51" t="s">
        <v>3905</v>
      </c>
      <c r="E1052" s="51" t="s">
        <v>2417</v>
      </c>
      <c r="F1052" s="51" t="s">
        <v>37</v>
      </c>
      <c r="G1052" s="51" t="s">
        <v>32</v>
      </c>
      <c r="H1052" s="52">
        <v>2024</v>
      </c>
      <c r="I1052" s="38">
        <v>244.86</v>
      </c>
      <c r="J1052" s="38">
        <v>240</v>
      </c>
      <c r="K1052" s="38">
        <v>240</v>
      </c>
      <c r="L1052" s="38">
        <v>240</v>
      </c>
      <c r="M1052" s="38">
        <v>240</v>
      </c>
      <c r="N1052" s="37">
        <v>240</v>
      </c>
      <c r="O1052" s="37">
        <v>240</v>
      </c>
      <c r="P1052" s="37">
        <v>240</v>
      </c>
      <c r="Q1052" s="37">
        <v>240</v>
      </c>
      <c r="R1052" s="37">
        <v>240</v>
      </c>
      <c r="S1052" s="37">
        <v>240</v>
      </c>
    </row>
    <row r="1053" spans="1:19" customFormat="1" ht="13.2">
      <c r="A1053" s="5">
        <f t="shared" si="34"/>
        <v>1053</v>
      </c>
      <c r="B1053" s="51" t="s">
        <v>3906</v>
      </c>
      <c r="C1053" s="51" t="s">
        <v>4445</v>
      </c>
      <c r="D1053" s="51" t="s">
        <v>3907</v>
      </c>
      <c r="E1053" s="51" t="s">
        <v>1811</v>
      </c>
      <c r="F1053" s="51" t="s">
        <v>37</v>
      </c>
      <c r="G1053" s="51" t="s">
        <v>31</v>
      </c>
      <c r="H1053" s="52">
        <v>2024</v>
      </c>
      <c r="I1053" s="38">
        <v>141.30000000000001</v>
      </c>
      <c r="J1053" s="38">
        <v>138</v>
      </c>
      <c r="K1053" s="38">
        <v>138</v>
      </c>
      <c r="L1053" s="38">
        <v>138</v>
      </c>
      <c r="M1053" s="38">
        <v>138</v>
      </c>
      <c r="N1053" s="37">
        <v>138</v>
      </c>
      <c r="O1053" s="37">
        <v>138</v>
      </c>
      <c r="P1053" s="37">
        <v>138</v>
      </c>
      <c r="Q1053" s="37">
        <v>138</v>
      </c>
      <c r="R1053" s="37">
        <v>138</v>
      </c>
      <c r="S1053" s="37">
        <v>138</v>
      </c>
    </row>
    <row r="1054" spans="1:19" customFormat="1" ht="13.2">
      <c r="A1054" s="5">
        <f t="shared" si="34"/>
        <v>1054</v>
      </c>
      <c r="B1054" s="51" t="s">
        <v>3908</v>
      </c>
      <c r="C1054" s="51" t="s">
        <v>4445</v>
      </c>
      <c r="D1054" s="51" t="s">
        <v>3909</v>
      </c>
      <c r="E1054" s="51" t="s">
        <v>1811</v>
      </c>
      <c r="F1054" s="51" t="s">
        <v>37</v>
      </c>
      <c r="G1054" s="51" t="s">
        <v>31</v>
      </c>
      <c r="H1054" s="52">
        <v>2024</v>
      </c>
      <c r="I1054" s="38">
        <v>99.5</v>
      </c>
      <c r="J1054" s="38">
        <v>98</v>
      </c>
      <c r="K1054" s="38">
        <v>98</v>
      </c>
      <c r="L1054" s="38">
        <v>98</v>
      </c>
      <c r="M1054" s="38">
        <v>98</v>
      </c>
      <c r="N1054" s="37">
        <v>98</v>
      </c>
      <c r="O1054" s="37">
        <v>98</v>
      </c>
      <c r="P1054" s="37">
        <v>98</v>
      </c>
      <c r="Q1054" s="37">
        <v>98</v>
      </c>
      <c r="R1054" s="37">
        <v>98</v>
      </c>
      <c r="S1054" s="37">
        <v>98</v>
      </c>
    </row>
    <row r="1055" spans="1:19" customFormat="1" ht="13.2">
      <c r="A1055" s="5">
        <f t="shared" si="34"/>
        <v>1055</v>
      </c>
      <c r="B1055" s="51" t="s">
        <v>2374</v>
      </c>
      <c r="C1055" s="51" t="s">
        <v>4446</v>
      </c>
      <c r="D1055" s="51" t="s">
        <v>2375</v>
      </c>
      <c r="E1055" s="51" t="s">
        <v>231</v>
      </c>
      <c r="F1055" s="51" t="s">
        <v>37</v>
      </c>
      <c r="G1055" s="51" t="s">
        <v>186</v>
      </c>
      <c r="H1055" s="52">
        <v>2025</v>
      </c>
      <c r="I1055" s="38">
        <v>179.6</v>
      </c>
      <c r="J1055" s="38">
        <v>179.6</v>
      </c>
      <c r="K1055" s="38">
        <v>179.6</v>
      </c>
      <c r="L1055" s="38">
        <v>179.6</v>
      </c>
      <c r="M1055" s="38">
        <v>179.6</v>
      </c>
      <c r="N1055" s="37">
        <v>179.6</v>
      </c>
      <c r="O1055" s="37">
        <v>179.6</v>
      </c>
      <c r="P1055" s="37">
        <v>179.6</v>
      </c>
      <c r="Q1055" s="37">
        <v>179.6</v>
      </c>
      <c r="R1055" s="37">
        <v>179.6</v>
      </c>
      <c r="S1055" s="37">
        <v>179.6</v>
      </c>
    </row>
    <row r="1056" spans="1:19" customFormat="1" ht="13.2">
      <c r="A1056" s="5">
        <f t="shared" si="34"/>
        <v>1056</v>
      </c>
      <c r="B1056" s="51" t="s">
        <v>2376</v>
      </c>
      <c r="C1056" s="51" t="s">
        <v>4446</v>
      </c>
      <c r="D1056" s="51" t="s">
        <v>2377</v>
      </c>
      <c r="E1056" s="51" t="s">
        <v>231</v>
      </c>
      <c r="F1056" s="51" t="s">
        <v>37</v>
      </c>
      <c r="G1056" s="51" t="s">
        <v>186</v>
      </c>
      <c r="H1056" s="52">
        <v>2025</v>
      </c>
      <c r="I1056" s="38">
        <v>171.9</v>
      </c>
      <c r="J1056" s="38">
        <v>171.9</v>
      </c>
      <c r="K1056" s="38">
        <v>171.9</v>
      </c>
      <c r="L1056" s="38">
        <v>171.9</v>
      </c>
      <c r="M1056" s="38">
        <v>171.9</v>
      </c>
      <c r="N1056" s="37">
        <v>171.9</v>
      </c>
      <c r="O1056" s="37">
        <v>171.9</v>
      </c>
      <c r="P1056" s="37">
        <v>171.9</v>
      </c>
      <c r="Q1056" s="37">
        <v>171.9</v>
      </c>
      <c r="R1056" s="37">
        <v>171.9</v>
      </c>
      <c r="S1056" s="37">
        <v>171.9</v>
      </c>
    </row>
    <row r="1057" spans="1:19" customFormat="1" ht="13.2">
      <c r="A1057" s="5">
        <f t="shared" si="34"/>
        <v>1057</v>
      </c>
      <c r="B1057" s="51" t="s">
        <v>3910</v>
      </c>
      <c r="C1057" s="51" t="s">
        <v>4447</v>
      </c>
      <c r="D1057" s="51" t="s">
        <v>3911</v>
      </c>
      <c r="E1057" s="51" t="s">
        <v>513</v>
      </c>
      <c r="F1057" s="51" t="s">
        <v>37</v>
      </c>
      <c r="G1057" s="51" t="s">
        <v>31</v>
      </c>
      <c r="H1057" s="52">
        <v>2024</v>
      </c>
      <c r="I1057" s="38">
        <v>193.43</v>
      </c>
      <c r="J1057" s="38">
        <v>192.1</v>
      </c>
      <c r="K1057" s="38">
        <v>192.1</v>
      </c>
      <c r="L1057" s="38">
        <v>192.1</v>
      </c>
      <c r="M1057" s="38">
        <v>192.1</v>
      </c>
      <c r="N1057" s="37">
        <v>192.1</v>
      </c>
      <c r="O1057" s="37">
        <v>192.1</v>
      </c>
      <c r="P1057" s="37">
        <v>192.1</v>
      </c>
      <c r="Q1057" s="37">
        <v>192.1</v>
      </c>
      <c r="R1057" s="37">
        <v>192.1</v>
      </c>
      <c r="S1057" s="37">
        <v>192.1</v>
      </c>
    </row>
    <row r="1058" spans="1:19" customFormat="1" ht="13.2">
      <c r="A1058" s="5">
        <f t="shared" si="34"/>
        <v>1058</v>
      </c>
      <c r="B1058" s="51" t="s">
        <v>3912</v>
      </c>
      <c r="C1058" s="51" t="s">
        <v>4447</v>
      </c>
      <c r="D1058" s="51" t="s">
        <v>3913</v>
      </c>
      <c r="E1058" s="51" t="s">
        <v>513</v>
      </c>
      <c r="F1058" s="51" t="s">
        <v>37</v>
      </c>
      <c r="G1058" s="51" t="s">
        <v>31</v>
      </c>
      <c r="H1058" s="52">
        <v>2024</v>
      </c>
      <c r="I1058" s="38">
        <v>128.75</v>
      </c>
      <c r="J1058" s="38">
        <v>128.1</v>
      </c>
      <c r="K1058" s="38">
        <v>128.1</v>
      </c>
      <c r="L1058" s="38">
        <v>128.1</v>
      </c>
      <c r="M1058" s="38">
        <v>128.1</v>
      </c>
      <c r="N1058" s="37">
        <v>128.1</v>
      </c>
      <c r="O1058" s="37">
        <v>128.1</v>
      </c>
      <c r="P1058" s="37">
        <v>128.1</v>
      </c>
      <c r="Q1058" s="37">
        <v>128.1</v>
      </c>
      <c r="R1058" s="37">
        <v>128.1</v>
      </c>
      <c r="S1058" s="37">
        <v>128.1</v>
      </c>
    </row>
    <row r="1059" spans="1:19" customFormat="1" ht="13.2">
      <c r="A1059" s="5">
        <f t="shared" si="34"/>
        <v>1059</v>
      </c>
      <c r="B1059" s="51" t="s">
        <v>3914</v>
      </c>
      <c r="C1059" s="51" t="s">
        <v>4448</v>
      </c>
      <c r="D1059" s="51" t="s">
        <v>3915</v>
      </c>
      <c r="E1059" s="51" t="s">
        <v>1566</v>
      </c>
      <c r="F1059" s="51" t="s">
        <v>37</v>
      </c>
      <c r="G1059" s="51" t="s">
        <v>40</v>
      </c>
      <c r="H1059" s="52">
        <v>2024</v>
      </c>
      <c r="I1059" s="38">
        <v>250.9</v>
      </c>
      <c r="J1059" s="38">
        <v>250</v>
      </c>
      <c r="K1059" s="38">
        <v>250</v>
      </c>
      <c r="L1059" s="38">
        <v>250</v>
      </c>
      <c r="M1059" s="38">
        <v>250</v>
      </c>
      <c r="N1059" s="37">
        <v>250</v>
      </c>
      <c r="O1059" s="37">
        <v>250</v>
      </c>
      <c r="P1059" s="37">
        <v>250</v>
      </c>
      <c r="Q1059" s="37">
        <v>250</v>
      </c>
      <c r="R1059" s="37">
        <v>250</v>
      </c>
      <c r="S1059" s="37">
        <v>250</v>
      </c>
    </row>
    <row r="1060" spans="1:19" customFormat="1" ht="13.2">
      <c r="A1060" s="5">
        <f t="shared" si="34"/>
        <v>1060</v>
      </c>
      <c r="B1060" s="51" t="s">
        <v>3916</v>
      </c>
      <c r="C1060" s="51" t="s">
        <v>4448</v>
      </c>
      <c r="D1060" s="51" t="s">
        <v>3917</v>
      </c>
      <c r="E1060" s="51" t="s">
        <v>1566</v>
      </c>
      <c r="F1060" s="51" t="s">
        <v>37</v>
      </c>
      <c r="G1060" s="51" t="s">
        <v>40</v>
      </c>
      <c r="H1060" s="52">
        <v>2024</v>
      </c>
      <c r="I1060" s="38">
        <v>251.1</v>
      </c>
      <c r="J1060" s="38">
        <v>250</v>
      </c>
      <c r="K1060" s="38">
        <v>250</v>
      </c>
      <c r="L1060" s="38">
        <v>250</v>
      </c>
      <c r="M1060" s="38">
        <v>250</v>
      </c>
      <c r="N1060" s="37">
        <v>250</v>
      </c>
      <c r="O1060" s="37">
        <v>250</v>
      </c>
      <c r="P1060" s="37">
        <v>250</v>
      </c>
      <c r="Q1060" s="37">
        <v>250</v>
      </c>
      <c r="R1060" s="37">
        <v>250</v>
      </c>
      <c r="S1060" s="37">
        <v>250</v>
      </c>
    </row>
    <row r="1061" spans="1:19" customFormat="1" ht="13.2">
      <c r="A1061" s="5">
        <f t="shared" si="34"/>
        <v>1061</v>
      </c>
      <c r="B1061" s="51" t="s">
        <v>2768</v>
      </c>
      <c r="C1061" s="51" t="s">
        <v>4449</v>
      </c>
      <c r="D1061" s="51" t="s">
        <v>3918</v>
      </c>
      <c r="E1061" s="51" t="s">
        <v>513</v>
      </c>
      <c r="F1061" s="51" t="s">
        <v>37</v>
      </c>
      <c r="G1061" s="51" t="s">
        <v>31</v>
      </c>
      <c r="H1061" s="52">
        <v>2024</v>
      </c>
      <c r="I1061" s="38">
        <v>251.15</v>
      </c>
      <c r="J1061" s="38">
        <v>250.4</v>
      </c>
      <c r="K1061" s="38">
        <v>250.4</v>
      </c>
      <c r="L1061" s="38">
        <v>250.4</v>
      </c>
      <c r="M1061" s="38">
        <v>250.4</v>
      </c>
      <c r="N1061" s="37">
        <v>250.4</v>
      </c>
      <c r="O1061" s="37">
        <v>250.4</v>
      </c>
      <c r="P1061" s="37">
        <v>250.4</v>
      </c>
      <c r="Q1061" s="37">
        <v>250.4</v>
      </c>
      <c r="R1061" s="37">
        <v>250.4</v>
      </c>
      <c r="S1061" s="37">
        <v>250.4</v>
      </c>
    </row>
    <row r="1062" spans="1:19" customFormat="1" ht="13.2">
      <c r="A1062" s="5">
        <f t="shared" si="34"/>
        <v>1062</v>
      </c>
      <c r="B1062" s="51" t="s">
        <v>3919</v>
      </c>
      <c r="C1062" s="51" t="s">
        <v>4450</v>
      </c>
      <c r="D1062" s="51" t="s">
        <v>3920</v>
      </c>
      <c r="E1062" s="51" t="s">
        <v>260</v>
      </c>
      <c r="F1062" s="51" t="s">
        <v>37</v>
      </c>
      <c r="G1062" s="51" t="s">
        <v>32</v>
      </c>
      <c r="H1062" s="52">
        <v>2024</v>
      </c>
      <c r="I1062" s="38">
        <v>176.14</v>
      </c>
      <c r="J1062" s="38">
        <v>175.3</v>
      </c>
      <c r="K1062" s="38">
        <v>175.3</v>
      </c>
      <c r="L1062" s="38">
        <v>175.3</v>
      </c>
      <c r="M1062" s="38">
        <v>175.3</v>
      </c>
      <c r="N1062" s="37">
        <v>175.3</v>
      </c>
      <c r="O1062" s="37">
        <v>175.3</v>
      </c>
      <c r="P1062" s="37">
        <v>175.3</v>
      </c>
      <c r="Q1062" s="37">
        <v>175.3</v>
      </c>
      <c r="R1062" s="37">
        <v>175.3</v>
      </c>
      <c r="S1062" s="37">
        <v>175.3</v>
      </c>
    </row>
    <row r="1063" spans="1:19" customFormat="1" ht="13.2">
      <c r="A1063" s="5">
        <f t="shared" si="34"/>
        <v>1063</v>
      </c>
      <c r="B1063" s="51" t="s">
        <v>3921</v>
      </c>
      <c r="C1063" s="51" t="s">
        <v>4450</v>
      </c>
      <c r="D1063" s="51" t="s">
        <v>3922</v>
      </c>
      <c r="E1063" s="51" t="s">
        <v>260</v>
      </c>
      <c r="F1063" s="51" t="s">
        <v>37</v>
      </c>
      <c r="G1063" s="51" t="s">
        <v>32</v>
      </c>
      <c r="H1063" s="52">
        <v>2024</v>
      </c>
      <c r="I1063" s="38">
        <v>178.95</v>
      </c>
      <c r="J1063" s="38">
        <v>178.1</v>
      </c>
      <c r="K1063" s="38">
        <v>178.1</v>
      </c>
      <c r="L1063" s="38">
        <v>178.1</v>
      </c>
      <c r="M1063" s="38">
        <v>178.1</v>
      </c>
      <c r="N1063" s="37">
        <v>178.1</v>
      </c>
      <c r="O1063" s="37">
        <v>178.1</v>
      </c>
      <c r="P1063" s="37">
        <v>178.1</v>
      </c>
      <c r="Q1063" s="37">
        <v>178.1</v>
      </c>
      <c r="R1063" s="37">
        <v>178.1</v>
      </c>
      <c r="S1063" s="37">
        <v>178.1</v>
      </c>
    </row>
    <row r="1064" spans="1:19" customFormat="1" ht="13.2">
      <c r="A1064" s="5">
        <f t="shared" si="34"/>
        <v>1064</v>
      </c>
      <c r="B1064" s="51" t="s">
        <v>3923</v>
      </c>
      <c r="C1064" s="51" t="s">
        <v>4451</v>
      </c>
      <c r="D1064" s="51" t="s">
        <v>3924</v>
      </c>
      <c r="E1064" s="51" t="s">
        <v>1795</v>
      </c>
      <c r="F1064" s="51" t="s">
        <v>37</v>
      </c>
      <c r="G1064" s="51" t="s">
        <v>31</v>
      </c>
      <c r="H1064" s="52">
        <v>2024</v>
      </c>
      <c r="I1064" s="38">
        <v>175.35</v>
      </c>
      <c r="J1064" s="38">
        <v>174.8</v>
      </c>
      <c r="K1064" s="38">
        <v>174.8</v>
      </c>
      <c r="L1064" s="38">
        <v>174.8</v>
      </c>
      <c r="M1064" s="38">
        <v>174.8</v>
      </c>
      <c r="N1064" s="37">
        <v>174.8</v>
      </c>
      <c r="O1064" s="37">
        <v>174.8</v>
      </c>
      <c r="P1064" s="37">
        <v>174.8</v>
      </c>
      <c r="Q1064" s="37">
        <v>174.8</v>
      </c>
      <c r="R1064" s="37">
        <v>174.8</v>
      </c>
      <c r="S1064" s="37">
        <v>174.8</v>
      </c>
    </row>
    <row r="1065" spans="1:19" customFormat="1" ht="13.2">
      <c r="A1065" s="5">
        <f t="shared" si="34"/>
        <v>1065</v>
      </c>
      <c r="B1065" s="51" t="s">
        <v>3925</v>
      </c>
      <c r="C1065" s="51" t="s">
        <v>4451</v>
      </c>
      <c r="D1065" s="51" t="s">
        <v>3926</v>
      </c>
      <c r="E1065" s="51" t="s">
        <v>1795</v>
      </c>
      <c r="F1065" s="51" t="s">
        <v>37</v>
      </c>
      <c r="G1065" s="51" t="s">
        <v>31</v>
      </c>
      <c r="H1065" s="52">
        <v>2024</v>
      </c>
      <c r="I1065" s="38">
        <v>76.17</v>
      </c>
      <c r="J1065" s="38">
        <v>75.8</v>
      </c>
      <c r="K1065" s="38">
        <v>75.8</v>
      </c>
      <c r="L1065" s="38">
        <v>75.8</v>
      </c>
      <c r="M1065" s="38">
        <v>75.8</v>
      </c>
      <c r="N1065" s="37">
        <v>75.8</v>
      </c>
      <c r="O1065" s="37">
        <v>75.8</v>
      </c>
      <c r="P1065" s="37">
        <v>75.8</v>
      </c>
      <c r="Q1065" s="37">
        <v>75.8</v>
      </c>
      <c r="R1065" s="37">
        <v>75.8</v>
      </c>
      <c r="S1065" s="37">
        <v>75.8</v>
      </c>
    </row>
    <row r="1066" spans="1:19" customFormat="1" ht="13.2">
      <c r="A1066" s="5">
        <f t="shared" si="34"/>
        <v>1066</v>
      </c>
      <c r="B1066" s="51" t="s">
        <v>2617</v>
      </c>
      <c r="C1066" s="51" t="s">
        <v>4452</v>
      </c>
      <c r="D1066" s="51" t="s">
        <v>2618</v>
      </c>
      <c r="E1066" s="51" t="s">
        <v>41</v>
      </c>
      <c r="F1066" s="51" t="s">
        <v>37</v>
      </c>
      <c r="G1066" s="51" t="s">
        <v>33</v>
      </c>
      <c r="H1066" s="52">
        <v>2024</v>
      </c>
      <c r="I1066" s="38">
        <v>7.41</v>
      </c>
      <c r="J1066" s="38">
        <v>7.4</v>
      </c>
      <c r="K1066" s="38">
        <v>7.4</v>
      </c>
      <c r="L1066" s="38">
        <v>7.4</v>
      </c>
      <c r="M1066" s="38">
        <v>7.4</v>
      </c>
      <c r="N1066" s="37">
        <v>7.4</v>
      </c>
      <c r="O1066" s="37">
        <v>7.4</v>
      </c>
      <c r="P1066" s="37">
        <v>7.4</v>
      </c>
      <c r="Q1066" s="37">
        <v>7.4</v>
      </c>
      <c r="R1066" s="37">
        <v>7.4</v>
      </c>
      <c r="S1066" s="37">
        <v>7.4</v>
      </c>
    </row>
    <row r="1067" spans="1:19" customFormat="1" ht="13.2">
      <c r="A1067" s="5">
        <f t="shared" si="34"/>
        <v>1067</v>
      </c>
      <c r="B1067" s="51" t="s">
        <v>2879</v>
      </c>
      <c r="C1067" s="51" t="s">
        <v>4453</v>
      </c>
      <c r="D1067" s="51" t="s">
        <v>2880</v>
      </c>
      <c r="E1067" s="51" t="s">
        <v>1536</v>
      </c>
      <c r="F1067" s="51" t="s">
        <v>37</v>
      </c>
      <c r="G1067" s="51" t="s">
        <v>69</v>
      </c>
      <c r="H1067" s="52">
        <v>2024</v>
      </c>
      <c r="I1067" s="38">
        <v>78.2</v>
      </c>
      <c r="J1067" s="38">
        <v>77</v>
      </c>
      <c r="K1067" s="38">
        <v>77</v>
      </c>
      <c r="L1067" s="38">
        <v>77</v>
      </c>
      <c r="M1067" s="38">
        <v>77</v>
      </c>
      <c r="N1067" s="37">
        <v>77</v>
      </c>
      <c r="O1067" s="37">
        <v>77</v>
      </c>
      <c r="P1067" s="37">
        <v>77</v>
      </c>
      <c r="Q1067" s="37">
        <v>77</v>
      </c>
      <c r="R1067" s="37">
        <v>77</v>
      </c>
      <c r="S1067" s="37">
        <v>77</v>
      </c>
    </row>
    <row r="1068" spans="1:19" customFormat="1" ht="13.2">
      <c r="A1068" s="5">
        <f t="shared" si="34"/>
        <v>1068</v>
      </c>
      <c r="B1068" s="51" t="s">
        <v>3927</v>
      </c>
      <c r="C1068" s="51" t="s">
        <v>4454</v>
      </c>
      <c r="D1068" s="51" t="s">
        <v>3928</v>
      </c>
      <c r="E1068" s="51" t="s">
        <v>1700</v>
      </c>
      <c r="F1068" s="51" t="s">
        <v>37</v>
      </c>
      <c r="G1068" s="51" t="s">
        <v>31</v>
      </c>
      <c r="H1068" s="52">
        <v>2024</v>
      </c>
      <c r="I1068" s="38">
        <v>203.5</v>
      </c>
      <c r="J1068" s="38">
        <v>203.5</v>
      </c>
      <c r="K1068" s="38">
        <v>203.5</v>
      </c>
      <c r="L1068" s="38">
        <v>203.5</v>
      </c>
      <c r="M1068" s="38">
        <v>203.5</v>
      </c>
      <c r="N1068" s="37">
        <v>203.5</v>
      </c>
      <c r="O1068" s="37">
        <v>203.5</v>
      </c>
      <c r="P1068" s="37">
        <v>203.5</v>
      </c>
      <c r="Q1068" s="37">
        <v>203.5</v>
      </c>
      <c r="R1068" s="37">
        <v>203.5</v>
      </c>
      <c r="S1068" s="37">
        <v>203.5</v>
      </c>
    </row>
    <row r="1069" spans="1:19" customFormat="1" ht="13.2">
      <c r="A1069" s="5">
        <f t="shared" si="34"/>
        <v>1069</v>
      </c>
      <c r="B1069" s="51" t="s">
        <v>3929</v>
      </c>
      <c r="C1069" s="51" t="s">
        <v>4455</v>
      </c>
      <c r="D1069" s="51" t="s">
        <v>3930</v>
      </c>
      <c r="E1069" s="51" t="s">
        <v>1700</v>
      </c>
      <c r="F1069" s="51" t="s">
        <v>37</v>
      </c>
      <c r="G1069" s="51" t="s">
        <v>31</v>
      </c>
      <c r="H1069" s="52">
        <v>2024</v>
      </c>
      <c r="I1069" s="38">
        <v>203.5</v>
      </c>
      <c r="J1069" s="38">
        <v>203.5</v>
      </c>
      <c r="K1069" s="38">
        <v>203.5</v>
      </c>
      <c r="L1069" s="38">
        <v>203.5</v>
      </c>
      <c r="M1069" s="38">
        <v>203.5</v>
      </c>
      <c r="N1069" s="37">
        <v>203.5</v>
      </c>
      <c r="O1069" s="37">
        <v>203.5</v>
      </c>
      <c r="P1069" s="37">
        <v>203.5</v>
      </c>
      <c r="Q1069" s="37">
        <v>203.5</v>
      </c>
      <c r="R1069" s="37">
        <v>203.5</v>
      </c>
      <c r="S1069" s="37">
        <v>203.5</v>
      </c>
    </row>
    <row r="1070" spans="1:19" customFormat="1" ht="13.2">
      <c r="A1070" s="5">
        <f t="shared" si="34"/>
        <v>1070</v>
      </c>
      <c r="B1070" s="51" t="s">
        <v>2628</v>
      </c>
      <c r="C1070" s="51" t="s">
        <v>4456</v>
      </c>
      <c r="D1070" s="51" t="s">
        <v>2629</v>
      </c>
      <c r="E1070" s="51" t="s">
        <v>1536</v>
      </c>
      <c r="F1070" s="51" t="s">
        <v>37</v>
      </c>
      <c r="G1070" s="51" t="s">
        <v>69</v>
      </c>
      <c r="H1070" s="52">
        <v>2024</v>
      </c>
      <c r="I1070" s="38">
        <v>171.6</v>
      </c>
      <c r="J1070" s="38">
        <v>167.2</v>
      </c>
      <c r="K1070" s="38">
        <v>167.2</v>
      </c>
      <c r="L1070" s="38">
        <v>167.2</v>
      </c>
      <c r="M1070" s="38">
        <v>167.2</v>
      </c>
      <c r="N1070" s="37">
        <v>167.2</v>
      </c>
      <c r="O1070" s="37">
        <v>167.2</v>
      </c>
      <c r="P1070" s="37">
        <v>167.2</v>
      </c>
      <c r="Q1070" s="37">
        <v>167.2</v>
      </c>
      <c r="R1070" s="37">
        <v>167.2</v>
      </c>
      <c r="S1070" s="37">
        <v>167.2</v>
      </c>
    </row>
    <row r="1071" spans="1:19" customFormat="1" ht="13.2">
      <c r="A1071" s="5">
        <f t="shared" si="34"/>
        <v>1071</v>
      </c>
      <c r="B1071" s="51" t="s">
        <v>2630</v>
      </c>
      <c r="C1071" s="51" t="s">
        <v>4456</v>
      </c>
      <c r="D1071" s="51" t="s">
        <v>2631</v>
      </c>
      <c r="E1071" s="51" t="s">
        <v>1536</v>
      </c>
      <c r="F1071" s="51" t="s">
        <v>37</v>
      </c>
      <c r="G1071" s="51" t="s">
        <v>69</v>
      </c>
      <c r="H1071" s="52">
        <v>2024</v>
      </c>
      <c r="I1071" s="38">
        <v>149.6</v>
      </c>
      <c r="J1071" s="38">
        <v>145.80000000000001</v>
      </c>
      <c r="K1071" s="38">
        <v>145.80000000000001</v>
      </c>
      <c r="L1071" s="38">
        <v>145.80000000000001</v>
      </c>
      <c r="M1071" s="38">
        <v>145.80000000000001</v>
      </c>
      <c r="N1071" s="37">
        <v>145.80000000000001</v>
      </c>
      <c r="O1071" s="37">
        <v>145.80000000000001</v>
      </c>
      <c r="P1071" s="37">
        <v>145.80000000000001</v>
      </c>
      <c r="Q1071" s="37">
        <v>145.80000000000001</v>
      </c>
      <c r="R1071" s="37">
        <v>145.80000000000001</v>
      </c>
      <c r="S1071" s="37">
        <v>145.80000000000001</v>
      </c>
    </row>
    <row r="1072" spans="1:19" customFormat="1" ht="13.2">
      <c r="A1072" s="5">
        <f t="shared" si="34"/>
        <v>1072</v>
      </c>
      <c r="B1072" s="51" t="s">
        <v>2632</v>
      </c>
      <c r="C1072" s="51" t="s">
        <v>4457</v>
      </c>
      <c r="D1072" s="51" t="s">
        <v>2633</v>
      </c>
      <c r="E1072" s="51" t="s">
        <v>1811</v>
      </c>
      <c r="F1072" s="51" t="s">
        <v>37</v>
      </c>
      <c r="G1072" s="51" t="s">
        <v>31</v>
      </c>
      <c r="H1072" s="52">
        <v>2024</v>
      </c>
      <c r="I1072" s="38">
        <v>189.4</v>
      </c>
      <c r="J1072" s="38">
        <v>186.5</v>
      </c>
      <c r="K1072" s="38">
        <v>186.5</v>
      </c>
      <c r="L1072" s="38">
        <v>186.5</v>
      </c>
      <c r="M1072" s="38">
        <v>186.5</v>
      </c>
      <c r="N1072" s="37">
        <v>186.5</v>
      </c>
      <c r="O1072" s="37">
        <v>186.5</v>
      </c>
      <c r="P1072" s="37">
        <v>186.5</v>
      </c>
      <c r="Q1072" s="37">
        <v>186.5</v>
      </c>
      <c r="R1072" s="37">
        <v>186.5</v>
      </c>
      <c r="S1072" s="37">
        <v>186.5</v>
      </c>
    </row>
    <row r="1073" spans="1:19" customFormat="1" ht="13.2">
      <c r="A1073" s="5">
        <f t="shared" si="34"/>
        <v>1073</v>
      </c>
      <c r="B1073" s="51" t="s">
        <v>2634</v>
      </c>
      <c r="C1073" s="51" t="s">
        <v>4457</v>
      </c>
      <c r="D1073" s="51" t="s">
        <v>2635</v>
      </c>
      <c r="E1073" s="51" t="s">
        <v>1811</v>
      </c>
      <c r="F1073" s="51" t="s">
        <v>37</v>
      </c>
      <c r="G1073" s="51" t="s">
        <v>31</v>
      </c>
      <c r="H1073" s="52">
        <v>2024</v>
      </c>
      <c r="I1073" s="38">
        <v>64.400000000000006</v>
      </c>
      <c r="J1073" s="38">
        <v>63.5</v>
      </c>
      <c r="K1073" s="38">
        <v>63.5</v>
      </c>
      <c r="L1073" s="38">
        <v>63.5</v>
      </c>
      <c r="M1073" s="38">
        <v>63.5</v>
      </c>
      <c r="N1073" s="37">
        <v>63.5</v>
      </c>
      <c r="O1073" s="37">
        <v>63.5</v>
      </c>
      <c r="P1073" s="37">
        <v>63.5</v>
      </c>
      <c r="Q1073" s="37">
        <v>63.5</v>
      </c>
      <c r="R1073" s="37">
        <v>63.5</v>
      </c>
      <c r="S1073" s="37">
        <v>63.5</v>
      </c>
    </row>
    <row r="1074" spans="1:19" customFormat="1" ht="13.2">
      <c r="A1074" s="5">
        <f t="shared" si="34"/>
        <v>1074</v>
      </c>
      <c r="B1074" s="51" t="s">
        <v>2241</v>
      </c>
      <c r="C1074" s="51" t="s">
        <v>4458</v>
      </c>
      <c r="D1074" s="51" t="s">
        <v>2242</v>
      </c>
      <c r="E1074" s="51" t="s">
        <v>260</v>
      </c>
      <c r="F1074" s="51" t="s">
        <v>37</v>
      </c>
      <c r="G1074" s="51" t="s">
        <v>32</v>
      </c>
      <c r="H1074" s="52">
        <v>2024</v>
      </c>
      <c r="I1074" s="38">
        <v>270</v>
      </c>
      <c r="J1074" s="38">
        <v>257</v>
      </c>
      <c r="K1074" s="38">
        <v>257</v>
      </c>
      <c r="L1074" s="38">
        <v>257</v>
      </c>
      <c r="M1074" s="38">
        <v>257</v>
      </c>
      <c r="N1074" s="37">
        <v>257</v>
      </c>
      <c r="O1074" s="37">
        <v>257</v>
      </c>
      <c r="P1074" s="37">
        <v>257</v>
      </c>
      <c r="Q1074" s="37">
        <v>257</v>
      </c>
      <c r="R1074" s="37">
        <v>257</v>
      </c>
      <c r="S1074" s="37">
        <v>257</v>
      </c>
    </row>
    <row r="1075" spans="1:19" customFormat="1" ht="13.2">
      <c r="A1075" s="5">
        <f t="shared" si="34"/>
        <v>1075</v>
      </c>
      <c r="B1075" s="51" t="s">
        <v>2243</v>
      </c>
      <c r="C1075" s="51" t="s">
        <v>4458</v>
      </c>
      <c r="D1075" s="51" t="s">
        <v>2244</v>
      </c>
      <c r="E1075" s="51" t="s">
        <v>260</v>
      </c>
      <c r="F1075" s="51" t="s">
        <v>37</v>
      </c>
      <c r="G1075" s="51" t="s">
        <v>32</v>
      </c>
      <c r="H1075" s="52">
        <v>2024</v>
      </c>
      <c r="I1075" s="38">
        <v>270</v>
      </c>
      <c r="J1075" s="38">
        <v>257</v>
      </c>
      <c r="K1075" s="38">
        <v>257</v>
      </c>
      <c r="L1075" s="38">
        <v>257</v>
      </c>
      <c r="M1075" s="38">
        <v>257</v>
      </c>
      <c r="N1075" s="37">
        <v>257</v>
      </c>
      <c r="O1075" s="37">
        <v>257</v>
      </c>
      <c r="P1075" s="37">
        <v>257</v>
      </c>
      <c r="Q1075" s="37">
        <v>257</v>
      </c>
      <c r="R1075" s="37">
        <v>257</v>
      </c>
      <c r="S1075" s="37">
        <v>257</v>
      </c>
    </row>
    <row r="1076" spans="1:19" customFormat="1" ht="13.2">
      <c r="A1076" s="5">
        <f t="shared" si="34"/>
        <v>1076</v>
      </c>
      <c r="B1076" s="51" t="s">
        <v>3931</v>
      </c>
      <c r="C1076" s="51" t="s">
        <v>4459</v>
      </c>
      <c r="D1076" s="51" t="s">
        <v>3932</v>
      </c>
      <c r="E1076" s="51" t="s">
        <v>360</v>
      </c>
      <c r="F1076" s="51" t="s">
        <v>37</v>
      </c>
      <c r="G1076" s="51" t="s">
        <v>31</v>
      </c>
      <c r="H1076" s="52">
        <v>2024</v>
      </c>
      <c r="I1076" s="38">
        <v>245.83</v>
      </c>
      <c r="J1076" s="38">
        <v>245</v>
      </c>
      <c r="K1076" s="38">
        <v>245</v>
      </c>
      <c r="L1076" s="38">
        <v>245</v>
      </c>
      <c r="M1076" s="38">
        <v>245</v>
      </c>
      <c r="N1076" s="37">
        <v>245</v>
      </c>
      <c r="O1076" s="37">
        <v>245</v>
      </c>
      <c r="P1076" s="37">
        <v>245</v>
      </c>
      <c r="Q1076" s="37">
        <v>245</v>
      </c>
      <c r="R1076" s="37">
        <v>245</v>
      </c>
      <c r="S1076" s="37">
        <v>245</v>
      </c>
    </row>
    <row r="1077" spans="1:19" customFormat="1" ht="13.2">
      <c r="A1077" s="5">
        <f t="shared" si="34"/>
        <v>1077</v>
      </c>
      <c r="B1077" s="51" t="s">
        <v>2642</v>
      </c>
      <c r="C1077" s="51" t="s">
        <v>4460</v>
      </c>
      <c r="D1077" s="51" t="s">
        <v>2643</v>
      </c>
      <c r="E1077" s="51" t="s">
        <v>1456</v>
      </c>
      <c r="F1077" s="51" t="s">
        <v>37</v>
      </c>
      <c r="G1077" s="51" t="s">
        <v>31</v>
      </c>
      <c r="H1077" s="52">
        <v>2024</v>
      </c>
      <c r="I1077" s="38">
        <v>254</v>
      </c>
      <c r="J1077" s="38">
        <v>250</v>
      </c>
      <c r="K1077" s="38">
        <v>250</v>
      </c>
      <c r="L1077" s="38">
        <v>250</v>
      </c>
      <c r="M1077" s="38">
        <v>250</v>
      </c>
      <c r="N1077" s="37">
        <v>250</v>
      </c>
      <c r="O1077" s="37">
        <v>250</v>
      </c>
      <c r="P1077" s="37">
        <v>250</v>
      </c>
      <c r="Q1077" s="37">
        <v>250</v>
      </c>
      <c r="R1077" s="37">
        <v>250</v>
      </c>
      <c r="S1077" s="37">
        <v>250</v>
      </c>
    </row>
    <row r="1078" spans="1:19" customFormat="1" ht="13.2">
      <c r="A1078" s="5">
        <f t="shared" si="34"/>
        <v>1078</v>
      </c>
      <c r="B1078" s="51" t="s">
        <v>2644</v>
      </c>
      <c r="C1078" s="51" t="s">
        <v>4460</v>
      </c>
      <c r="D1078" s="51" t="s">
        <v>2645</v>
      </c>
      <c r="E1078" s="51" t="s">
        <v>1456</v>
      </c>
      <c r="F1078" s="51" t="s">
        <v>37</v>
      </c>
      <c r="G1078" s="51" t="s">
        <v>31</v>
      </c>
      <c r="H1078" s="52">
        <v>2024</v>
      </c>
      <c r="I1078" s="38">
        <v>167.9</v>
      </c>
      <c r="J1078" s="38">
        <v>165.3</v>
      </c>
      <c r="K1078" s="38">
        <v>165.3</v>
      </c>
      <c r="L1078" s="38">
        <v>165.3</v>
      </c>
      <c r="M1078" s="38">
        <v>165.3</v>
      </c>
      <c r="N1078" s="37">
        <v>165.3</v>
      </c>
      <c r="O1078" s="37">
        <v>165.3</v>
      </c>
      <c r="P1078" s="37">
        <v>165.3</v>
      </c>
      <c r="Q1078" s="37">
        <v>165.3</v>
      </c>
      <c r="R1078" s="37">
        <v>165.3</v>
      </c>
      <c r="S1078" s="37">
        <v>165.3</v>
      </c>
    </row>
    <row r="1079" spans="1:19" customFormat="1" ht="13.2">
      <c r="A1079" s="5">
        <f t="shared" si="34"/>
        <v>1079</v>
      </c>
      <c r="B1079" s="51" t="s">
        <v>2646</v>
      </c>
      <c r="C1079" s="51" t="s">
        <v>4461</v>
      </c>
      <c r="D1079" s="51" t="s">
        <v>2647</v>
      </c>
      <c r="E1079" s="51" t="s">
        <v>1456</v>
      </c>
      <c r="F1079" s="51" t="s">
        <v>37</v>
      </c>
      <c r="G1079" s="51" t="s">
        <v>31</v>
      </c>
      <c r="H1079" s="52">
        <v>2024</v>
      </c>
      <c r="I1079" s="38">
        <v>86.1</v>
      </c>
      <c r="J1079" s="38">
        <v>84.7</v>
      </c>
      <c r="K1079" s="38">
        <v>84.7</v>
      </c>
      <c r="L1079" s="38">
        <v>84.7</v>
      </c>
      <c r="M1079" s="38">
        <v>84.7</v>
      </c>
      <c r="N1079" s="37">
        <v>84.7</v>
      </c>
      <c r="O1079" s="37">
        <v>84.7</v>
      </c>
      <c r="P1079" s="37">
        <v>84.7</v>
      </c>
      <c r="Q1079" s="37">
        <v>84.7</v>
      </c>
      <c r="R1079" s="37">
        <v>84.7</v>
      </c>
      <c r="S1079" s="37">
        <v>84.7</v>
      </c>
    </row>
    <row r="1080" spans="1:19" customFormat="1" ht="13.2">
      <c r="A1080" s="5">
        <f t="shared" si="34"/>
        <v>1080</v>
      </c>
      <c r="B1080" s="51" t="s">
        <v>2080</v>
      </c>
      <c r="C1080" s="51" t="s">
        <v>4462</v>
      </c>
      <c r="D1080" s="51" t="s">
        <v>3933</v>
      </c>
      <c r="E1080" s="51" t="s">
        <v>231</v>
      </c>
      <c r="F1080" s="51" t="s">
        <v>37</v>
      </c>
      <c r="G1080" s="51" t="s">
        <v>186</v>
      </c>
      <c r="H1080" s="52">
        <v>2024</v>
      </c>
      <c r="I1080" s="38">
        <v>200.7</v>
      </c>
      <c r="J1080" s="38">
        <v>200</v>
      </c>
      <c r="K1080" s="38">
        <v>200</v>
      </c>
      <c r="L1080" s="38">
        <v>200</v>
      </c>
      <c r="M1080" s="38">
        <v>200</v>
      </c>
      <c r="N1080" s="37">
        <v>200</v>
      </c>
      <c r="O1080" s="37">
        <v>200</v>
      </c>
      <c r="P1080" s="37">
        <v>200</v>
      </c>
      <c r="Q1080" s="37">
        <v>200</v>
      </c>
      <c r="R1080" s="37">
        <v>200</v>
      </c>
      <c r="S1080" s="37">
        <v>200</v>
      </c>
    </row>
    <row r="1081" spans="1:19" customFormat="1" ht="13.2">
      <c r="A1081" s="5">
        <f t="shared" si="34"/>
        <v>1081</v>
      </c>
      <c r="B1081" s="51" t="s">
        <v>2245</v>
      </c>
      <c r="C1081" s="51" t="s">
        <v>4463</v>
      </c>
      <c r="D1081" s="51" t="s">
        <v>2246</v>
      </c>
      <c r="E1081" s="51" t="s">
        <v>432</v>
      </c>
      <c r="F1081" s="51" t="s">
        <v>37</v>
      </c>
      <c r="G1081" s="51" t="s">
        <v>31</v>
      </c>
      <c r="H1081" s="52">
        <v>2024</v>
      </c>
      <c r="I1081" s="38">
        <v>128.41999999999999</v>
      </c>
      <c r="J1081" s="38">
        <v>125</v>
      </c>
      <c r="K1081" s="38">
        <v>125</v>
      </c>
      <c r="L1081" s="38">
        <v>125</v>
      </c>
      <c r="M1081" s="38">
        <v>125</v>
      </c>
      <c r="N1081" s="37">
        <v>125</v>
      </c>
      <c r="O1081" s="37">
        <v>125</v>
      </c>
      <c r="P1081" s="37">
        <v>125</v>
      </c>
      <c r="Q1081" s="37">
        <v>125</v>
      </c>
      <c r="R1081" s="37">
        <v>125</v>
      </c>
      <c r="S1081" s="37">
        <v>125</v>
      </c>
    </row>
    <row r="1082" spans="1:19" customFormat="1" ht="13.2">
      <c r="A1082" s="5">
        <f t="shared" si="34"/>
        <v>1082</v>
      </c>
      <c r="B1082" s="51" t="s">
        <v>2247</v>
      </c>
      <c r="C1082" s="51" t="s">
        <v>4463</v>
      </c>
      <c r="D1082" s="51" t="s">
        <v>2248</v>
      </c>
      <c r="E1082" s="51" t="s">
        <v>432</v>
      </c>
      <c r="F1082" s="51" t="s">
        <v>37</v>
      </c>
      <c r="G1082" s="51" t="s">
        <v>31</v>
      </c>
      <c r="H1082" s="52">
        <v>2024</v>
      </c>
      <c r="I1082" s="38">
        <v>128.41999999999999</v>
      </c>
      <c r="J1082" s="38">
        <v>125</v>
      </c>
      <c r="K1082" s="38">
        <v>125</v>
      </c>
      <c r="L1082" s="38">
        <v>125</v>
      </c>
      <c r="M1082" s="38">
        <v>125</v>
      </c>
      <c r="N1082" s="37">
        <v>125</v>
      </c>
      <c r="O1082" s="37">
        <v>125</v>
      </c>
      <c r="P1082" s="37">
        <v>125</v>
      </c>
      <c r="Q1082" s="37">
        <v>125</v>
      </c>
      <c r="R1082" s="37">
        <v>125</v>
      </c>
      <c r="S1082" s="37">
        <v>125</v>
      </c>
    </row>
    <row r="1083" spans="1:19" customFormat="1" ht="13.2">
      <c r="A1083" s="5">
        <f t="shared" si="34"/>
        <v>1083</v>
      </c>
      <c r="B1083" s="51" t="s">
        <v>2249</v>
      </c>
      <c r="C1083" s="51" t="s">
        <v>4464</v>
      </c>
      <c r="D1083" s="51" t="s">
        <v>2250</v>
      </c>
      <c r="E1083" s="51" t="s">
        <v>432</v>
      </c>
      <c r="F1083" s="51" t="s">
        <v>37</v>
      </c>
      <c r="G1083" s="51" t="s">
        <v>31</v>
      </c>
      <c r="H1083" s="52">
        <v>1923</v>
      </c>
      <c r="I1083" s="38">
        <v>128.41999999999999</v>
      </c>
      <c r="J1083" s="38">
        <v>125</v>
      </c>
      <c r="K1083" s="38">
        <v>125</v>
      </c>
      <c r="L1083" s="38">
        <v>125</v>
      </c>
      <c r="M1083" s="38">
        <v>125</v>
      </c>
      <c r="N1083" s="37">
        <v>125</v>
      </c>
      <c r="O1083" s="37">
        <v>125</v>
      </c>
      <c r="P1083" s="37">
        <v>125</v>
      </c>
      <c r="Q1083" s="37">
        <v>125</v>
      </c>
      <c r="R1083" s="37">
        <v>125</v>
      </c>
      <c r="S1083" s="37">
        <v>125</v>
      </c>
    </row>
    <row r="1084" spans="1:19" customFormat="1" ht="13.2">
      <c r="A1084" s="5">
        <f t="shared" si="34"/>
        <v>1084</v>
      </c>
      <c r="B1084" s="51" t="s">
        <v>2251</v>
      </c>
      <c r="C1084" s="51" t="s">
        <v>4464</v>
      </c>
      <c r="D1084" s="51" t="s">
        <v>2252</v>
      </c>
      <c r="E1084" s="51" t="s">
        <v>432</v>
      </c>
      <c r="F1084" s="51" t="s">
        <v>37</v>
      </c>
      <c r="G1084" s="51" t="s">
        <v>31</v>
      </c>
      <c r="H1084" s="52">
        <v>1923</v>
      </c>
      <c r="I1084" s="38">
        <v>128.41999999999999</v>
      </c>
      <c r="J1084" s="38">
        <v>125</v>
      </c>
      <c r="K1084" s="38">
        <v>125</v>
      </c>
      <c r="L1084" s="38">
        <v>125</v>
      </c>
      <c r="M1084" s="38">
        <v>125</v>
      </c>
      <c r="N1084" s="37">
        <v>125</v>
      </c>
      <c r="O1084" s="37">
        <v>125</v>
      </c>
      <c r="P1084" s="37">
        <v>125</v>
      </c>
      <c r="Q1084" s="37">
        <v>125</v>
      </c>
      <c r="R1084" s="37">
        <v>125</v>
      </c>
      <c r="S1084" s="37">
        <v>125</v>
      </c>
    </row>
    <row r="1085" spans="1:19" customFormat="1" ht="13.2">
      <c r="A1085" s="5">
        <f t="shared" si="34"/>
        <v>1085</v>
      </c>
      <c r="B1085" s="51" t="s">
        <v>1800</v>
      </c>
      <c r="C1085" s="51" t="s">
        <v>4465</v>
      </c>
      <c r="D1085" s="51" t="s">
        <v>3934</v>
      </c>
      <c r="E1085" s="51" t="s">
        <v>260</v>
      </c>
      <c r="F1085" s="51" t="s">
        <v>37</v>
      </c>
      <c r="G1085" s="51" t="s">
        <v>32</v>
      </c>
      <c r="H1085" s="52">
        <v>2024</v>
      </c>
      <c r="I1085" s="38">
        <v>233.5</v>
      </c>
      <c r="J1085" s="38">
        <v>233.5</v>
      </c>
      <c r="K1085" s="38">
        <v>233.5</v>
      </c>
      <c r="L1085" s="38">
        <v>233.5</v>
      </c>
      <c r="M1085" s="38">
        <v>233.5</v>
      </c>
      <c r="N1085" s="37">
        <v>233.5</v>
      </c>
      <c r="O1085" s="37">
        <v>233.5</v>
      </c>
      <c r="P1085" s="37">
        <v>233.5</v>
      </c>
      <c r="Q1085" s="37">
        <v>233.5</v>
      </c>
      <c r="R1085" s="37">
        <v>233.5</v>
      </c>
      <c r="S1085" s="37">
        <v>233.5</v>
      </c>
    </row>
    <row r="1086" spans="1:19" customFormat="1" ht="13.2">
      <c r="A1086" s="5">
        <f t="shared" si="34"/>
        <v>1086</v>
      </c>
      <c r="B1086" s="51" t="s">
        <v>3935</v>
      </c>
      <c r="C1086" s="51" t="s">
        <v>4466</v>
      </c>
      <c r="D1086" s="51" t="s">
        <v>3936</v>
      </c>
      <c r="E1086" s="51" t="s">
        <v>1548</v>
      </c>
      <c r="F1086" s="51" t="s">
        <v>37</v>
      </c>
      <c r="G1086" s="51" t="s">
        <v>32</v>
      </c>
      <c r="H1086" s="52">
        <v>2024</v>
      </c>
      <c r="I1086" s="38">
        <v>147.5</v>
      </c>
      <c r="J1086" s="38">
        <v>146</v>
      </c>
      <c r="K1086" s="38">
        <v>146</v>
      </c>
      <c r="L1086" s="38">
        <v>146</v>
      </c>
      <c r="M1086" s="38">
        <v>146</v>
      </c>
      <c r="N1086" s="37">
        <v>146</v>
      </c>
      <c r="O1086" s="37">
        <v>146</v>
      </c>
      <c r="P1086" s="37">
        <v>146</v>
      </c>
      <c r="Q1086" s="37">
        <v>146</v>
      </c>
      <c r="R1086" s="37">
        <v>146</v>
      </c>
      <c r="S1086" s="37">
        <v>146</v>
      </c>
    </row>
    <row r="1087" spans="1:19" customFormat="1" ht="13.2">
      <c r="A1087" s="5">
        <f t="shared" si="34"/>
        <v>1087</v>
      </c>
      <c r="B1087" s="51" t="s">
        <v>3937</v>
      </c>
      <c r="C1087" s="51" t="s">
        <v>4466</v>
      </c>
      <c r="D1087" s="51" t="s">
        <v>3938</v>
      </c>
      <c r="E1087" s="51" t="s">
        <v>1548</v>
      </c>
      <c r="F1087" s="51" t="s">
        <v>37</v>
      </c>
      <c r="G1087" s="51" t="s">
        <v>32</v>
      </c>
      <c r="H1087" s="52">
        <v>2024</v>
      </c>
      <c r="I1087" s="38">
        <v>104.9</v>
      </c>
      <c r="J1087" s="38">
        <v>104</v>
      </c>
      <c r="K1087" s="38">
        <v>104</v>
      </c>
      <c r="L1087" s="38">
        <v>104</v>
      </c>
      <c r="M1087" s="38">
        <v>104</v>
      </c>
      <c r="N1087" s="37">
        <v>104</v>
      </c>
      <c r="O1087" s="37">
        <v>104</v>
      </c>
      <c r="P1087" s="37">
        <v>104</v>
      </c>
      <c r="Q1087" s="37">
        <v>104</v>
      </c>
      <c r="R1087" s="37">
        <v>104</v>
      </c>
      <c r="S1087" s="37">
        <v>104</v>
      </c>
    </row>
    <row r="1088" spans="1:19" customFormat="1" ht="13.2">
      <c r="A1088" s="5">
        <f t="shared" si="34"/>
        <v>1088</v>
      </c>
      <c r="B1088" s="51" t="s">
        <v>3939</v>
      </c>
      <c r="C1088" s="51" t="s">
        <v>4467</v>
      </c>
      <c r="D1088" s="51" t="s">
        <v>3940</v>
      </c>
      <c r="E1088" s="51" t="s">
        <v>1795</v>
      </c>
      <c r="F1088" s="51" t="s">
        <v>37</v>
      </c>
      <c r="G1088" s="51" t="s">
        <v>31</v>
      </c>
      <c r="H1088" s="52">
        <v>2024</v>
      </c>
      <c r="I1088" s="38">
        <v>77.75</v>
      </c>
      <c r="J1088" s="38">
        <v>77</v>
      </c>
      <c r="K1088" s="38">
        <v>77</v>
      </c>
      <c r="L1088" s="38">
        <v>77</v>
      </c>
      <c r="M1088" s="38">
        <v>77</v>
      </c>
      <c r="N1088" s="37">
        <v>77</v>
      </c>
      <c r="O1088" s="37">
        <v>77</v>
      </c>
      <c r="P1088" s="37">
        <v>77</v>
      </c>
      <c r="Q1088" s="37">
        <v>77</v>
      </c>
      <c r="R1088" s="37">
        <v>77</v>
      </c>
      <c r="S1088" s="37">
        <v>77</v>
      </c>
    </row>
    <row r="1089" spans="1:19" customFormat="1" ht="13.2">
      <c r="A1089" s="5">
        <f t="shared" si="34"/>
        <v>1089</v>
      </c>
      <c r="B1089" s="51" t="s">
        <v>3941</v>
      </c>
      <c r="C1089" s="51" t="s">
        <v>4467</v>
      </c>
      <c r="D1089" s="51" t="s">
        <v>3942</v>
      </c>
      <c r="E1089" s="51" t="s">
        <v>1795</v>
      </c>
      <c r="F1089" s="51" t="s">
        <v>37</v>
      </c>
      <c r="G1089" s="51" t="s">
        <v>31</v>
      </c>
      <c r="H1089" s="52">
        <v>2024</v>
      </c>
      <c r="I1089" s="38">
        <v>178.55</v>
      </c>
      <c r="J1089" s="38">
        <v>178</v>
      </c>
      <c r="K1089" s="38">
        <v>178</v>
      </c>
      <c r="L1089" s="38">
        <v>178</v>
      </c>
      <c r="M1089" s="38">
        <v>178</v>
      </c>
      <c r="N1089" s="37">
        <v>178</v>
      </c>
      <c r="O1089" s="37">
        <v>178</v>
      </c>
      <c r="P1089" s="37">
        <v>178</v>
      </c>
      <c r="Q1089" s="37">
        <v>178</v>
      </c>
      <c r="R1089" s="37">
        <v>178</v>
      </c>
      <c r="S1089" s="37">
        <v>178</v>
      </c>
    </row>
    <row r="1090" spans="1:19" customFormat="1" ht="13.2">
      <c r="A1090" s="5">
        <f t="shared" si="34"/>
        <v>1090</v>
      </c>
      <c r="B1090" s="51" t="s">
        <v>2652</v>
      </c>
      <c r="C1090" s="51" t="s">
        <v>4468</v>
      </c>
      <c r="D1090" s="51" t="s">
        <v>2653</v>
      </c>
      <c r="E1090" s="51" t="s">
        <v>1700</v>
      </c>
      <c r="F1090" s="51" t="s">
        <v>37</v>
      </c>
      <c r="G1090" s="51" t="s">
        <v>31</v>
      </c>
      <c r="H1090" s="52">
        <v>2024</v>
      </c>
      <c r="I1090" s="38">
        <v>165.8</v>
      </c>
      <c r="J1090" s="38">
        <v>165.8</v>
      </c>
      <c r="K1090" s="38">
        <v>165.8</v>
      </c>
      <c r="L1090" s="38">
        <v>165.8</v>
      </c>
      <c r="M1090" s="38">
        <v>165.8</v>
      </c>
      <c r="N1090" s="37">
        <v>165.8</v>
      </c>
      <c r="O1090" s="37">
        <v>165.8</v>
      </c>
      <c r="P1090" s="37">
        <v>165.8</v>
      </c>
      <c r="Q1090" s="37">
        <v>165.8</v>
      </c>
      <c r="R1090" s="37">
        <v>165.8</v>
      </c>
      <c r="S1090" s="37">
        <v>165.8</v>
      </c>
    </row>
    <row r="1091" spans="1:19" customFormat="1" ht="13.2">
      <c r="A1091" s="5">
        <f t="shared" si="34"/>
        <v>1091</v>
      </c>
      <c r="B1091" s="51" t="s">
        <v>2654</v>
      </c>
      <c r="C1091" s="51" t="s">
        <v>4468</v>
      </c>
      <c r="D1091" s="51" t="s">
        <v>2655</v>
      </c>
      <c r="E1091" s="51" t="s">
        <v>1700</v>
      </c>
      <c r="F1091" s="51" t="s">
        <v>37</v>
      </c>
      <c r="G1091" s="51" t="s">
        <v>31</v>
      </c>
      <c r="H1091" s="52">
        <v>2024</v>
      </c>
      <c r="I1091" s="38">
        <v>86.2</v>
      </c>
      <c r="J1091" s="38">
        <v>86.2</v>
      </c>
      <c r="K1091" s="38">
        <v>86.2</v>
      </c>
      <c r="L1091" s="38">
        <v>86.2</v>
      </c>
      <c r="M1091" s="38">
        <v>86.2</v>
      </c>
      <c r="N1091" s="37">
        <v>86.2</v>
      </c>
      <c r="O1091" s="37">
        <v>86.2</v>
      </c>
      <c r="P1091" s="37">
        <v>86.2</v>
      </c>
      <c r="Q1091" s="37">
        <v>86.2</v>
      </c>
      <c r="R1091" s="37">
        <v>86.2</v>
      </c>
      <c r="S1091" s="37">
        <v>86.2</v>
      </c>
    </row>
    <row r="1092" spans="1:19" customFormat="1" ht="13.2">
      <c r="A1092" s="5">
        <f t="shared" si="34"/>
        <v>1092</v>
      </c>
      <c r="B1092" s="51" t="s">
        <v>3943</v>
      </c>
      <c r="C1092" s="51" t="s">
        <v>4469</v>
      </c>
      <c r="D1092" s="51" t="s">
        <v>3944</v>
      </c>
      <c r="E1092" s="51" t="s">
        <v>1297</v>
      </c>
      <c r="F1092" s="51" t="s">
        <v>37</v>
      </c>
      <c r="G1092" s="51" t="s">
        <v>33</v>
      </c>
      <c r="H1092" s="52">
        <v>2024</v>
      </c>
      <c r="I1092" s="38">
        <v>202.37</v>
      </c>
      <c r="J1092" s="38">
        <v>200</v>
      </c>
      <c r="K1092" s="38">
        <v>200</v>
      </c>
      <c r="L1092" s="38">
        <v>200</v>
      </c>
      <c r="M1092" s="38">
        <v>200</v>
      </c>
      <c r="N1092" s="37">
        <v>200</v>
      </c>
      <c r="O1092" s="37">
        <v>200</v>
      </c>
      <c r="P1092" s="37">
        <v>200</v>
      </c>
      <c r="Q1092" s="37">
        <v>200</v>
      </c>
      <c r="R1092" s="37">
        <v>200</v>
      </c>
      <c r="S1092" s="37">
        <v>200</v>
      </c>
    </row>
    <row r="1093" spans="1:19" customFormat="1" ht="13.2">
      <c r="A1093" s="5">
        <f t="shared" si="34"/>
        <v>1093</v>
      </c>
      <c r="B1093" s="51" t="s">
        <v>3945</v>
      </c>
      <c r="C1093" s="51" t="s">
        <v>4470</v>
      </c>
      <c r="D1093" s="51" t="s">
        <v>3946</v>
      </c>
      <c r="E1093" s="51" t="s">
        <v>1297</v>
      </c>
      <c r="F1093" s="51" t="s">
        <v>37</v>
      </c>
      <c r="G1093" s="51" t="s">
        <v>33</v>
      </c>
      <c r="H1093" s="52">
        <v>2024</v>
      </c>
      <c r="I1093" s="38">
        <v>126.81</v>
      </c>
      <c r="J1093" s="38">
        <v>126</v>
      </c>
      <c r="K1093" s="38">
        <v>126</v>
      </c>
      <c r="L1093" s="38">
        <v>126</v>
      </c>
      <c r="M1093" s="38">
        <v>126</v>
      </c>
      <c r="N1093" s="37">
        <v>126</v>
      </c>
      <c r="O1093" s="37">
        <v>126</v>
      </c>
      <c r="P1093" s="37">
        <v>126</v>
      </c>
      <c r="Q1093" s="37">
        <v>126</v>
      </c>
      <c r="R1093" s="37">
        <v>126</v>
      </c>
      <c r="S1093" s="37">
        <v>126</v>
      </c>
    </row>
    <row r="1094" spans="1:19" customFormat="1" ht="13.2">
      <c r="A1094" s="5">
        <f t="shared" ref="A1094:A1157" si="35">A1093+1</f>
        <v>1094</v>
      </c>
      <c r="B1094" s="51" t="s">
        <v>3947</v>
      </c>
      <c r="C1094" s="51" t="s">
        <v>4470</v>
      </c>
      <c r="D1094" s="51" t="s">
        <v>3948</v>
      </c>
      <c r="E1094" s="51" t="s">
        <v>1297</v>
      </c>
      <c r="F1094" s="51" t="s">
        <v>37</v>
      </c>
      <c r="G1094" s="51" t="s">
        <v>33</v>
      </c>
      <c r="H1094" s="52">
        <v>2024</v>
      </c>
      <c r="I1094" s="38">
        <v>126.7</v>
      </c>
      <c r="J1094" s="38">
        <v>126</v>
      </c>
      <c r="K1094" s="38">
        <v>126</v>
      </c>
      <c r="L1094" s="38">
        <v>126</v>
      </c>
      <c r="M1094" s="38">
        <v>126</v>
      </c>
      <c r="N1094" s="37">
        <v>126</v>
      </c>
      <c r="O1094" s="37">
        <v>126</v>
      </c>
      <c r="P1094" s="37">
        <v>126</v>
      </c>
      <c r="Q1094" s="37">
        <v>126</v>
      </c>
      <c r="R1094" s="37">
        <v>126</v>
      </c>
      <c r="S1094" s="37">
        <v>126</v>
      </c>
    </row>
    <row r="1095" spans="1:19" customFormat="1" ht="13.2">
      <c r="A1095" s="5">
        <f t="shared" si="35"/>
        <v>1095</v>
      </c>
      <c r="B1095" s="51" t="s">
        <v>1806</v>
      </c>
      <c r="C1095" s="51" t="s">
        <v>4471</v>
      </c>
      <c r="D1095" s="51" t="s">
        <v>3949</v>
      </c>
      <c r="E1095" s="51" t="s">
        <v>244</v>
      </c>
      <c r="F1095" s="51" t="s">
        <v>37</v>
      </c>
      <c r="G1095" s="51" t="s">
        <v>69</v>
      </c>
      <c r="H1095" s="52">
        <v>2024</v>
      </c>
      <c r="I1095" s="38">
        <v>196.29</v>
      </c>
      <c r="J1095" s="38">
        <v>195</v>
      </c>
      <c r="K1095" s="38">
        <v>195</v>
      </c>
      <c r="L1095" s="38">
        <v>195</v>
      </c>
      <c r="M1095" s="38">
        <v>195</v>
      </c>
      <c r="N1095" s="37">
        <v>195</v>
      </c>
      <c r="O1095" s="37">
        <v>195</v>
      </c>
      <c r="P1095" s="37">
        <v>195</v>
      </c>
      <c r="Q1095" s="37">
        <v>195</v>
      </c>
      <c r="R1095" s="37">
        <v>195</v>
      </c>
      <c r="S1095" s="37">
        <v>195</v>
      </c>
    </row>
    <row r="1096" spans="1:19" customFormat="1" ht="13.2">
      <c r="A1096" s="5">
        <f t="shared" si="35"/>
        <v>1096</v>
      </c>
      <c r="B1096" s="51" t="s">
        <v>1812</v>
      </c>
      <c r="C1096" s="51" t="s">
        <v>4472</v>
      </c>
      <c r="D1096" s="51" t="s">
        <v>3950</v>
      </c>
      <c r="E1096" s="51" t="s">
        <v>979</v>
      </c>
      <c r="F1096" s="51" t="s">
        <v>37</v>
      </c>
      <c r="G1096" s="51" t="s">
        <v>32</v>
      </c>
      <c r="H1096" s="52">
        <v>2024</v>
      </c>
      <c r="I1096" s="38">
        <v>161.28</v>
      </c>
      <c r="J1096" s="38">
        <v>160</v>
      </c>
      <c r="K1096" s="38">
        <v>160</v>
      </c>
      <c r="L1096" s="38">
        <v>160</v>
      </c>
      <c r="M1096" s="38">
        <v>160</v>
      </c>
      <c r="N1096" s="37">
        <v>160</v>
      </c>
      <c r="O1096" s="37">
        <v>160</v>
      </c>
      <c r="P1096" s="37">
        <v>160</v>
      </c>
      <c r="Q1096" s="37">
        <v>160</v>
      </c>
      <c r="R1096" s="37">
        <v>160</v>
      </c>
      <c r="S1096" s="37">
        <v>160</v>
      </c>
    </row>
    <row r="1097" spans="1:19" customFormat="1" ht="13.2">
      <c r="A1097" s="5">
        <f t="shared" si="35"/>
        <v>1097</v>
      </c>
      <c r="B1097" s="49" t="s">
        <v>2039</v>
      </c>
      <c r="C1097" s="49"/>
      <c r="D1097" s="49"/>
      <c r="E1097" s="49"/>
      <c r="F1097" s="49"/>
      <c r="G1097" s="49"/>
      <c r="H1097" s="50"/>
      <c r="I1097" s="35">
        <f t="shared" ref="I1097:S1097" si="36">SUM(I1031:I1096)</f>
        <v>10282.640000000001</v>
      </c>
      <c r="J1097" s="35">
        <f t="shared" si="36"/>
        <v>10173.6</v>
      </c>
      <c r="K1097" s="35">
        <f t="shared" si="36"/>
        <v>10173.6</v>
      </c>
      <c r="L1097" s="35">
        <f t="shared" si="36"/>
        <v>10173.6</v>
      </c>
      <c r="M1097" s="35">
        <f t="shared" si="36"/>
        <v>10173.6</v>
      </c>
      <c r="N1097" s="36">
        <f t="shared" si="36"/>
        <v>10173.6</v>
      </c>
      <c r="O1097" s="36">
        <f t="shared" si="36"/>
        <v>10173.6</v>
      </c>
      <c r="P1097" s="36">
        <f t="shared" si="36"/>
        <v>10173.6</v>
      </c>
      <c r="Q1097" s="36">
        <f t="shared" si="36"/>
        <v>10173.6</v>
      </c>
      <c r="R1097" s="36">
        <f t="shared" si="36"/>
        <v>10173.6</v>
      </c>
      <c r="S1097" s="36">
        <f t="shared" si="36"/>
        <v>10173.6</v>
      </c>
    </row>
    <row r="1098" spans="1:19" customFormat="1" ht="13.2">
      <c r="A1098" s="5">
        <f t="shared" si="35"/>
        <v>1098</v>
      </c>
      <c r="B1098" s="51" t="s">
        <v>1496</v>
      </c>
      <c r="C1098" s="51"/>
      <c r="D1098" s="51" t="s">
        <v>2040</v>
      </c>
      <c r="E1098" s="51" t="s">
        <v>1361</v>
      </c>
      <c r="F1098" s="51"/>
      <c r="G1098" s="51"/>
      <c r="H1098" s="52"/>
      <c r="I1098" s="38">
        <v>100</v>
      </c>
      <c r="J1098" s="38">
        <v>76</v>
      </c>
      <c r="K1098" s="38">
        <v>76</v>
      </c>
      <c r="L1098" s="38">
        <v>76</v>
      </c>
      <c r="M1098" s="38">
        <v>76</v>
      </c>
      <c r="N1098" s="38">
        <v>76</v>
      </c>
      <c r="O1098" s="38">
        <v>76</v>
      </c>
      <c r="P1098" s="38">
        <v>76</v>
      </c>
      <c r="Q1098" s="38">
        <v>76</v>
      </c>
      <c r="R1098" s="38">
        <v>76</v>
      </c>
      <c r="S1098" s="38">
        <v>76</v>
      </c>
    </row>
    <row r="1099" spans="1:19" customFormat="1" ht="13.2">
      <c r="A1099" s="5">
        <f t="shared" si="35"/>
        <v>1099</v>
      </c>
      <c r="B1099" s="49"/>
      <c r="C1099" s="49"/>
      <c r="D1099" s="49"/>
      <c r="E1099" s="49"/>
      <c r="F1099" s="49"/>
      <c r="G1099" s="49"/>
      <c r="H1099" s="50"/>
      <c r="I1099" s="35"/>
      <c r="J1099" s="35"/>
      <c r="K1099" s="35"/>
      <c r="L1099" s="35"/>
      <c r="M1099" s="35"/>
      <c r="N1099" s="36"/>
      <c r="O1099" s="36"/>
      <c r="P1099" s="36"/>
      <c r="Q1099" s="36"/>
      <c r="R1099" s="36"/>
      <c r="S1099" s="36"/>
    </row>
    <row r="1100" spans="1:19" customFormat="1" ht="13.2">
      <c r="A1100" s="5">
        <f t="shared" si="35"/>
        <v>1100</v>
      </c>
      <c r="B1100" s="49" t="s">
        <v>1498</v>
      </c>
      <c r="C1100" s="49"/>
      <c r="D1100" s="49"/>
      <c r="E1100" s="49"/>
      <c r="F1100" s="49"/>
      <c r="G1100" s="49"/>
      <c r="H1100" s="50"/>
      <c r="I1100" s="35"/>
      <c r="J1100" s="35"/>
      <c r="K1100" s="35"/>
      <c r="L1100" s="35"/>
      <c r="M1100" s="35"/>
      <c r="N1100" s="36"/>
      <c r="O1100" s="36"/>
      <c r="P1100" s="36"/>
      <c r="Q1100" s="36"/>
      <c r="R1100" s="36"/>
      <c r="S1100" s="36"/>
    </row>
    <row r="1101" spans="1:19" customFormat="1" ht="13.2">
      <c r="A1101" s="5">
        <f t="shared" si="35"/>
        <v>1101</v>
      </c>
      <c r="B1101" s="51" t="s">
        <v>2696</v>
      </c>
      <c r="C1101" s="51"/>
      <c r="D1101" s="51" t="s">
        <v>2697</v>
      </c>
      <c r="E1101" s="51" t="s">
        <v>1012</v>
      </c>
      <c r="F1101" s="51" t="s">
        <v>1501</v>
      </c>
      <c r="G1101" s="51" t="s">
        <v>33</v>
      </c>
      <c r="H1101" s="52">
        <v>2023</v>
      </c>
      <c r="I1101" s="38">
        <v>35.200000000000003</v>
      </c>
      <c r="J1101" s="38">
        <v>35.200000000000003</v>
      </c>
      <c r="K1101" s="38">
        <v>35.200000000000003</v>
      </c>
      <c r="L1101" s="38">
        <v>35.200000000000003</v>
      </c>
      <c r="M1101" s="38">
        <v>35.200000000000003</v>
      </c>
      <c r="N1101" s="37">
        <v>35.200000000000003</v>
      </c>
      <c r="O1101" s="37">
        <v>35.200000000000003</v>
      </c>
      <c r="P1101" s="37">
        <v>35.200000000000003</v>
      </c>
      <c r="Q1101" s="37">
        <v>35.200000000000003</v>
      </c>
      <c r="R1101" s="37">
        <v>35.200000000000003</v>
      </c>
      <c r="S1101" s="37">
        <v>35.200000000000003</v>
      </c>
    </row>
    <row r="1102" spans="1:19" customFormat="1" ht="13.2">
      <c r="A1102" s="5">
        <f t="shared" si="35"/>
        <v>1102</v>
      </c>
      <c r="B1102" s="51" t="s">
        <v>2698</v>
      </c>
      <c r="C1102" s="51"/>
      <c r="D1102" s="51" t="s">
        <v>2699</v>
      </c>
      <c r="E1102" s="51" t="s">
        <v>1012</v>
      </c>
      <c r="F1102" s="51" t="s">
        <v>1501</v>
      </c>
      <c r="G1102" s="51" t="s">
        <v>33</v>
      </c>
      <c r="H1102" s="52">
        <v>2023</v>
      </c>
      <c r="I1102" s="38">
        <v>36.299999999999997</v>
      </c>
      <c r="J1102" s="38">
        <v>36.299999999999997</v>
      </c>
      <c r="K1102" s="38">
        <v>36.299999999999997</v>
      </c>
      <c r="L1102" s="38">
        <v>36.299999999999997</v>
      </c>
      <c r="M1102" s="38">
        <v>36.299999999999997</v>
      </c>
      <c r="N1102" s="37">
        <v>36.299999999999997</v>
      </c>
      <c r="O1102" s="37">
        <v>36.299999999999997</v>
      </c>
      <c r="P1102" s="37">
        <v>36.299999999999997</v>
      </c>
      <c r="Q1102" s="37">
        <v>36.299999999999997</v>
      </c>
      <c r="R1102" s="37">
        <v>36.299999999999997</v>
      </c>
      <c r="S1102" s="37">
        <v>36.299999999999997</v>
      </c>
    </row>
    <row r="1103" spans="1:19" customFormat="1" ht="13.2">
      <c r="A1103" s="5">
        <f t="shared" si="35"/>
        <v>1103</v>
      </c>
      <c r="B1103" s="51" t="s">
        <v>1701</v>
      </c>
      <c r="C1103" s="51"/>
      <c r="D1103" s="51" t="s">
        <v>2259</v>
      </c>
      <c r="E1103" s="51" t="s">
        <v>1095</v>
      </c>
      <c r="F1103" s="51" t="s">
        <v>1501</v>
      </c>
      <c r="G1103" s="51" t="s">
        <v>33</v>
      </c>
      <c r="H1103" s="52">
        <v>2022</v>
      </c>
      <c r="I1103" s="38">
        <v>77.599999999999994</v>
      </c>
      <c r="J1103" s="38">
        <v>77.599999999999994</v>
      </c>
      <c r="K1103" s="38">
        <v>77.599999999999994</v>
      </c>
      <c r="L1103" s="38">
        <v>77.599999999999994</v>
      </c>
      <c r="M1103" s="38">
        <v>77.599999999999994</v>
      </c>
      <c r="N1103" s="37">
        <v>77.599999999999994</v>
      </c>
      <c r="O1103" s="37">
        <v>77.599999999999994</v>
      </c>
      <c r="P1103" s="37">
        <v>77.599999999999994</v>
      </c>
      <c r="Q1103" s="37">
        <v>77.599999999999994</v>
      </c>
      <c r="R1103" s="37">
        <v>77.599999999999994</v>
      </c>
      <c r="S1103" s="37">
        <v>77.599999999999994</v>
      </c>
    </row>
    <row r="1104" spans="1:19" customFormat="1" ht="13.2">
      <c r="A1104" s="5">
        <f t="shared" si="35"/>
        <v>1104</v>
      </c>
      <c r="B1104" s="51" t="s">
        <v>1702</v>
      </c>
      <c r="C1104" s="51"/>
      <c r="D1104" s="51" t="s">
        <v>2041</v>
      </c>
      <c r="E1104" s="51" t="s">
        <v>1703</v>
      </c>
      <c r="F1104" s="51" t="s">
        <v>1501</v>
      </c>
      <c r="G1104" s="51" t="s">
        <v>32</v>
      </c>
      <c r="H1104" s="52">
        <v>2021</v>
      </c>
      <c r="I1104" s="38">
        <v>100.5</v>
      </c>
      <c r="J1104" s="38">
        <v>100.5</v>
      </c>
      <c r="K1104" s="38">
        <v>100.5</v>
      </c>
      <c r="L1104" s="38">
        <v>100.5</v>
      </c>
      <c r="M1104" s="38">
        <v>100.5</v>
      </c>
      <c r="N1104" s="37">
        <v>100.5</v>
      </c>
      <c r="O1104" s="37">
        <v>100.5</v>
      </c>
      <c r="P1104" s="37">
        <v>100.5</v>
      </c>
      <c r="Q1104" s="37">
        <v>100.5</v>
      </c>
      <c r="R1104" s="37">
        <v>100.5</v>
      </c>
      <c r="S1104" s="37">
        <v>100.5</v>
      </c>
    </row>
    <row r="1105" spans="1:19" customFormat="1" ht="12.6" customHeight="1">
      <c r="A1105" s="5">
        <f t="shared" si="35"/>
        <v>1105</v>
      </c>
      <c r="B1105" s="51" t="s">
        <v>3951</v>
      </c>
      <c r="C1105" s="51"/>
      <c r="D1105" s="51" t="s">
        <v>3952</v>
      </c>
      <c r="E1105" s="51" t="s">
        <v>144</v>
      </c>
      <c r="F1105" s="51" t="s">
        <v>1501</v>
      </c>
      <c r="G1105" s="51" t="s">
        <v>69</v>
      </c>
      <c r="H1105" s="52">
        <v>2023</v>
      </c>
      <c r="I1105" s="38">
        <v>9.99</v>
      </c>
      <c r="J1105" s="38">
        <v>9.9</v>
      </c>
      <c r="K1105" s="38">
        <v>9.9</v>
      </c>
      <c r="L1105" s="38">
        <v>9.9</v>
      </c>
      <c r="M1105" s="38">
        <v>9.9</v>
      </c>
      <c r="N1105" s="37">
        <v>9.9</v>
      </c>
      <c r="O1105" s="37">
        <v>9.9</v>
      </c>
      <c r="P1105" s="37">
        <v>9.9</v>
      </c>
      <c r="Q1105" s="37">
        <v>9.9</v>
      </c>
      <c r="R1105" s="37">
        <v>9.9</v>
      </c>
      <c r="S1105" s="37">
        <v>9.9</v>
      </c>
    </row>
    <row r="1106" spans="1:19" customFormat="1" ht="13.2">
      <c r="A1106" s="5">
        <f t="shared" si="35"/>
        <v>1106</v>
      </c>
      <c r="B1106" s="51" t="s">
        <v>3953</v>
      </c>
      <c r="C1106" s="51"/>
      <c r="D1106" s="51" t="s">
        <v>3954</v>
      </c>
      <c r="E1106" s="51" t="s">
        <v>41</v>
      </c>
      <c r="F1106" s="51" t="s">
        <v>1501</v>
      </c>
      <c r="G1106" s="51" t="s">
        <v>33</v>
      </c>
      <c r="H1106" s="52">
        <v>2021</v>
      </c>
      <c r="I1106" s="38">
        <v>9.18</v>
      </c>
      <c r="J1106" s="38">
        <v>7.5</v>
      </c>
      <c r="K1106" s="38">
        <v>7.5</v>
      </c>
      <c r="L1106" s="38">
        <v>7.5</v>
      </c>
      <c r="M1106" s="38">
        <v>7.5</v>
      </c>
      <c r="N1106" s="37">
        <v>7.5</v>
      </c>
      <c r="O1106" s="37">
        <v>7.5</v>
      </c>
      <c r="P1106" s="37">
        <v>7.5</v>
      </c>
      <c r="Q1106" s="37">
        <v>7.5</v>
      </c>
      <c r="R1106" s="37">
        <v>7.5</v>
      </c>
      <c r="S1106" s="37">
        <v>7.5</v>
      </c>
    </row>
    <row r="1107" spans="1:19" customFormat="1" ht="12.6" customHeight="1">
      <c r="A1107" s="5">
        <f t="shared" si="35"/>
        <v>1107</v>
      </c>
      <c r="B1107" s="51" t="s">
        <v>2429</v>
      </c>
      <c r="C1107" s="51"/>
      <c r="D1107" s="51" t="s">
        <v>2700</v>
      </c>
      <c r="E1107" s="51" t="s">
        <v>935</v>
      </c>
      <c r="F1107" s="51" t="s">
        <v>1501</v>
      </c>
      <c r="G1107" s="51" t="s">
        <v>31</v>
      </c>
      <c r="H1107" s="52">
        <v>2023</v>
      </c>
      <c r="I1107" s="38">
        <v>51.6</v>
      </c>
      <c r="J1107" s="38">
        <v>50</v>
      </c>
      <c r="K1107" s="38">
        <v>50</v>
      </c>
      <c r="L1107" s="38">
        <v>50</v>
      </c>
      <c r="M1107" s="38">
        <v>50</v>
      </c>
      <c r="N1107" s="37">
        <v>50</v>
      </c>
      <c r="O1107" s="37">
        <v>50</v>
      </c>
      <c r="P1107" s="37">
        <v>50</v>
      </c>
      <c r="Q1107" s="37">
        <v>50</v>
      </c>
      <c r="R1107" s="37">
        <v>50</v>
      </c>
      <c r="S1107" s="37">
        <v>50</v>
      </c>
    </row>
    <row r="1108" spans="1:19" customFormat="1" ht="12.6" customHeight="1">
      <c r="A1108" s="5">
        <f t="shared" si="35"/>
        <v>1108</v>
      </c>
      <c r="B1108" s="51" t="s">
        <v>1499</v>
      </c>
      <c r="C1108" s="51"/>
      <c r="D1108" s="51" t="s">
        <v>1500</v>
      </c>
      <c r="E1108" s="51" t="s">
        <v>173</v>
      </c>
      <c r="F1108" s="51" t="s">
        <v>1501</v>
      </c>
      <c r="G1108" s="51" t="s">
        <v>33</v>
      </c>
      <c r="H1108" s="52">
        <v>2017</v>
      </c>
      <c r="I1108" s="38">
        <v>30</v>
      </c>
      <c r="J1108" s="38">
        <v>30</v>
      </c>
      <c r="K1108" s="38">
        <v>30</v>
      </c>
      <c r="L1108" s="38">
        <v>30</v>
      </c>
      <c r="M1108" s="38">
        <v>30</v>
      </c>
      <c r="N1108" s="37">
        <v>30</v>
      </c>
      <c r="O1108" s="37">
        <v>30</v>
      </c>
      <c r="P1108" s="37">
        <v>30</v>
      </c>
      <c r="Q1108" s="37">
        <v>30</v>
      </c>
      <c r="R1108" s="37">
        <v>30</v>
      </c>
      <c r="S1108" s="37">
        <v>30</v>
      </c>
    </row>
    <row r="1109" spans="1:19" customFormat="1" ht="13.2">
      <c r="A1109" s="5">
        <f t="shared" si="35"/>
        <v>1109</v>
      </c>
      <c r="B1109" s="51" t="s">
        <v>1763</v>
      </c>
      <c r="C1109" s="51"/>
      <c r="D1109" s="51" t="s">
        <v>2656</v>
      </c>
      <c r="E1109" s="51" t="s">
        <v>1536</v>
      </c>
      <c r="F1109" s="51" t="s">
        <v>1501</v>
      </c>
      <c r="G1109" s="51" t="s">
        <v>69</v>
      </c>
      <c r="H1109" s="52">
        <v>2022</v>
      </c>
      <c r="I1109" s="38">
        <v>10</v>
      </c>
      <c r="J1109" s="38">
        <v>10</v>
      </c>
      <c r="K1109" s="38">
        <v>10</v>
      </c>
      <c r="L1109" s="38">
        <v>10</v>
      </c>
      <c r="M1109" s="38">
        <v>10</v>
      </c>
      <c r="N1109" s="37">
        <v>10</v>
      </c>
      <c r="O1109" s="37">
        <v>10</v>
      </c>
      <c r="P1109" s="37">
        <v>10</v>
      </c>
      <c r="Q1109" s="37">
        <v>10</v>
      </c>
      <c r="R1109" s="37">
        <v>10</v>
      </c>
      <c r="S1109" s="37">
        <v>10</v>
      </c>
    </row>
    <row r="1110" spans="1:19" customFormat="1" ht="13.2">
      <c r="A1110" s="5">
        <f t="shared" si="35"/>
        <v>1110</v>
      </c>
      <c r="B1110" s="51" t="s">
        <v>1824</v>
      </c>
      <c r="C1110" s="51"/>
      <c r="D1110" s="51" t="s">
        <v>2657</v>
      </c>
      <c r="E1110" s="51" t="s">
        <v>1536</v>
      </c>
      <c r="F1110" s="51" t="s">
        <v>1501</v>
      </c>
      <c r="G1110" s="51" t="s">
        <v>69</v>
      </c>
      <c r="H1110" s="52">
        <v>2022</v>
      </c>
      <c r="I1110" s="38">
        <v>10</v>
      </c>
      <c r="J1110" s="38">
        <v>10</v>
      </c>
      <c r="K1110" s="38">
        <v>10</v>
      </c>
      <c r="L1110" s="38">
        <v>10</v>
      </c>
      <c r="M1110" s="38">
        <v>10</v>
      </c>
      <c r="N1110" s="37">
        <v>10</v>
      </c>
      <c r="O1110" s="37">
        <v>10</v>
      </c>
      <c r="P1110" s="37">
        <v>10</v>
      </c>
      <c r="Q1110" s="37">
        <v>10</v>
      </c>
      <c r="R1110" s="37">
        <v>10</v>
      </c>
      <c r="S1110" s="37">
        <v>10</v>
      </c>
    </row>
    <row r="1111" spans="1:19" customFormat="1" ht="13.2">
      <c r="A1111" s="5">
        <f t="shared" si="35"/>
        <v>1111</v>
      </c>
      <c r="B1111" s="51" t="s">
        <v>2658</v>
      </c>
      <c r="C1111" s="51"/>
      <c r="D1111" s="51" t="s">
        <v>2659</v>
      </c>
      <c r="E1111" s="51" t="s">
        <v>1536</v>
      </c>
      <c r="F1111" s="51" t="s">
        <v>1501</v>
      </c>
      <c r="G1111" s="51" t="s">
        <v>69</v>
      </c>
      <c r="H1111" s="52">
        <v>2020</v>
      </c>
      <c r="I1111" s="38">
        <v>10</v>
      </c>
      <c r="J1111" s="38">
        <v>10</v>
      </c>
      <c r="K1111" s="38">
        <v>10</v>
      </c>
      <c r="L1111" s="38">
        <v>10</v>
      </c>
      <c r="M1111" s="38">
        <v>10</v>
      </c>
      <c r="N1111" s="37">
        <v>10</v>
      </c>
      <c r="O1111" s="37">
        <v>10</v>
      </c>
      <c r="P1111" s="37">
        <v>10</v>
      </c>
      <c r="Q1111" s="37">
        <v>10</v>
      </c>
      <c r="R1111" s="37">
        <v>10</v>
      </c>
      <c r="S1111" s="37">
        <v>10</v>
      </c>
    </row>
    <row r="1112" spans="1:19" customFormat="1" ht="13.2">
      <c r="A1112" s="5">
        <f t="shared" si="35"/>
        <v>1112</v>
      </c>
      <c r="B1112" s="51" t="s">
        <v>1825</v>
      </c>
      <c r="C1112" s="51"/>
      <c r="D1112" s="51" t="s">
        <v>2660</v>
      </c>
      <c r="E1112" s="51" t="s">
        <v>628</v>
      </c>
      <c r="F1112" s="51" t="s">
        <v>1501</v>
      </c>
      <c r="G1112" s="51" t="s">
        <v>186</v>
      </c>
      <c r="H1112" s="52">
        <v>2022</v>
      </c>
      <c r="I1112" s="38">
        <v>10</v>
      </c>
      <c r="J1112" s="38">
        <v>10</v>
      </c>
      <c r="K1112" s="38">
        <v>10</v>
      </c>
      <c r="L1112" s="38">
        <v>10</v>
      </c>
      <c r="M1112" s="38">
        <v>10</v>
      </c>
      <c r="N1112" s="37">
        <v>10</v>
      </c>
      <c r="O1112" s="37">
        <v>10</v>
      </c>
      <c r="P1112" s="37">
        <v>10</v>
      </c>
      <c r="Q1112" s="37">
        <v>10</v>
      </c>
      <c r="R1112" s="37">
        <v>10</v>
      </c>
      <c r="S1112" s="37">
        <v>10</v>
      </c>
    </row>
    <row r="1113" spans="1:19" customFormat="1" ht="13.2">
      <c r="A1113" s="5">
        <f t="shared" si="35"/>
        <v>1113</v>
      </c>
      <c r="B1113" s="51" t="s">
        <v>1826</v>
      </c>
      <c r="C1113" s="51"/>
      <c r="D1113" s="51" t="s">
        <v>2661</v>
      </c>
      <c r="E1113" s="51" t="s">
        <v>628</v>
      </c>
      <c r="F1113" s="51" t="s">
        <v>1501</v>
      </c>
      <c r="G1113" s="51" t="s">
        <v>186</v>
      </c>
      <c r="H1113" s="52">
        <v>2020</v>
      </c>
      <c r="I1113" s="38">
        <v>10</v>
      </c>
      <c r="J1113" s="38">
        <v>10</v>
      </c>
      <c r="K1113" s="38">
        <v>10</v>
      </c>
      <c r="L1113" s="38">
        <v>10</v>
      </c>
      <c r="M1113" s="38">
        <v>10</v>
      </c>
      <c r="N1113" s="37">
        <v>10</v>
      </c>
      <c r="O1113" s="37">
        <v>10</v>
      </c>
      <c r="P1113" s="37">
        <v>10</v>
      </c>
      <c r="Q1113" s="37">
        <v>10</v>
      </c>
      <c r="R1113" s="37">
        <v>10</v>
      </c>
      <c r="S1113" s="37">
        <v>10</v>
      </c>
    </row>
    <row r="1114" spans="1:19" customFormat="1" ht="13.2">
      <c r="A1114" s="5">
        <f t="shared" si="35"/>
        <v>1114</v>
      </c>
      <c r="B1114" s="51" t="s">
        <v>2042</v>
      </c>
      <c r="C1114" s="51"/>
      <c r="D1114" s="51" t="s">
        <v>2662</v>
      </c>
      <c r="E1114" s="51" t="s">
        <v>570</v>
      </c>
      <c r="F1114" s="51" t="s">
        <v>1501</v>
      </c>
      <c r="G1114" s="51" t="s">
        <v>32</v>
      </c>
      <c r="H1114" s="52">
        <v>2021</v>
      </c>
      <c r="I1114" s="38">
        <v>10</v>
      </c>
      <c r="J1114" s="38">
        <v>10</v>
      </c>
      <c r="K1114" s="38">
        <v>10</v>
      </c>
      <c r="L1114" s="38">
        <v>10</v>
      </c>
      <c r="M1114" s="38">
        <v>10</v>
      </c>
      <c r="N1114" s="37">
        <v>10</v>
      </c>
      <c r="O1114" s="37">
        <v>10</v>
      </c>
      <c r="P1114" s="37">
        <v>10</v>
      </c>
      <c r="Q1114" s="37">
        <v>10</v>
      </c>
      <c r="R1114" s="37">
        <v>10</v>
      </c>
      <c r="S1114" s="37">
        <v>10</v>
      </c>
    </row>
    <row r="1115" spans="1:19" customFormat="1" ht="13.2">
      <c r="A1115" s="5">
        <f t="shared" si="35"/>
        <v>1115</v>
      </c>
      <c r="B1115" s="51" t="s">
        <v>2095</v>
      </c>
      <c r="C1115" s="51"/>
      <c r="D1115" s="51" t="s">
        <v>3955</v>
      </c>
      <c r="E1115" s="51" t="s">
        <v>99</v>
      </c>
      <c r="F1115" s="51" t="s">
        <v>1501</v>
      </c>
      <c r="G1115" s="51" t="s">
        <v>32</v>
      </c>
      <c r="H1115" s="52">
        <v>2021</v>
      </c>
      <c r="I1115" s="38">
        <v>10</v>
      </c>
      <c r="J1115" s="38">
        <v>10</v>
      </c>
      <c r="K1115" s="38">
        <v>10</v>
      </c>
      <c r="L1115" s="38">
        <v>10</v>
      </c>
      <c r="M1115" s="38">
        <v>10</v>
      </c>
      <c r="N1115" s="37">
        <v>10</v>
      </c>
      <c r="O1115" s="37">
        <v>10</v>
      </c>
      <c r="P1115" s="37">
        <v>10</v>
      </c>
      <c r="Q1115" s="37">
        <v>10</v>
      </c>
      <c r="R1115" s="37">
        <v>10</v>
      </c>
      <c r="S1115" s="37">
        <v>10</v>
      </c>
    </row>
    <row r="1116" spans="1:19" customFormat="1" ht="13.2">
      <c r="A1116" s="5">
        <f t="shared" si="35"/>
        <v>1116</v>
      </c>
      <c r="B1116" s="51" t="s">
        <v>1827</v>
      </c>
      <c r="C1116" s="51"/>
      <c r="D1116" s="51" t="s">
        <v>2663</v>
      </c>
      <c r="E1116" s="51" t="s">
        <v>628</v>
      </c>
      <c r="F1116" s="51" t="s">
        <v>1501</v>
      </c>
      <c r="G1116" s="51" t="s">
        <v>186</v>
      </c>
      <c r="H1116" s="52">
        <v>2022</v>
      </c>
      <c r="I1116" s="38">
        <v>10</v>
      </c>
      <c r="J1116" s="38">
        <v>10</v>
      </c>
      <c r="K1116" s="38">
        <v>10</v>
      </c>
      <c r="L1116" s="38">
        <v>10</v>
      </c>
      <c r="M1116" s="38">
        <v>10</v>
      </c>
      <c r="N1116" s="37">
        <v>10</v>
      </c>
      <c r="O1116" s="37">
        <v>10</v>
      </c>
      <c r="P1116" s="37">
        <v>10</v>
      </c>
      <c r="Q1116" s="37">
        <v>10</v>
      </c>
      <c r="R1116" s="37">
        <v>10</v>
      </c>
      <c r="S1116" s="37">
        <v>10</v>
      </c>
    </row>
    <row r="1117" spans="1:19" customFormat="1" ht="13.2">
      <c r="A1117" s="5">
        <f t="shared" si="35"/>
        <v>1117</v>
      </c>
      <c r="B1117" s="51" t="s">
        <v>1764</v>
      </c>
      <c r="C1117" s="51"/>
      <c r="D1117" s="51" t="s">
        <v>2664</v>
      </c>
      <c r="E1117" s="51" t="s">
        <v>42</v>
      </c>
      <c r="F1117" s="51" t="s">
        <v>1501</v>
      </c>
      <c r="G1117" s="51" t="s">
        <v>33</v>
      </c>
      <c r="H1117" s="52">
        <v>2020</v>
      </c>
      <c r="I1117" s="38">
        <v>10</v>
      </c>
      <c r="J1117" s="38">
        <v>10</v>
      </c>
      <c r="K1117" s="38">
        <v>10</v>
      </c>
      <c r="L1117" s="38">
        <v>10</v>
      </c>
      <c r="M1117" s="38">
        <v>10</v>
      </c>
      <c r="N1117" s="37">
        <v>10</v>
      </c>
      <c r="O1117" s="37">
        <v>10</v>
      </c>
      <c r="P1117" s="37">
        <v>10</v>
      </c>
      <c r="Q1117" s="37">
        <v>10</v>
      </c>
      <c r="R1117" s="37">
        <v>10</v>
      </c>
      <c r="S1117" s="37">
        <v>10</v>
      </c>
    </row>
    <row r="1118" spans="1:19" customFormat="1" ht="13.2">
      <c r="A1118" s="5">
        <f t="shared" si="35"/>
        <v>1118</v>
      </c>
      <c r="B1118" s="51" t="s">
        <v>1828</v>
      </c>
      <c r="C1118" s="51"/>
      <c r="D1118" s="51" t="s">
        <v>1829</v>
      </c>
      <c r="E1118" s="51" t="s">
        <v>880</v>
      </c>
      <c r="F1118" s="51" t="s">
        <v>1501</v>
      </c>
      <c r="G1118" s="51" t="s">
        <v>32</v>
      </c>
      <c r="H1118" s="52">
        <v>2021</v>
      </c>
      <c r="I1118" s="38">
        <v>10</v>
      </c>
      <c r="J1118" s="38">
        <v>10</v>
      </c>
      <c r="K1118" s="38">
        <v>10</v>
      </c>
      <c r="L1118" s="38">
        <v>10</v>
      </c>
      <c r="M1118" s="38">
        <v>10</v>
      </c>
      <c r="N1118" s="37">
        <v>10</v>
      </c>
      <c r="O1118" s="37">
        <v>10</v>
      </c>
      <c r="P1118" s="37">
        <v>10</v>
      </c>
      <c r="Q1118" s="37">
        <v>10</v>
      </c>
      <c r="R1118" s="37">
        <v>10</v>
      </c>
      <c r="S1118" s="37">
        <v>10</v>
      </c>
    </row>
    <row r="1119" spans="1:19" customFormat="1" ht="13.2">
      <c r="A1119" s="5">
        <f t="shared" si="35"/>
        <v>1119</v>
      </c>
      <c r="B1119" s="51" t="s">
        <v>1830</v>
      </c>
      <c r="C1119" s="51"/>
      <c r="D1119" s="51" t="s">
        <v>1831</v>
      </c>
      <c r="E1119" s="51" t="s">
        <v>880</v>
      </c>
      <c r="F1119" s="51" t="s">
        <v>1501</v>
      </c>
      <c r="G1119" s="51" t="s">
        <v>32</v>
      </c>
      <c r="H1119" s="52">
        <v>2021</v>
      </c>
      <c r="I1119" s="38">
        <v>10</v>
      </c>
      <c r="J1119" s="38">
        <v>10</v>
      </c>
      <c r="K1119" s="38">
        <v>10</v>
      </c>
      <c r="L1119" s="38">
        <v>10</v>
      </c>
      <c r="M1119" s="38">
        <v>10</v>
      </c>
      <c r="N1119" s="37">
        <v>10</v>
      </c>
      <c r="O1119" s="37">
        <v>10</v>
      </c>
      <c r="P1119" s="37">
        <v>10</v>
      </c>
      <c r="Q1119" s="37">
        <v>10</v>
      </c>
      <c r="R1119" s="37">
        <v>10</v>
      </c>
      <c r="S1119" s="37">
        <v>10</v>
      </c>
    </row>
    <row r="1120" spans="1:19" customFormat="1" ht="13.2">
      <c r="A1120" s="5">
        <f t="shared" si="35"/>
        <v>1120</v>
      </c>
      <c r="B1120" s="51" t="s">
        <v>1886</v>
      </c>
      <c r="C1120" s="51"/>
      <c r="D1120" s="51" t="s">
        <v>3956</v>
      </c>
      <c r="E1120" s="51" t="s">
        <v>36</v>
      </c>
      <c r="F1120" s="51" t="s">
        <v>1501</v>
      </c>
      <c r="G1120" s="51" t="s">
        <v>32</v>
      </c>
      <c r="H1120" s="52">
        <v>2021</v>
      </c>
      <c r="I1120" s="38">
        <v>10</v>
      </c>
      <c r="J1120" s="38">
        <v>10</v>
      </c>
      <c r="K1120" s="38">
        <v>10</v>
      </c>
      <c r="L1120" s="38">
        <v>10</v>
      </c>
      <c r="M1120" s="38">
        <v>10</v>
      </c>
      <c r="N1120" s="37">
        <v>10</v>
      </c>
      <c r="O1120" s="37">
        <v>10</v>
      </c>
      <c r="P1120" s="37">
        <v>10</v>
      </c>
      <c r="Q1120" s="37">
        <v>10</v>
      </c>
      <c r="R1120" s="37">
        <v>10</v>
      </c>
      <c r="S1120" s="37">
        <v>10</v>
      </c>
    </row>
    <row r="1121" spans="1:19" customFormat="1" ht="13.2">
      <c r="A1121" s="5">
        <f t="shared" si="35"/>
        <v>1121</v>
      </c>
      <c r="B1121" s="51" t="s">
        <v>1832</v>
      </c>
      <c r="C1121" s="51"/>
      <c r="D1121" s="51" t="s">
        <v>2665</v>
      </c>
      <c r="E1121" s="51" t="s">
        <v>1536</v>
      </c>
      <c r="F1121" s="51" t="s">
        <v>1501</v>
      </c>
      <c r="G1121" s="51" t="s">
        <v>69</v>
      </c>
      <c r="H1121" s="52">
        <v>2022</v>
      </c>
      <c r="I1121" s="38">
        <v>10</v>
      </c>
      <c r="J1121" s="38">
        <v>10</v>
      </c>
      <c r="K1121" s="38">
        <v>10</v>
      </c>
      <c r="L1121" s="38">
        <v>10</v>
      </c>
      <c r="M1121" s="38">
        <v>10</v>
      </c>
      <c r="N1121" s="37">
        <v>10</v>
      </c>
      <c r="O1121" s="37">
        <v>10</v>
      </c>
      <c r="P1121" s="37">
        <v>10</v>
      </c>
      <c r="Q1121" s="37">
        <v>10</v>
      </c>
      <c r="R1121" s="37">
        <v>10</v>
      </c>
      <c r="S1121" s="37">
        <v>10</v>
      </c>
    </row>
    <row r="1122" spans="1:19" customFormat="1" ht="13.2">
      <c r="A1122" s="5">
        <f t="shared" si="35"/>
        <v>1122</v>
      </c>
      <c r="B1122" s="51" t="s">
        <v>1833</v>
      </c>
      <c r="C1122" s="51"/>
      <c r="D1122" s="51" t="s">
        <v>1834</v>
      </c>
      <c r="E1122" s="51" t="s">
        <v>99</v>
      </c>
      <c r="F1122" s="51" t="s">
        <v>1501</v>
      </c>
      <c r="G1122" s="51" t="s">
        <v>32</v>
      </c>
      <c r="H1122" s="52">
        <v>2021</v>
      </c>
      <c r="I1122" s="38">
        <v>10</v>
      </c>
      <c r="J1122" s="38">
        <v>10</v>
      </c>
      <c r="K1122" s="38">
        <v>10</v>
      </c>
      <c r="L1122" s="38">
        <v>10</v>
      </c>
      <c r="M1122" s="38">
        <v>10</v>
      </c>
      <c r="N1122" s="37">
        <v>10</v>
      </c>
      <c r="O1122" s="37">
        <v>10</v>
      </c>
      <c r="P1122" s="37">
        <v>10</v>
      </c>
      <c r="Q1122" s="37">
        <v>10</v>
      </c>
      <c r="R1122" s="37">
        <v>10</v>
      </c>
      <c r="S1122" s="37">
        <v>10</v>
      </c>
    </row>
    <row r="1123" spans="1:19" customFormat="1" ht="13.2">
      <c r="A1123" s="5">
        <f t="shared" si="35"/>
        <v>1123</v>
      </c>
      <c r="B1123" s="51" t="s">
        <v>1835</v>
      </c>
      <c r="C1123" s="51"/>
      <c r="D1123" s="51" t="s">
        <v>1836</v>
      </c>
      <c r="E1123" s="51" t="s">
        <v>99</v>
      </c>
      <c r="F1123" s="51" t="s">
        <v>1501</v>
      </c>
      <c r="G1123" s="51" t="s">
        <v>32</v>
      </c>
      <c r="H1123" s="52">
        <v>2021</v>
      </c>
      <c r="I1123" s="38">
        <v>10</v>
      </c>
      <c r="J1123" s="38">
        <v>10</v>
      </c>
      <c r="K1123" s="38">
        <v>10</v>
      </c>
      <c r="L1123" s="38">
        <v>10</v>
      </c>
      <c r="M1123" s="38">
        <v>10</v>
      </c>
      <c r="N1123" s="37">
        <v>10</v>
      </c>
      <c r="O1123" s="37">
        <v>10</v>
      </c>
      <c r="P1123" s="37">
        <v>10</v>
      </c>
      <c r="Q1123" s="37">
        <v>10</v>
      </c>
      <c r="R1123" s="37">
        <v>10</v>
      </c>
      <c r="S1123" s="37">
        <v>10</v>
      </c>
    </row>
    <row r="1124" spans="1:19" customFormat="1" ht="13.2">
      <c r="A1124" s="5">
        <f t="shared" si="35"/>
        <v>1124</v>
      </c>
      <c r="B1124" s="51" t="s">
        <v>2098</v>
      </c>
      <c r="C1124" s="51"/>
      <c r="D1124" s="51" t="s">
        <v>2666</v>
      </c>
      <c r="E1124" s="51" t="s">
        <v>1536</v>
      </c>
      <c r="F1124" s="51" t="s">
        <v>1501</v>
      </c>
      <c r="G1124" s="51" t="s">
        <v>69</v>
      </c>
      <c r="H1124" s="52">
        <v>2022</v>
      </c>
      <c r="I1124" s="38">
        <v>50.6</v>
      </c>
      <c r="J1124" s="38">
        <v>50</v>
      </c>
      <c r="K1124" s="38">
        <v>50</v>
      </c>
      <c r="L1124" s="38">
        <v>50</v>
      </c>
      <c r="M1124" s="38">
        <v>50</v>
      </c>
      <c r="N1124" s="37">
        <v>50</v>
      </c>
      <c r="O1124" s="37">
        <v>50</v>
      </c>
      <c r="P1124" s="37">
        <v>50</v>
      </c>
      <c r="Q1124" s="37">
        <v>50</v>
      </c>
      <c r="R1124" s="37">
        <v>50</v>
      </c>
      <c r="S1124" s="37">
        <v>50</v>
      </c>
    </row>
    <row r="1125" spans="1:19" customFormat="1" ht="13.2">
      <c r="A1125" s="5">
        <f t="shared" si="35"/>
        <v>1125</v>
      </c>
      <c r="B1125" s="51" t="s">
        <v>3957</v>
      </c>
      <c r="C1125" s="51"/>
      <c r="D1125" s="51" t="s">
        <v>3958</v>
      </c>
      <c r="E1125" s="51" t="s">
        <v>34</v>
      </c>
      <c r="F1125" s="51" t="s">
        <v>1501</v>
      </c>
      <c r="G1125" s="51" t="s">
        <v>69</v>
      </c>
      <c r="H1125" s="52">
        <v>2024</v>
      </c>
      <c r="I1125" s="38">
        <v>16.670000000000002</v>
      </c>
      <c r="J1125" s="38">
        <v>16.399999999999999</v>
      </c>
      <c r="K1125" s="38">
        <v>16.399999999999999</v>
      </c>
      <c r="L1125" s="38">
        <v>16.399999999999999</v>
      </c>
      <c r="M1125" s="38">
        <v>16.399999999999999</v>
      </c>
      <c r="N1125" s="37">
        <v>16.399999999999999</v>
      </c>
      <c r="O1125" s="37">
        <v>16.399999999999999</v>
      </c>
      <c r="P1125" s="37">
        <v>16.399999999999999</v>
      </c>
      <c r="Q1125" s="37">
        <v>16.399999999999999</v>
      </c>
      <c r="R1125" s="37">
        <v>16.399999999999999</v>
      </c>
      <c r="S1125" s="37">
        <v>16.399999999999999</v>
      </c>
    </row>
    <row r="1126" spans="1:19" customFormat="1" ht="13.2">
      <c r="A1126" s="5">
        <f t="shared" si="35"/>
        <v>1126</v>
      </c>
      <c r="B1126" s="51" t="s">
        <v>1514</v>
      </c>
      <c r="C1126" s="51"/>
      <c r="D1126" s="51" t="s">
        <v>1515</v>
      </c>
      <c r="E1126" s="51" t="s">
        <v>46</v>
      </c>
      <c r="F1126" s="51" t="s">
        <v>1501</v>
      </c>
      <c r="G1126" s="51" t="s">
        <v>33</v>
      </c>
      <c r="H1126" s="52">
        <v>2018</v>
      </c>
      <c r="I1126" s="38">
        <v>9.9</v>
      </c>
      <c r="J1126" s="38">
        <v>9.9</v>
      </c>
      <c r="K1126" s="38">
        <v>9.9</v>
      </c>
      <c r="L1126" s="38">
        <v>9.9</v>
      </c>
      <c r="M1126" s="38">
        <v>9.9</v>
      </c>
      <c r="N1126" s="37">
        <v>9.9</v>
      </c>
      <c r="O1126" s="37">
        <v>9.9</v>
      </c>
      <c r="P1126" s="37">
        <v>9.9</v>
      </c>
      <c r="Q1126" s="37">
        <v>9.9</v>
      </c>
      <c r="R1126" s="37">
        <v>9.9</v>
      </c>
      <c r="S1126" s="37">
        <v>9.9</v>
      </c>
    </row>
    <row r="1127" spans="1:19" customFormat="1" ht="13.2">
      <c r="A1127" s="5">
        <f t="shared" si="35"/>
        <v>1127</v>
      </c>
      <c r="B1127" s="51" t="s">
        <v>2667</v>
      </c>
      <c r="C1127" s="51"/>
      <c r="D1127" s="51" t="s">
        <v>2668</v>
      </c>
      <c r="E1127" s="51" t="s">
        <v>2440</v>
      </c>
      <c r="F1127" s="51" t="s">
        <v>1501</v>
      </c>
      <c r="G1127" s="51" t="s">
        <v>32</v>
      </c>
      <c r="H1127" s="52">
        <v>2022</v>
      </c>
      <c r="I1127" s="38">
        <v>9.9499999999999993</v>
      </c>
      <c r="J1127" s="38">
        <v>9.9</v>
      </c>
      <c r="K1127" s="38">
        <v>9.9</v>
      </c>
      <c r="L1127" s="38">
        <v>9.9</v>
      </c>
      <c r="M1127" s="38">
        <v>9.9</v>
      </c>
      <c r="N1127" s="37">
        <v>9.9</v>
      </c>
      <c r="O1127" s="37">
        <v>9.9</v>
      </c>
      <c r="P1127" s="37">
        <v>9.9</v>
      </c>
      <c r="Q1127" s="37">
        <v>9.9</v>
      </c>
      <c r="R1127" s="37">
        <v>9.9</v>
      </c>
      <c r="S1127" s="37">
        <v>9.9</v>
      </c>
    </row>
    <row r="1128" spans="1:19" customFormat="1" ht="13.2">
      <c r="A1128" s="5">
        <f t="shared" si="35"/>
        <v>1128</v>
      </c>
      <c r="B1128" s="51" t="s">
        <v>2669</v>
      </c>
      <c r="C1128" s="51"/>
      <c r="D1128" s="51" t="s">
        <v>2670</v>
      </c>
      <c r="E1128" s="51" t="s">
        <v>1597</v>
      </c>
      <c r="F1128" s="51" t="s">
        <v>1501</v>
      </c>
      <c r="G1128" s="51" t="s">
        <v>33</v>
      </c>
      <c r="H1128" s="52">
        <v>2022</v>
      </c>
      <c r="I1128" s="38">
        <v>9.9499999999999993</v>
      </c>
      <c r="J1128" s="38">
        <v>9.9</v>
      </c>
      <c r="K1128" s="38">
        <v>9.9</v>
      </c>
      <c r="L1128" s="38">
        <v>9.9</v>
      </c>
      <c r="M1128" s="38">
        <v>9.9</v>
      </c>
      <c r="N1128" s="37">
        <v>9.9</v>
      </c>
      <c r="O1128" s="37">
        <v>9.9</v>
      </c>
      <c r="P1128" s="37">
        <v>9.9</v>
      </c>
      <c r="Q1128" s="37">
        <v>9.9</v>
      </c>
      <c r="R1128" s="37">
        <v>9.9</v>
      </c>
      <c r="S1128" s="37">
        <v>9.9</v>
      </c>
    </row>
    <row r="1129" spans="1:19" customFormat="1" ht="13.2">
      <c r="A1129" s="5">
        <f t="shared" si="35"/>
        <v>1129</v>
      </c>
      <c r="B1129" s="51" t="s">
        <v>1622</v>
      </c>
      <c r="C1129" s="51"/>
      <c r="D1129" s="51" t="s">
        <v>2043</v>
      </c>
      <c r="E1129" s="51" t="s">
        <v>499</v>
      </c>
      <c r="F1129" s="51" t="s">
        <v>1501</v>
      </c>
      <c r="G1129" s="51" t="s">
        <v>31</v>
      </c>
      <c r="H1129" s="52">
        <v>2021</v>
      </c>
      <c r="I1129" s="38">
        <v>101.7</v>
      </c>
      <c r="J1129" s="38">
        <v>100</v>
      </c>
      <c r="K1129" s="38">
        <v>100</v>
      </c>
      <c r="L1129" s="38">
        <v>100</v>
      </c>
      <c r="M1129" s="38">
        <v>100</v>
      </c>
      <c r="N1129" s="37">
        <v>100</v>
      </c>
      <c r="O1129" s="37">
        <v>100</v>
      </c>
      <c r="P1129" s="37">
        <v>100</v>
      </c>
      <c r="Q1129" s="37">
        <v>100</v>
      </c>
      <c r="R1129" s="37">
        <v>100</v>
      </c>
      <c r="S1129" s="37">
        <v>100</v>
      </c>
    </row>
    <row r="1130" spans="1:19" customFormat="1" ht="13.2">
      <c r="A1130" s="5">
        <f t="shared" si="35"/>
        <v>1130</v>
      </c>
      <c r="B1130" s="51" t="s">
        <v>1765</v>
      </c>
      <c r="C1130" s="51"/>
      <c r="D1130" s="51" t="s">
        <v>3959</v>
      </c>
      <c r="E1130" s="51" t="s">
        <v>36</v>
      </c>
      <c r="F1130" s="51" t="s">
        <v>1501</v>
      </c>
      <c r="G1130" s="51" t="s">
        <v>32</v>
      </c>
      <c r="H1130" s="52">
        <v>2020</v>
      </c>
      <c r="I1130" s="38">
        <v>10</v>
      </c>
      <c r="J1130" s="38">
        <v>10</v>
      </c>
      <c r="K1130" s="38">
        <v>10</v>
      </c>
      <c r="L1130" s="38">
        <v>10</v>
      </c>
      <c r="M1130" s="38">
        <v>10</v>
      </c>
      <c r="N1130" s="37">
        <v>10</v>
      </c>
      <c r="O1130" s="37">
        <v>10</v>
      </c>
      <c r="P1130" s="37">
        <v>10</v>
      </c>
      <c r="Q1130" s="37">
        <v>10</v>
      </c>
      <c r="R1130" s="37">
        <v>10</v>
      </c>
      <c r="S1130" s="37">
        <v>10</v>
      </c>
    </row>
    <row r="1131" spans="1:19" customFormat="1" ht="13.2">
      <c r="A1131" s="5">
        <f t="shared" si="35"/>
        <v>1131</v>
      </c>
      <c r="B1131" s="51" t="s">
        <v>2433</v>
      </c>
      <c r="C1131" s="51"/>
      <c r="D1131" s="51" t="s">
        <v>2671</v>
      </c>
      <c r="E1131" s="51" t="s">
        <v>1597</v>
      </c>
      <c r="F1131" s="51" t="s">
        <v>1501</v>
      </c>
      <c r="G1131" s="51" t="s">
        <v>33</v>
      </c>
      <c r="H1131" s="52">
        <v>2022</v>
      </c>
      <c r="I1131" s="38">
        <v>9.9499999999999993</v>
      </c>
      <c r="J1131" s="38">
        <v>9.9</v>
      </c>
      <c r="K1131" s="38">
        <v>9.9</v>
      </c>
      <c r="L1131" s="38">
        <v>9.9</v>
      </c>
      <c r="M1131" s="38">
        <v>9.9</v>
      </c>
      <c r="N1131" s="37">
        <v>9.9</v>
      </c>
      <c r="O1131" s="37">
        <v>9.9</v>
      </c>
      <c r="P1131" s="37">
        <v>9.9</v>
      </c>
      <c r="Q1131" s="37">
        <v>9.9</v>
      </c>
      <c r="R1131" s="37">
        <v>9.9</v>
      </c>
      <c r="S1131" s="37">
        <v>9.9</v>
      </c>
    </row>
    <row r="1132" spans="1:19" customFormat="1" ht="13.2">
      <c r="A1132" s="5">
        <f t="shared" si="35"/>
        <v>1132</v>
      </c>
      <c r="B1132" s="51" t="s">
        <v>2260</v>
      </c>
      <c r="C1132" s="51"/>
      <c r="D1132" s="51" t="s">
        <v>2261</v>
      </c>
      <c r="E1132" s="51" t="s">
        <v>105</v>
      </c>
      <c r="F1132" s="51" t="s">
        <v>1501</v>
      </c>
      <c r="G1132" s="51" t="s">
        <v>33</v>
      </c>
      <c r="H1132" s="52">
        <v>2022</v>
      </c>
      <c r="I1132" s="38">
        <v>101.5</v>
      </c>
      <c r="J1132" s="38">
        <v>100</v>
      </c>
      <c r="K1132" s="38">
        <v>100</v>
      </c>
      <c r="L1132" s="38">
        <v>100</v>
      </c>
      <c r="M1132" s="38">
        <v>100</v>
      </c>
      <c r="N1132" s="37">
        <v>100</v>
      </c>
      <c r="O1132" s="37">
        <v>100</v>
      </c>
      <c r="P1132" s="37">
        <v>100</v>
      </c>
      <c r="Q1132" s="37">
        <v>100</v>
      </c>
      <c r="R1132" s="37">
        <v>100</v>
      </c>
      <c r="S1132" s="37">
        <v>100</v>
      </c>
    </row>
    <row r="1133" spans="1:19" customFormat="1" ht="13.2">
      <c r="A1133" s="5">
        <f t="shared" si="35"/>
        <v>1133</v>
      </c>
      <c r="B1133" s="51" t="s">
        <v>2262</v>
      </c>
      <c r="C1133" s="51"/>
      <c r="D1133" s="51" t="s">
        <v>2263</v>
      </c>
      <c r="E1133" s="51" t="s">
        <v>105</v>
      </c>
      <c r="F1133" s="51" t="s">
        <v>1501</v>
      </c>
      <c r="G1133" s="51" t="s">
        <v>33</v>
      </c>
      <c r="H1133" s="52">
        <v>2022</v>
      </c>
      <c r="I1133" s="38">
        <v>101.5</v>
      </c>
      <c r="J1133" s="38">
        <v>100</v>
      </c>
      <c r="K1133" s="38">
        <v>100</v>
      </c>
      <c r="L1133" s="38">
        <v>100</v>
      </c>
      <c r="M1133" s="38">
        <v>100</v>
      </c>
      <c r="N1133" s="37">
        <v>100</v>
      </c>
      <c r="O1133" s="37">
        <v>100</v>
      </c>
      <c r="P1133" s="37">
        <v>100</v>
      </c>
      <c r="Q1133" s="37">
        <v>100</v>
      </c>
      <c r="R1133" s="37">
        <v>100</v>
      </c>
      <c r="S1133" s="37">
        <v>100</v>
      </c>
    </row>
    <row r="1134" spans="1:19" customFormat="1" ht="13.2">
      <c r="A1134" s="5">
        <f t="shared" si="35"/>
        <v>1134</v>
      </c>
      <c r="B1134" s="51" t="s">
        <v>2384</v>
      </c>
      <c r="C1134" s="51"/>
      <c r="D1134" s="51" t="s">
        <v>2385</v>
      </c>
      <c r="E1134" s="51" t="s">
        <v>329</v>
      </c>
      <c r="F1134" s="51" t="s">
        <v>1501</v>
      </c>
      <c r="G1134" s="51" t="s">
        <v>31</v>
      </c>
      <c r="H1134" s="52">
        <v>2022</v>
      </c>
      <c r="I1134" s="38">
        <v>67.3</v>
      </c>
      <c r="J1134" s="38">
        <v>66.5</v>
      </c>
      <c r="K1134" s="38">
        <v>66.5</v>
      </c>
      <c r="L1134" s="38">
        <v>66.5</v>
      </c>
      <c r="M1134" s="38">
        <v>66.5</v>
      </c>
      <c r="N1134" s="37">
        <v>66.5</v>
      </c>
      <c r="O1134" s="37">
        <v>66.5</v>
      </c>
      <c r="P1134" s="37">
        <v>66.5</v>
      </c>
      <c r="Q1134" s="37">
        <v>66.5</v>
      </c>
      <c r="R1134" s="37">
        <v>66.5</v>
      </c>
      <c r="S1134" s="37">
        <v>66.5</v>
      </c>
    </row>
    <row r="1135" spans="1:19" customFormat="1" ht="13.2">
      <c r="A1135" s="5">
        <f t="shared" si="35"/>
        <v>1135</v>
      </c>
      <c r="B1135" s="51" t="s">
        <v>2386</v>
      </c>
      <c r="C1135" s="51"/>
      <c r="D1135" s="51" t="s">
        <v>2387</v>
      </c>
      <c r="E1135" s="51" t="s">
        <v>329</v>
      </c>
      <c r="F1135" s="51" t="s">
        <v>1501</v>
      </c>
      <c r="G1135" s="51" t="s">
        <v>31</v>
      </c>
      <c r="H1135" s="52">
        <v>2022</v>
      </c>
      <c r="I1135" s="38">
        <v>67.3</v>
      </c>
      <c r="J1135" s="38">
        <v>66.5</v>
      </c>
      <c r="K1135" s="38">
        <v>66.5</v>
      </c>
      <c r="L1135" s="38">
        <v>66.5</v>
      </c>
      <c r="M1135" s="38">
        <v>66.5</v>
      </c>
      <c r="N1135" s="37">
        <v>66.5</v>
      </c>
      <c r="O1135" s="37">
        <v>66.5</v>
      </c>
      <c r="P1135" s="37">
        <v>66.5</v>
      </c>
      <c r="Q1135" s="37">
        <v>66.5</v>
      </c>
      <c r="R1135" s="37">
        <v>66.5</v>
      </c>
      <c r="S1135" s="37">
        <v>66.5</v>
      </c>
    </row>
    <row r="1136" spans="1:19" customFormat="1" ht="13.2">
      <c r="A1136" s="5">
        <f t="shared" si="35"/>
        <v>1136</v>
      </c>
      <c r="B1136" s="51" t="s">
        <v>2388</v>
      </c>
      <c r="C1136" s="51"/>
      <c r="D1136" s="51" t="s">
        <v>2389</v>
      </c>
      <c r="E1136" s="51" t="s">
        <v>329</v>
      </c>
      <c r="F1136" s="51" t="s">
        <v>1501</v>
      </c>
      <c r="G1136" s="51" t="s">
        <v>31</v>
      </c>
      <c r="H1136" s="52">
        <v>2022</v>
      </c>
      <c r="I1136" s="38">
        <v>64.2</v>
      </c>
      <c r="J1136" s="38">
        <v>63.5</v>
      </c>
      <c r="K1136" s="38">
        <v>63.5</v>
      </c>
      <c r="L1136" s="38">
        <v>63.5</v>
      </c>
      <c r="M1136" s="38">
        <v>63.5</v>
      </c>
      <c r="N1136" s="37">
        <v>63.5</v>
      </c>
      <c r="O1136" s="37">
        <v>63.5</v>
      </c>
      <c r="P1136" s="37">
        <v>63.5</v>
      </c>
      <c r="Q1136" s="37">
        <v>63.5</v>
      </c>
      <c r="R1136" s="37">
        <v>63.5</v>
      </c>
      <c r="S1136" s="37">
        <v>63.5</v>
      </c>
    </row>
    <row r="1137" spans="1:19" customFormat="1" ht="13.2">
      <c r="A1137" s="5">
        <f t="shared" si="35"/>
        <v>1137</v>
      </c>
      <c r="B1137" s="51" t="s">
        <v>2390</v>
      </c>
      <c r="C1137" s="51"/>
      <c r="D1137" s="51" t="s">
        <v>2391</v>
      </c>
      <c r="E1137" s="51" t="s">
        <v>329</v>
      </c>
      <c r="F1137" s="51" t="s">
        <v>1501</v>
      </c>
      <c r="G1137" s="51" t="s">
        <v>31</v>
      </c>
      <c r="H1137" s="52">
        <v>2022</v>
      </c>
      <c r="I1137" s="38">
        <v>64.2</v>
      </c>
      <c r="J1137" s="38">
        <v>63.5</v>
      </c>
      <c r="K1137" s="38">
        <v>63.5</v>
      </c>
      <c r="L1137" s="38">
        <v>63.5</v>
      </c>
      <c r="M1137" s="38">
        <v>63.5</v>
      </c>
      <c r="N1137" s="37">
        <v>63.5</v>
      </c>
      <c r="O1137" s="37">
        <v>63.5</v>
      </c>
      <c r="P1137" s="37">
        <v>63.5</v>
      </c>
      <c r="Q1137" s="37">
        <v>63.5</v>
      </c>
      <c r="R1137" s="37">
        <v>63.5</v>
      </c>
      <c r="S1137" s="37">
        <v>63.5</v>
      </c>
    </row>
    <row r="1138" spans="1:19" customFormat="1" ht="13.2">
      <c r="A1138" s="5">
        <f t="shared" si="35"/>
        <v>1138</v>
      </c>
      <c r="B1138" s="51" t="s">
        <v>2826</v>
      </c>
      <c r="C1138" s="51"/>
      <c r="D1138" s="51" t="s">
        <v>3960</v>
      </c>
      <c r="E1138" s="51" t="s">
        <v>2827</v>
      </c>
      <c r="F1138" s="51" t="s">
        <v>1501</v>
      </c>
      <c r="G1138" s="51" t="s">
        <v>31</v>
      </c>
      <c r="H1138" s="52">
        <v>2024</v>
      </c>
      <c r="I1138" s="38">
        <v>9.9499999999999993</v>
      </c>
      <c r="J1138" s="38">
        <v>9.9</v>
      </c>
      <c r="K1138" s="38">
        <v>9.9</v>
      </c>
      <c r="L1138" s="38">
        <v>9.9</v>
      </c>
      <c r="M1138" s="38">
        <v>9.9</v>
      </c>
      <c r="N1138" s="37">
        <v>9.9</v>
      </c>
      <c r="O1138" s="37">
        <v>9.9</v>
      </c>
      <c r="P1138" s="37">
        <v>9.9</v>
      </c>
      <c r="Q1138" s="37">
        <v>9.9</v>
      </c>
      <c r="R1138" s="37">
        <v>9.9</v>
      </c>
      <c r="S1138" s="37">
        <v>9.9</v>
      </c>
    </row>
    <row r="1139" spans="1:19" customFormat="1" ht="13.2">
      <c r="A1139" s="5">
        <f t="shared" si="35"/>
        <v>1139</v>
      </c>
      <c r="B1139" s="51" t="s">
        <v>1883</v>
      </c>
      <c r="C1139" s="51"/>
      <c r="D1139" s="51" t="s">
        <v>2672</v>
      </c>
      <c r="E1139" s="51" t="s">
        <v>1015</v>
      </c>
      <c r="F1139" s="51" t="s">
        <v>1501</v>
      </c>
      <c r="G1139" s="51" t="s">
        <v>33</v>
      </c>
      <c r="H1139" s="52">
        <v>2022</v>
      </c>
      <c r="I1139" s="38">
        <v>51.5</v>
      </c>
      <c r="J1139" s="38">
        <v>50</v>
      </c>
      <c r="K1139" s="38">
        <v>50</v>
      </c>
      <c r="L1139" s="38">
        <v>50</v>
      </c>
      <c r="M1139" s="38">
        <v>50</v>
      </c>
      <c r="N1139" s="37">
        <v>50</v>
      </c>
      <c r="O1139" s="37">
        <v>50</v>
      </c>
      <c r="P1139" s="37">
        <v>50</v>
      </c>
      <c r="Q1139" s="37">
        <v>50</v>
      </c>
      <c r="R1139" s="37">
        <v>50</v>
      </c>
      <c r="S1139" s="37">
        <v>50</v>
      </c>
    </row>
    <row r="1140" spans="1:19" customFormat="1" ht="13.2">
      <c r="A1140" s="5">
        <f t="shared" si="35"/>
        <v>1140</v>
      </c>
      <c r="B1140" s="51" t="s">
        <v>1704</v>
      </c>
      <c r="C1140" s="51"/>
      <c r="D1140" s="51" t="s">
        <v>2044</v>
      </c>
      <c r="E1140" s="51" t="s">
        <v>88</v>
      </c>
      <c r="F1140" s="51" t="s">
        <v>1501</v>
      </c>
      <c r="G1140" s="51" t="s">
        <v>33</v>
      </c>
      <c r="H1140" s="52">
        <v>2021</v>
      </c>
      <c r="I1140" s="38">
        <v>40.299999999999997</v>
      </c>
      <c r="J1140" s="38">
        <v>40.299999999999997</v>
      </c>
      <c r="K1140" s="38">
        <v>40.299999999999997</v>
      </c>
      <c r="L1140" s="38">
        <v>40.299999999999997</v>
      </c>
      <c r="M1140" s="38">
        <v>40.299999999999997</v>
      </c>
      <c r="N1140" s="37">
        <v>40.299999999999997</v>
      </c>
      <c r="O1140" s="37">
        <v>40.299999999999997</v>
      </c>
      <c r="P1140" s="37">
        <v>40.299999999999997</v>
      </c>
      <c r="Q1140" s="37">
        <v>40.299999999999997</v>
      </c>
      <c r="R1140" s="37">
        <v>40.299999999999997</v>
      </c>
      <c r="S1140" s="37">
        <v>40.299999999999997</v>
      </c>
    </row>
    <row r="1141" spans="1:19" customFormat="1" ht="13.2">
      <c r="A1141" s="5">
        <f t="shared" si="35"/>
        <v>1141</v>
      </c>
      <c r="B1141" s="51" t="s">
        <v>2436</v>
      </c>
      <c r="C1141" s="51"/>
      <c r="D1141" s="51" t="s">
        <v>2463</v>
      </c>
      <c r="E1141" s="51" t="s">
        <v>1597</v>
      </c>
      <c r="F1141" s="51" t="s">
        <v>1501</v>
      </c>
      <c r="G1141" s="51" t="s">
        <v>33</v>
      </c>
      <c r="H1141" s="52">
        <v>2022</v>
      </c>
      <c r="I1141" s="38">
        <v>9.9499999999999993</v>
      </c>
      <c r="J1141" s="38">
        <v>9.9</v>
      </c>
      <c r="K1141" s="38">
        <v>9.9</v>
      </c>
      <c r="L1141" s="38">
        <v>9.9</v>
      </c>
      <c r="M1141" s="38">
        <v>9.9</v>
      </c>
      <c r="N1141" s="37">
        <v>9.9</v>
      </c>
      <c r="O1141" s="37">
        <v>9.9</v>
      </c>
      <c r="P1141" s="37">
        <v>9.9</v>
      </c>
      <c r="Q1141" s="37">
        <v>9.9</v>
      </c>
      <c r="R1141" s="37">
        <v>9.9</v>
      </c>
      <c r="S1141" s="37">
        <v>9.9</v>
      </c>
    </row>
    <row r="1142" spans="1:19" customFormat="1" ht="13.2">
      <c r="A1142" s="5">
        <f t="shared" si="35"/>
        <v>1142</v>
      </c>
      <c r="B1142" s="51" t="s">
        <v>1766</v>
      </c>
      <c r="C1142" s="51"/>
      <c r="D1142" s="51" t="s">
        <v>3961</v>
      </c>
      <c r="E1142" s="51" t="s">
        <v>1597</v>
      </c>
      <c r="F1142" s="51" t="s">
        <v>1501</v>
      </c>
      <c r="G1142" s="51" t="s">
        <v>33</v>
      </c>
      <c r="H1142" s="52">
        <v>2020</v>
      </c>
      <c r="I1142" s="38">
        <v>9.9</v>
      </c>
      <c r="J1142" s="38">
        <v>9.9</v>
      </c>
      <c r="K1142" s="38">
        <v>9.9</v>
      </c>
      <c r="L1142" s="38">
        <v>9.9</v>
      </c>
      <c r="M1142" s="38">
        <v>9.9</v>
      </c>
      <c r="N1142" s="37">
        <v>9.9</v>
      </c>
      <c r="O1142" s="37">
        <v>9.9</v>
      </c>
      <c r="P1142" s="37">
        <v>9.9</v>
      </c>
      <c r="Q1142" s="37">
        <v>9.9</v>
      </c>
      <c r="R1142" s="37">
        <v>9.9</v>
      </c>
      <c r="S1142" s="37">
        <v>9.9</v>
      </c>
    </row>
    <row r="1143" spans="1:19" customFormat="1" ht="13.2">
      <c r="A1143" s="5">
        <f t="shared" si="35"/>
        <v>1143</v>
      </c>
      <c r="B1143" s="51" t="s">
        <v>2101</v>
      </c>
      <c r="C1143" s="51"/>
      <c r="D1143" s="51" t="s">
        <v>2291</v>
      </c>
      <c r="E1143" s="51" t="s">
        <v>1597</v>
      </c>
      <c r="F1143" s="51" t="s">
        <v>1501</v>
      </c>
      <c r="G1143" s="51" t="s">
        <v>33</v>
      </c>
      <c r="H1143" s="52">
        <v>2022</v>
      </c>
      <c r="I1143" s="38">
        <v>101.5</v>
      </c>
      <c r="J1143" s="38">
        <v>100</v>
      </c>
      <c r="K1143" s="38">
        <v>100</v>
      </c>
      <c r="L1143" s="38">
        <v>100</v>
      </c>
      <c r="M1143" s="38">
        <v>100</v>
      </c>
      <c r="N1143" s="37">
        <v>100</v>
      </c>
      <c r="O1143" s="37">
        <v>100</v>
      </c>
      <c r="P1143" s="37">
        <v>100</v>
      </c>
      <c r="Q1143" s="37">
        <v>100</v>
      </c>
      <c r="R1143" s="37">
        <v>100</v>
      </c>
      <c r="S1143" s="37">
        <v>100</v>
      </c>
    </row>
    <row r="1144" spans="1:19" customFormat="1" ht="13.2">
      <c r="A1144" s="5">
        <f t="shared" si="35"/>
        <v>1144</v>
      </c>
      <c r="B1144" s="51" t="s">
        <v>2045</v>
      </c>
      <c r="C1144" s="51"/>
      <c r="D1144" s="51" t="s">
        <v>2046</v>
      </c>
      <c r="E1144" s="51" t="s">
        <v>1536</v>
      </c>
      <c r="F1144" s="51" t="s">
        <v>1501</v>
      </c>
      <c r="G1144" s="51" t="s">
        <v>69</v>
      </c>
      <c r="H1144" s="52">
        <v>2021</v>
      </c>
      <c r="I1144" s="38">
        <v>102.4</v>
      </c>
      <c r="J1144" s="38">
        <v>100</v>
      </c>
      <c r="K1144" s="38">
        <v>100</v>
      </c>
      <c r="L1144" s="38">
        <v>100</v>
      </c>
      <c r="M1144" s="38">
        <v>100</v>
      </c>
      <c r="N1144" s="37">
        <v>100</v>
      </c>
      <c r="O1144" s="37">
        <v>100</v>
      </c>
      <c r="P1144" s="37">
        <v>100</v>
      </c>
      <c r="Q1144" s="37">
        <v>100</v>
      </c>
      <c r="R1144" s="37">
        <v>100</v>
      </c>
      <c r="S1144" s="37">
        <v>100</v>
      </c>
    </row>
    <row r="1145" spans="1:19" customFormat="1" ht="13.2">
      <c r="A1145" s="5">
        <f t="shared" si="35"/>
        <v>1145</v>
      </c>
      <c r="B1145" s="51" t="s">
        <v>3962</v>
      </c>
      <c r="C1145" s="51"/>
      <c r="D1145" s="51" t="s">
        <v>3963</v>
      </c>
      <c r="E1145" s="51" t="s">
        <v>1058</v>
      </c>
      <c r="F1145" s="51" t="s">
        <v>1501</v>
      </c>
      <c r="G1145" s="51" t="s">
        <v>33</v>
      </c>
      <c r="H1145" s="52">
        <v>2024</v>
      </c>
      <c r="I1145" s="38">
        <v>9.9499999999999993</v>
      </c>
      <c r="J1145" s="38">
        <v>9.9</v>
      </c>
      <c r="K1145" s="38">
        <v>9.9</v>
      </c>
      <c r="L1145" s="38">
        <v>9.9</v>
      </c>
      <c r="M1145" s="38">
        <v>9.9</v>
      </c>
      <c r="N1145" s="37">
        <v>9.9</v>
      </c>
      <c r="O1145" s="37">
        <v>9.9</v>
      </c>
      <c r="P1145" s="37">
        <v>9.9</v>
      </c>
      <c r="Q1145" s="37">
        <v>9.9</v>
      </c>
      <c r="R1145" s="37">
        <v>9.9</v>
      </c>
      <c r="S1145" s="37">
        <v>9.9</v>
      </c>
    </row>
    <row r="1146" spans="1:19" customFormat="1" ht="13.2">
      <c r="A1146" s="5">
        <f t="shared" si="35"/>
        <v>1146</v>
      </c>
      <c r="B1146" s="51" t="s">
        <v>3964</v>
      </c>
      <c r="C1146" s="51"/>
      <c r="D1146" s="51" t="s">
        <v>3965</v>
      </c>
      <c r="E1146" s="51" t="s">
        <v>114</v>
      </c>
      <c r="F1146" s="51" t="s">
        <v>1501</v>
      </c>
      <c r="G1146" s="51" t="s">
        <v>32</v>
      </c>
      <c r="H1146" s="52">
        <v>2019</v>
      </c>
      <c r="I1146" s="38">
        <v>9.9</v>
      </c>
      <c r="J1146" s="38">
        <v>9.9</v>
      </c>
      <c r="K1146" s="38">
        <v>9.9</v>
      </c>
      <c r="L1146" s="38">
        <v>9.9</v>
      </c>
      <c r="M1146" s="38">
        <v>9.9</v>
      </c>
      <c r="N1146" s="37">
        <v>9.9</v>
      </c>
      <c r="O1146" s="37">
        <v>9.9</v>
      </c>
      <c r="P1146" s="37">
        <v>9.9</v>
      </c>
      <c r="Q1146" s="37">
        <v>9.9</v>
      </c>
      <c r="R1146" s="37">
        <v>9.9</v>
      </c>
      <c r="S1146" s="37">
        <v>9.9</v>
      </c>
    </row>
    <row r="1147" spans="1:19" customFormat="1" ht="13.2">
      <c r="A1147" s="5">
        <f t="shared" si="35"/>
        <v>1147</v>
      </c>
      <c r="B1147" s="51" t="s">
        <v>2702</v>
      </c>
      <c r="C1147" s="51"/>
      <c r="D1147" s="51" t="s">
        <v>2703</v>
      </c>
      <c r="E1147" s="51" t="s">
        <v>1597</v>
      </c>
      <c r="F1147" s="51" t="s">
        <v>1501</v>
      </c>
      <c r="G1147" s="51" t="s">
        <v>33</v>
      </c>
      <c r="H1147" s="52">
        <v>2023</v>
      </c>
      <c r="I1147" s="38">
        <v>9.9499999999999993</v>
      </c>
      <c r="J1147" s="38">
        <v>9.9</v>
      </c>
      <c r="K1147" s="38">
        <v>9.9</v>
      </c>
      <c r="L1147" s="38">
        <v>9.9</v>
      </c>
      <c r="M1147" s="38">
        <v>9.9</v>
      </c>
      <c r="N1147" s="37">
        <v>9.9</v>
      </c>
      <c r="O1147" s="37">
        <v>9.9</v>
      </c>
      <c r="P1147" s="37">
        <v>9.9</v>
      </c>
      <c r="Q1147" s="37">
        <v>9.9</v>
      </c>
      <c r="R1147" s="37">
        <v>9.9</v>
      </c>
      <c r="S1147" s="37">
        <v>9.9</v>
      </c>
    </row>
    <row r="1148" spans="1:19" customFormat="1" ht="13.2">
      <c r="A1148" s="5">
        <f t="shared" si="35"/>
        <v>1148</v>
      </c>
      <c r="B1148" s="51" t="s">
        <v>3966</v>
      </c>
      <c r="C1148" s="51"/>
      <c r="D1148" s="51" t="s">
        <v>3967</v>
      </c>
      <c r="E1148" s="51" t="s">
        <v>860</v>
      </c>
      <c r="F1148" s="51" t="s">
        <v>1501</v>
      </c>
      <c r="G1148" s="51" t="s">
        <v>33</v>
      </c>
      <c r="H1148" s="52">
        <v>2024</v>
      </c>
      <c r="I1148" s="38">
        <v>9.9499999999999993</v>
      </c>
      <c r="J1148" s="38">
        <v>9.9</v>
      </c>
      <c r="K1148" s="38">
        <v>9.9</v>
      </c>
      <c r="L1148" s="38">
        <v>9.9</v>
      </c>
      <c r="M1148" s="38">
        <v>9.9</v>
      </c>
      <c r="N1148" s="37">
        <v>9.9</v>
      </c>
      <c r="O1148" s="37">
        <v>9.9</v>
      </c>
      <c r="P1148" s="37">
        <v>9.9</v>
      </c>
      <c r="Q1148" s="37">
        <v>9.9</v>
      </c>
      <c r="R1148" s="37">
        <v>9.9</v>
      </c>
      <c r="S1148" s="37">
        <v>9.9</v>
      </c>
    </row>
    <row r="1149" spans="1:19" customFormat="1" ht="13.2">
      <c r="A1149" s="5">
        <f t="shared" si="35"/>
        <v>1149</v>
      </c>
      <c r="B1149" s="51" t="s">
        <v>1817</v>
      </c>
      <c r="C1149" s="51"/>
      <c r="D1149" s="51" t="s">
        <v>2704</v>
      </c>
      <c r="E1149" s="51" t="s">
        <v>87</v>
      </c>
      <c r="F1149" s="51" t="s">
        <v>1501</v>
      </c>
      <c r="G1149" s="51" t="s">
        <v>33</v>
      </c>
      <c r="H1149" s="52">
        <v>2023</v>
      </c>
      <c r="I1149" s="38">
        <v>51.1</v>
      </c>
      <c r="J1149" s="38">
        <v>50</v>
      </c>
      <c r="K1149" s="38">
        <v>50</v>
      </c>
      <c r="L1149" s="38">
        <v>50</v>
      </c>
      <c r="M1149" s="38">
        <v>50</v>
      </c>
      <c r="N1149" s="37">
        <v>50</v>
      </c>
      <c r="O1149" s="37">
        <v>50</v>
      </c>
      <c r="P1149" s="37">
        <v>50</v>
      </c>
      <c r="Q1149" s="37">
        <v>50</v>
      </c>
      <c r="R1149" s="37">
        <v>50</v>
      </c>
      <c r="S1149" s="37">
        <v>50</v>
      </c>
    </row>
    <row r="1150" spans="1:19" customFormat="1" ht="13.2">
      <c r="A1150" s="5">
        <f t="shared" si="35"/>
        <v>1150</v>
      </c>
      <c r="B1150" s="51" t="s">
        <v>1837</v>
      </c>
      <c r="C1150" s="51"/>
      <c r="D1150" s="51" t="s">
        <v>1838</v>
      </c>
      <c r="E1150" s="51" t="s">
        <v>1597</v>
      </c>
      <c r="F1150" s="51" t="s">
        <v>1501</v>
      </c>
      <c r="G1150" s="51" t="s">
        <v>33</v>
      </c>
      <c r="H1150" s="52">
        <v>2020</v>
      </c>
      <c r="I1150" s="38">
        <v>2</v>
      </c>
      <c r="J1150" s="38">
        <v>2</v>
      </c>
      <c r="K1150" s="38">
        <v>2</v>
      </c>
      <c r="L1150" s="38">
        <v>2</v>
      </c>
      <c r="M1150" s="38">
        <v>2</v>
      </c>
      <c r="N1150" s="37">
        <v>2</v>
      </c>
      <c r="O1150" s="37">
        <v>2</v>
      </c>
      <c r="P1150" s="37">
        <v>2</v>
      </c>
      <c r="Q1150" s="37">
        <v>2</v>
      </c>
      <c r="R1150" s="37">
        <v>2</v>
      </c>
      <c r="S1150" s="37">
        <v>2</v>
      </c>
    </row>
    <row r="1151" spans="1:19" customFormat="1" ht="13.2">
      <c r="A1151" s="5">
        <f t="shared" si="35"/>
        <v>1151</v>
      </c>
      <c r="B1151" s="51" t="s">
        <v>2673</v>
      </c>
      <c r="C1151" s="51"/>
      <c r="D1151" s="51" t="s">
        <v>2674</v>
      </c>
      <c r="E1151" s="51" t="s">
        <v>1558</v>
      </c>
      <c r="F1151" s="51" t="s">
        <v>1501</v>
      </c>
      <c r="G1151" s="51" t="s">
        <v>32</v>
      </c>
      <c r="H1151" s="52">
        <v>2023</v>
      </c>
      <c r="I1151" s="38">
        <v>9.9499999999999993</v>
      </c>
      <c r="J1151" s="38">
        <v>9.9</v>
      </c>
      <c r="K1151" s="38">
        <v>9.9</v>
      </c>
      <c r="L1151" s="38">
        <v>9.9</v>
      </c>
      <c r="M1151" s="38">
        <v>9.9</v>
      </c>
      <c r="N1151" s="37">
        <v>9.9</v>
      </c>
      <c r="O1151" s="37">
        <v>9.9</v>
      </c>
      <c r="P1151" s="37">
        <v>9.9</v>
      </c>
      <c r="Q1151" s="37">
        <v>9.9</v>
      </c>
      <c r="R1151" s="37">
        <v>9.9</v>
      </c>
      <c r="S1151" s="37">
        <v>9.9</v>
      </c>
    </row>
    <row r="1152" spans="1:19" customFormat="1" ht="13.2">
      <c r="A1152" s="5">
        <f t="shared" si="35"/>
        <v>1152</v>
      </c>
      <c r="B1152" s="51" t="s">
        <v>3968</v>
      </c>
      <c r="C1152" s="51"/>
      <c r="D1152" s="51" t="s">
        <v>3969</v>
      </c>
      <c r="E1152" s="51" t="s">
        <v>1415</v>
      </c>
      <c r="F1152" s="51" t="s">
        <v>1501</v>
      </c>
      <c r="G1152" s="51" t="s">
        <v>33</v>
      </c>
      <c r="H1152" s="52">
        <v>2023</v>
      </c>
      <c r="I1152" s="38">
        <v>61.5</v>
      </c>
      <c r="J1152" s="38">
        <v>60</v>
      </c>
      <c r="K1152" s="38">
        <v>60</v>
      </c>
      <c r="L1152" s="38">
        <v>60</v>
      </c>
      <c r="M1152" s="38">
        <v>60</v>
      </c>
      <c r="N1152" s="37">
        <v>60</v>
      </c>
      <c r="O1152" s="37">
        <v>60</v>
      </c>
      <c r="P1152" s="37">
        <v>60</v>
      </c>
      <c r="Q1152" s="37">
        <v>60</v>
      </c>
      <c r="R1152" s="37">
        <v>60</v>
      </c>
      <c r="S1152" s="37">
        <v>60</v>
      </c>
    </row>
    <row r="1153" spans="1:19" customFormat="1" ht="13.2">
      <c r="A1153" s="5">
        <f t="shared" si="35"/>
        <v>1153</v>
      </c>
      <c r="B1153" s="51" t="s">
        <v>1502</v>
      </c>
      <c r="C1153" s="51"/>
      <c r="D1153" s="51" t="s">
        <v>1503</v>
      </c>
      <c r="E1153" s="51" t="s">
        <v>1033</v>
      </c>
      <c r="F1153" s="51" t="s">
        <v>1501</v>
      </c>
      <c r="G1153" s="51" t="s">
        <v>33</v>
      </c>
      <c r="H1153" s="52">
        <v>2017</v>
      </c>
      <c r="I1153" s="38">
        <v>9.9</v>
      </c>
      <c r="J1153" s="38">
        <v>9.9</v>
      </c>
      <c r="K1153" s="38">
        <v>9.9</v>
      </c>
      <c r="L1153" s="38">
        <v>9.9</v>
      </c>
      <c r="M1153" s="38">
        <v>9.9</v>
      </c>
      <c r="N1153" s="37">
        <v>9.9</v>
      </c>
      <c r="O1153" s="37">
        <v>9.9</v>
      </c>
      <c r="P1153" s="37">
        <v>9.9</v>
      </c>
      <c r="Q1153" s="37">
        <v>9.9</v>
      </c>
      <c r="R1153" s="37">
        <v>9.9</v>
      </c>
      <c r="S1153" s="37">
        <v>9.9</v>
      </c>
    </row>
    <row r="1154" spans="1:19" customFormat="1" ht="13.2">
      <c r="A1154" s="5">
        <f t="shared" si="35"/>
        <v>1154</v>
      </c>
      <c r="B1154" s="51" t="s">
        <v>1767</v>
      </c>
      <c r="C1154" s="51"/>
      <c r="D1154" s="51" t="s">
        <v>3970</v>
      </c>
      <c r="E1154" s="51" t="s">
        <v>113</v>
      </c>
      <c r="F1154" s="51" t="s">
        <v>1501</v>
      </c>
      <c r="G1154" s="51" t="s">
        <v>32</v>
      </c>
      <c r="H1154" s="52">
        <v>2020</v>
      </c>
      <c r="I1154" s="38">
        <v>2.2999999999999998</v>
      </c>
      <c r="J1154" s="38">
        <v>2.2999999999999998</v>
      </c>
      <c r="K1154" s="38">
        <v>2.2999999999999998</v>
      </c>
      <c r="L1154" s="38">
        <v>2.2999999999999998</v>
      </c>
      <c r="M1154" s="38">
        <v>2.2999999999999998</v>
      </c>
      <c r="N1154" s="37">
        <v>2.2999999999999998</v>
      </c>
      <c r="O1154" s="37">
        <v>2.2999999999999998</v>
      </c>
      <c r="P1154" s="37">
        <v>2.2999999999999998</v>
      </c>
      <c r="Q1154" s="37">
        <v>2.2999999999999998</v>
      </c>
      <c r="R1154" s="37">
        <v>2.2999999999999998</v>
      </c>
      <c r="S1154" s="37">
        <v>2.2999999999999998</v>
      </c>
    </row>
    <row r="1155" spans="1:19" customFormat="1" ht="13.2">
      <c r="A1155" s="5">
        <f t="shared" si="35"/>
        <v>1155</v>
      </c>
      <c r="B1155" s="51" t="s">
        <v>3971</v>
      </c>
      <c r="C1155" s="51"/>
      <c r="D1155" s="51" t="s">
        <v>3972</v>
      </c>
      <c r="E1155" s="51" t="s">
        <v>42</v>
      </c>
      <c r="F1155" s="51" t="s">
        <v>1501</v>
      </c>
      <c r="G1155" s="51" t="s">
        <v>33</v>
      </c>
      <c r="H1155" s="52">
        <v>2024</v>
      </c>
      <c r="I1155" s="38">
        <v>10</v>
      </c>
      <c r="J1155" s="38">
        <v>10</v>
      </c>
      <c r="K1155" s="38">
        <v>10</v>
      </c>
      <c r="L1155" s="38">
        <v>10</v>
      </c>
      <c r="M1155" s="38">
        <v>10</v>
      </c>
      <c r="N1155" s="37">
        <v>10</v>
      </c>
      <c r="O1155" s="37">
        <v>10</v>
      </c>
      <c r="P1155" s="37">
        <v>10</v>
      </c>
      <c r="Q1155" s="37">
        <v>10</v>
      </c>
      <c r="R1155" s="37">
        <v>10</v>
      </c>
      <c r="S1155" s="37">
        <v>10</v>
      </c>
    </row>
    <row r="1156" spans="1:19" customFormat="1" ht="13.2">
      <c r="A1156" s="5">
        <f t="shared" si="35"/>
        <v>1156</v>
      </c>
      <c r="B1156" s="51" t="s">
        <v>2843</v>
      </c>
      <c r="C1156" s="51"/>
      <c r="D1156" s="51" t="s">
        <v>3973</v>
      </c>
      <c r="E1156" s="51" t="s">
        <v>2844</v>
      </c>
      <c r="F1156" s="51" t="s">
        <v>1501</v>
      </c>
      <c r="G1156" s="51" t="s">
        <v>32</v>
      </c>
      <c r="H1156" s="52">
        <v>2023</v>
      </c>
      <c r="I1156" s="38">
        <v>9.9499999999999993</v>
      </c>
      <c r="J1156" s="38">
        <v>9.9</v>
      </c>
      <c r="K1156" s="38">
        <v>9.9</v>
      </c>
      <c r="L1156" s="38">
        <v>9.9</v>
      </c>
      <c r="M1156" s="38">
        <v>9.9</v>
      </c>
      <c r="N1156" s="37">
        <v>9.9</v>
      </c>
      <c r="O1156" s="37">
        <v>9.9</v>
      </c>
      <c r="P1156" s="37">
        <v>9.9</v>
      </c>
      <c r="Q1156" s="37">
        <v>9.9</v>
      </c>
      <c r="R1156" s="37">
        <v>9.9</v>
      </c>
      <c r="S1156" s="37">
        <v>9.9</v>
      </c>
    </row>
    <row r="1157" spans="1:19" customFormat="1" ht="13.2">
      <c r="A1157" s="5">
        <f t="shared" si="35"/>
        <v>1157</v>
      </c>
      <c r="B1157" s="51" t="s">
        <v>1524</v>
      </c>
      <c r="C1157" s="51"/>
      <c r="D1157" s="51" t="s">
        <v>1525</v>
      </c>
      <c r="E1157" s="51" t="s">
        <v>315</v>
      </c>
      <c r="F1157" s="51" t="s">
        <v>1501</v>
      </c>
      <c r="G1157" s="51" t="s">
        <v>32</v>
      </c>
      <c r="H1157" s="52">
        <v>2017</v>
      </c>
      <c r="I1157" s="38">
        <v>1.5</v>
      </c>
      <c r="J1157" s="38">
        <v>1.5</v>
      </c>
      <c r="K1157" s="38">
        <v>1.5</v>
      </c>
      <c r="L1157" s="38">
        <v>1.5</v>
      </c>
      <c r="M1157" s="38">
        <v>1.5</v>
      </c>
      <c r="N1157" s="37">
        <v>1.5</v>
      </c>
      <c r="O1157" s="37">
        <v>1.5</v>
      </c>
      <c r="P1157" s="37">
        <v>1.5</v>
      </c>
      <c r="Q1157" s="37">
        <v>1.5</v>
      </c>
      <c r="R1157" s="37">
        <v>1.5</v>
      </c>
      <c r="S1157" s="37">
        <v>1.5</v>
      </c>
    </row>
    <row r="1158" spans="1:19" customFormat="1" ht="13.2">
      <c r="A1158" s="5">
        <f t="shared" ref="A1158:A1221" si="37">A1157+1</f>
        <v>1158</v>
      </c>
      <c r="B1158" s="51" t="s">
        <v>1818</v>
      </c>
      <c r="C1158" s="51"/>
      <c r="D1158" s="51" t="s">
        <v>2047</v>
      </c>
      <c r="E1158" s="51" t="s">
        <v>44</v>
      </c>
      <c r="F1158" s="51" t="s">
        <v>1501</v>
      </c>
      <c r="G1158" s="51" t="s">
        <v>31</v>
      </c>
      <c r="H1158" s="52">
        <v>2021</v>
      </c>
      <c r="I1158" s="38">
        <v>51.7</v>
      </c>
      <c r="J1158" s="38">
        <v>51.7</v>
      </c>
      <c r="K1158" s="38">
        <v>51.7</v>
      </c>
      <c r="L1158" s="38">
        <v>51.7</v>
      </c>
      <c r="M1158" s="38">
        <v>51.7</v>
      </c>
      <c r="N1158" s="37">
        <v>51.7</v>
      </c>
      <c r="O1158" s="37">
        <v>51.7</v>
      </c>
      <c r="P1158" s="37">
        <v>51.7</v>
      </c>
      <c r="Q1158" s="37">
        <v>51.7</v>
      </c>
      <c r="R1158" s="37">
        <v>51.7</v>
      </c>
      <c r="S1158" s="37">
        <v>51.7</v>
      </c>
    </row>
    <row r="1159" spans="1:19" customFormat="1" ht="13.2">
      <c r="A1159" s="5">
        <f t="shared" si="37"/>
        <v>1159</v>
      </c>
      <c r="B1159" s="51" t="s">
        <v>2675</v>
      </c>
      <c r="C1159" s="51"/>
      <c r="D1159" s="51" t="s">
        <v>2676</v>
      </c>
      <c r="E1159" s="51" t="s">
        <v>694</v>
      </c>
      <c r="F1159" s="51" t="s">
        <v>1501</v>
      </c>
      <c r="G1159" s="51" t="s">
        <v>33</v>
      </c>
      <c r="H1159" s="52">
        <v>2022</v>
      </c>
      <c r="I1159" s="38">
        <v>9.9499999999999993</v>
      </c>
      <c r="J1159" s="38">
        <v>9.9</v>
      </c>
      <c r="K1159" s="38">
        <v>9.9</v>
      </c>
      <c r="L1159" s="38">
        <v>9.9</v>
      </c>
      <c r="M1159" s="38">
        <v>9.9</v>
      </c>
      <c r="N1159" s="37">
        <v>9.9</v>
      </c>
      <c r="O1159" s="37">
        <v>9.9</v>
      </c>
      <c r="P1159" s="37">
        <v>9.9</v>
      </c>
      <c r="Q1159" s="37">
        <v>9.9</v>
      </c>
      <c r="R1159" s="37">
        <v>9.9</v>
      </c>
      <c r="S1159" s="37">
        <v>9.9</v>
      </c>
    </row>
    <row r="1160" spans="1:19" customFormat="1" ht="13.2">
      <c r="A1160" s="5">
        <f t="shared" si="37"/>
        <v>1160</v>
      </c>
      <c r="B1160" s="51" t="s">
        <v>3974</v>
      </c>
      <c r="C1160" s="51"/>
      <c r="D1160" s="51" t="s">
        <v>3975</v>
      </c>
      <c r="E1160" s="51" t="s">
        <v>2827</v>
      </c>
      <c r="F1160" s="51" t="s">
        <v>1501</v>
      </c>
      <c r="G1160" s="51" t="s">
        <v>31</v>
      </c>
      <c r="H1160" s="52">
        <v>2024</v>
      </c>
      <c r="I1160" s="38">
        <v>10</v>
      </c>
      <c r="J1160" s="38">
        <v>10</v>
      </c>
      <c r="K1160" s="38">
        <v>10</v>
      </c>
      <c r="L1160" s="38">
        <v>10</v>
      </c>
      <c r="M1160" s="38">
        <v>10</v>
      </c>
      <c r="N1160" s="37">
        <v>10</v>
      </c>
      <c r="O1160" s="37">
        <v>10</v>
      </c>
      <c r="P1160" s="37">
        <v>10</v>
      </c>
      <c r="Q1160" s="37">
        <v>10</v>
      </c>
      <c r="R1160" s="37">
        <v>10</v>
      </c>
      <c r="S1160" s="37">
        <v>10</v>
      </c>
    </row>
    <row r="1161" spans="1:19" customFormat="1" ht="13.2">
      <c r="A1161" s="5">
        <f t="shared" si="37"/>
        <v>1161</v>
      </c>
      <c r="B1161" s="51" t="s">
        <v>2454</v>
      </c>
      <c r="C1161" s="51"/>
      <c r="D1161" s="51" t="s">
        <v>2677</v>
      </c>
      <c r="E1161" s="51" t="s">
        <v>48</v>
      </c>
      <c r="F1161" s="51" t="s">
        <v>1501</v>
      </c>
      <c r="G1161" s="51" t="s">
        <v>32</v>
      </c>
      <c r="H1161" s="52">
        <v>2023</v>
      </c>
      <c r="I1161" s="38">
        <v>100.79</v>
      </c>
      <c r="J1161" s="38">
        <v>100</v>
      </c>
      <c r="K1161" s="38">
        <v>100</v>
      </c>
      <c r="L1161" s="38">
        <v>100</v>
      </c>
      <c r="M1161" s="38">
        <v>100</v>
      </c>
      <c r="N1161" s="37">
        <v>100</v>
      </c>
      <c r="O1161" s="37">
        <v>100</v>
      </c>
      <c r="P1161" s="37">
        <v>100</v>
      </c>
      <c r="Q1161" s="37">
        <v>100</v>
      </c>
      <c r="R1161" s="37">
        <v>100</v>
      </c>
      <c r="S1161" s="37">
        <v>100</v>
      </c>
    </row>
    <row r="1162" spans="1:19" customFormat="1" ht="13.2">
      <c r="A1162" s="5">
        <f t="shared" si="37"/>
        <v>1162</v>
      </c>
      <c r="B1162" s="51" t="s">
        <v>2455</v>
      </c>
      <c r="C1162" s="51"/>
      <c r="D1162" s="51" t="s">
        <v>2678</v>
      </c>
      <c r="E1162" s="51" t="s">
        <v>48</v>
      </c>
      <c r="F1162" s="51" t="s">
        <v>1501</v>
      </c>
      <c r="G1162" s="51" t="s">
        <v>32</v>
      </c>
      <c r="H1162" s="52">
        <v>2023</v>
      </c>
      <c r="I1162" s="38">
        <v>100.79</v>
      </c>
      <c r="J1162" s="38">
        <v>100</v>
      </c>
      <c r="K1162" s="38">
        <v>100</v>
      </c>
      <c r="L1162" s="38">
        <v>100</v>
      </c>
      <c r="M1162" s="38">
        <v>100</v>
      </c>
      <c r="N1162" s="37">
        <v>100</v>
      </c>
      <c r="O1162" s="37">
        <v>100</v>
      </c>
      <c r="P1162" s="37">
        <v>100</v>
      </c>
      <c r="Q1162" s="37">
        <v>100</v>
      </c>
      <c r="R1162" s="37">
        <v>100</v>
      </c>
      <c r="S1162" s="37">
        <v>100</v>
      </c>
    </row>
    <row r="1163" spans="1:19" customFormat="1" ht="13.2">
      <c r="A1163" s="5">
        <f t="shared" si="37"/>
        <v>1163</v>
      </c>
      <c r="B1163" s="51" t="s">
        <v>3976</v>
      </c>
      <c r="C1163" s="51"/>
      <c r="D1163" s="51" t="s">
        <v>3977</v>
      </c>
      <c r="E1163" s="51" t="s">
        <v>722</v>
      </c>
      <c r="F1163" s="51" t="s">
        <v>1501</v>
      </c>
      <c r="G1163" s="51" t="s">
        <v>31</v>
      </c>
      <c r="H1163" s="52">
        <v>2024</v>
      </c>
      <c r="I1163" s="38">
        <v>9.9499999999999993</v>
      </c>
      <c r="J1163" s="38">
        <v>9.9</v>
      </c>
      <c r="K1163" s="38">
        <v>9.9</v>
      </c>
      <c r="L1163" s="38">
        <v>9.9</v>
      </c>
      <c r="M1163" s="38">
        <v>9.9</v>
      </c>
      <c r="N1163" s="37">
        <v>9.9</v>
      </c>
      <c r="O1163" s="37">
        <v>9.9</v>
      </c>
      <c r="P1163" s="37">
        <v>9.9</v>
      </c>
      <c r="Q1163" s="37">
        <v>9.9</v>
      </c>
      <c r="R1163" s="37">
        <v>9.9</v>
      </c>
      <c r="S1163" s="37">
        <v>9.9</v>
      </c>
    </row>
    <row r="1164" spans="1:19" customFormat="1" ht="13.2">
      <c r="A1164" s="5">
        <f t="shared" si="37"/>
        <v>1164</v>
      </c>
      <c r="B1164" s="51" t="s">
        <v>1526</v>
      </c>
      <c r="C1164" s="51"/>
      <c r="D1164" s="51" t="s">
        <v>1527</v>
      </c>
      <c r="E1164" s="51" t="s">
        <v>315</v>
      </c>
      <c r="F1164" s="51" t="s">
        <v>1501</v>
      </c>
      <c r="G1164" s="51" t="s">
        <v>32</v>
      </c>
      <c r="H1164" s="52">
        <v>2018</v>
      </c>
      <c r="I1164" s="38">
        <v>1.5</v>
      </c>
      <c r="J1164" s="38">
        <v>1.5</v>
      </c>
      <c r="K1164" s="38">
        <v>1.5</v>
      </c>
      <c r="L1164" s="38">
        <v>1.5</v>
      </c>
      <c r="M1164" s="38">
        <v>1.5</v>
      </c>
      <c r="N1164" s="37">
        <v>1.5</v>
      </c>
      <c r="O1164" s="37">
        <v>1.5</v>
      </c>
      <c r="P1164" s="37">
        <v>1.5</v>
      </c>
      <c r="Q1164" s="37">
        <v>1.5</v>
      </c>
      <c r="R1164" s="37">
        <v>1.5</v>
      </c>
      <c r="S1164" s="37">
        <v>1.5</v>
      </c>
    </row>
    <row r="1165" spans="1:19" customFormat="1" ht="13.2">
      <c r="A1165" s="5">
        <f t="shared" si="37"/>
        <v>1165</v>
      </c>
      <c r="B1165" s="51" t="s">
        <v>2441</v>
      </c>
      <c r="C1165" s="51"/>
      <c r="D1165" s="51" t="s">
        <v>3978</v>
      </c>
      <c r="E1165" s="51" t="s">
        <v>109</v>
      </c>
      <c r="F1165" s="51" t="s">
        <v>1501</v>
      </c>
      <c r="G1165" s="51" t="s">
        <v>32</v>
      </c>
      <c r="H1165" s="52">
        <v>2024</v>
      </c>
      <c r="I1165" s="38">
        <v>70.5</v>
      </c>
      <c r="J1165" s="38">
        <v>70</v>
      </c>
      <c r="K1165" s="38">
        <v>70</v>
      </c>
      <c r="L1165" s="38">
        <v>70</v>
      </c>
      <c r="M1165" s="38">
        <v>70</v>
      </c>
      <c r="N1165" s="37">
        <v>70</v>
      </c>
      <c r="O1165" s="37">
        <v>70</v>
      </c>
      <c r="P1165" s="37">
        <v>70</v>
      </c>
      <c r="Q1165" s="37">
        <v>70</v>
      </c>
      <c r="R1165" s="37">
        <v>70</v>
      </c>
      <c r="S1165" s="37">
        <v>70</v>
      </c>
    </row>
    <row r="1166" spans="1:19" customFormat="1" ht="13.2">
      <c r="A1166" s="5">
        <f t="shared" si="37"/>
        <v>1166</v>
      </c>
      <c r="B1166" s="51" t="s">
        <v>2679</v>
      </c>
      <c r="C1166" s="51"/>
      <c r="D1166" s="51" t="s">
        <v>2680</v>
      </c>
      <c r="E1166" s="51" t="s">
        <v>360</v>
      </c>
      <c r="F1166" s="51" t="s">
        <v>1501</v>
      </c>
      <c r="G1166" s="51" t="s">
        <v>31</v>
      </c>
      <c r="H1166" s="52">
        <v>2022</v>
      </c>
      <c r="I1166" s="38">
        <v>63.5</v>
      </c>
      <c r="J1166" s="38">
        <v>62.5</v>
      </c>
      <c r="K1166" s="38">
        <v>62.5</v>
      </c>
      <c r="L1166" s="38">
        <v>62.5</v>
      </c>
      <c r="M1166" s="38">
        <v>62.5</v>
      </c>
      <c r="N1166" s="37">
        <v>62.5</v>
      </c>
      <c r="O1166" s="37">
        <v>62.5</v>
      </c>
      <c r="P1166" s="37">
        <v>62.5</v>
      </c>
      <c r="Q1166" s="37">
        <v>62.5</v>
      </c>
      <c r="R1166" s="37">
        <v>62.5</v>
      </c>
      <c r="S1166" s="37">
        <v>62.5</v>
      </c>
    </row>
    <row r="1167" spans="1:19" customFormat="1" ht="13.2">
      <c r="A1167" s="5">
        <f t="shared" si="37"/>
        <v>1167</v>
      </c>
      <c r="B1167" s="51" t="s">
        <v>2681</v>
      </c>
      <c r="C1167" s="51"/>
      <c r="D1167" s="51" t="s">
        <v>2682</v>
      </c>
      <c r="E1167" s="51" t="s">
        <v>360</v>
      </c>
      <c r="F1167" s="51" t="s">
        <v>1501</v>
      </c>
      <c r="G1167" s="51" t="s">
        <v>31</v>
      </c>
      <c r="H1167" s="52">
        <v>2022</v>
      </c>
      <c r="I1167" s="38">
        <v>63.5</v>
      </c>
      <c r="J1167" s="38">
        <v>62.5</v>
      </c>
      <c r="K1167" s="38">
        <v>62.5</v>
      </c>
      <c r="L1167" s="38">
        <v>62.5</v>
      </c>
      <c r="M1167" s="38">
        <v>62.5</v>
      </c>
      <c r="N1167" s="37">
        <v>62.5</v>
      </c>
      <c r="O1167" s="37">
        <v>62.5</v>
      </c>
      <c r="P1167" s="37">
        <v>62.5</v>
      </c>
      <c r="Q1167" s="37">
        <v>62.5</v>
      </c>
      <c r="R1167" s="37">
        <v>62.5</v>
      </c>
      <c r="S1167" s="37">
        <v>62.5</v>
      </c>
    </row>
    <row r="1168" spans="1:19" customFormat="1" ht="13.2">
      <c r="A1168" s="5">
        <f t="shared" si="37"/>
        <v>1168</v>
      </c>
      <c r="B1168" s="51" t="s">
        <v>3979</v>
      </c>
      <c r="C1168" s="51"/>
      <c r="D1168" s="51" t="s">
        <v>3980</v>
      </c>
      <c r="E1168" s="51" t="s">
        <v>48</v>
      </c>
      <c r="F1168" s="51" t="s">
        <v>1501</v>
      </c>
      <c r="G1168" s="51" t="s">
        <v>32</v>
      </c>
      <c r="H1168" s="52">
        <v>2023</v>
      </c>
      <c r="I1168" s="38">
        <v>9.99</v>
      </c>
      <c r="J1168" s="38">
        <v>9.9</v>
      </c>
      <c r="K1168" s="38">
        <v>9.9</v>
      </c>
      <c r="L1168" s="38">
        <v>9.9</v>
      </c>
      <c r="M1168" s="38">
        <v>9.9</v>
      </c>
      <c r="N1168" s="37">
        <v>9.9</v>
      </c>
      <c r="O1168" s="37">
        <v>9.9</v>
      </c>
      <c r="P1168" s="37">
        <v>9.9</v>
      </c>
      <c r="Q1168" s="37">
        <v>9.9</v>
      </c>
      <c r="R1168" s="37">
        <v>9.9</v>
      </c>
      <c r="S1168" s="37">
        <v>9.9</v>
      </c>
    </row>
    <row r="1169" spans="1:19" customFormat="1" ht="13.2">
      <c r="A1169" s="5">
        <f t="shared" si="37"/>
        <v>1169</v>
      </c>
      <c r="B1169" s="51" t="s">
        <v>2683</v>
      </c>
      <c r="C1169" s="51"/>
      <c r="D1169" s="51" t="s">
        <v>2684</v>
      </c>
      <c r="E1169" s="51" t="s">
        <v>1536</v>
      </c>
      <c r="F1169" s="51" t="s">
        <v>1501</v>
      </c>
      <c r="G1169" s="51" t="s">
        <v>69</v>
      </c>
      <c r="H1169" s="52">
        <v>2022</v>
      </c>
      <c r="I1169" s="38">
        <v>51.75</v>
      </c>
      <c r="J1169" s="38">
        <v>50</v>
      </c>
      <c r="K1169" s="38">
        <v>50</v>
      </c>
      <c r="L1169" s="38">
        <v>50</v>
      </c>
      <c r="M1169" s="38">
        <v>50</v>
      </c>
      <c r="N1169" s="37">
        <v>50</v>
      </c>
      <c r="O1169" s="37">
        <v>50</v>
      </c>
      <c r="P1169" s="37">
        <v>50</v>
      </c>
      <c r="Q1169" s="37">
        <v>50</v>
      </c>
      <c r="R1169" s="37">
        <v>50</v>
      </c>
      <c r="S1169" s="37">
        <v>50</v>
      </c>
    </row>
    <row r="1170" spans="1:19" customFormat="1" ht="13.2">
      <c r="A1170" s="5">
        <f t="shared" si="37"/>
        <v>1170</v>
      </c>
      <c r="B1170" s="51" t="s">
        <v>1725</v>
      </c>
      <c r="C1170" s="51"/>
      <c r="D1170" s="51" t="s">
        <v>2048</v>
      </c>
      <c r="E1170" s="51" t="s">
        <v>114</v>
      </c>
      <c r="F1170" s="51" t="s">
        <v>1501</v>
      </c>
      <c r="G1170" s="51" t="s">
        <v>32</v>
      </c>
      <c r="H1170" s="52">
        <v>2021</v>
      </c>
      <c r="I1170" s="38">
        <v>100.5</v>
      </c>
      <c r="J1170" s="38">
        <v>100.5</v>
      </c>
      <c r="K1170" s="38">
        <v>100.5</v>
      </c>
      <c r="L1170" s="38">
        <v>100.5</v>
      </c>
      <c r="M1170" s="38">
        <v>100.5</v>
      </c>
      <c r="N1170" s="37">
        <v>100.5</v>
      </c>
      <c r="O1170" s="37">
        <v>100.5</v>
      </c>
      <c r="P1170" s="37">
        <v>100.5</v>
      </c>
      <c r="Q1170" s="37">
        <v>100.5</v>
      </c>
      <c r="R1170" s="37">
        <v>100.5</v>
      </c>
      <c r="S1170" s="37">
        <v>100.5</v>
      </c>
    </row>
    <row r="1171" spans="1:19" customFormat="1" ht="13.2">
      <c r="A1171" s="5">
        <f t="shared" si="37"/>
        <v>1171</v>
      </c>
      <c r="B1171" s="51" t="s">
        <v>3981</v>
      </c>
      <c r="C1171" s="51"/>
      <c r="D1171" s="51" t="s">
        <v>3982</v>
      </c>
      <c r="E1171" s="51" t="s">
        <v>48</v>
      </c>
      <c r="F1171" s="51" t="s">
        <v>1501</v>
      </c>
      <c r="G1171" s="51" t="s">
        <v>32</v>
      </c>
      <c r="H1171" s="52">
        <v>2023</v>
      </c>
      <c r="I1171" s="38">
        <v>9.99</v>
      </c>
      <c r="J1171" s="38">
        <v>9.9</v>
      </c>
      <c r="K1171" s="38">
        <v>9.9</v>
      </c>
      <c r="L1171" s="38">
        <v>9.9</v>
      </c>
      <c r="M1171" s="38">
        <v>9.9</v>
      </c>
      <c r="N1171" s="37">
        <v>9.9</v>
      </c>
      <c r="O1171" s="37">
        <v>9.9</v>
      </c>
      <c r="P1171" s="37">
        <v>9.9</v>
      </c>
      <c r="Q1171" s="37">
        <v>9.9</v>
      </c>
      <c r="R1171" s="37">
        <v>9.9</v>
      </c>
      <c r="S1171" s="37">
        <v>9.9</v>
      </c>
    </row>
    <row r="1172" spans="1:19" customFormat="1" ht="13.2">
      <c r="A1172" s="5">
        <f t="shared" si="37"/>
        <v>1172</v>
      </c>
      <c r="B1172" s="51" t="s">
        <v>1504</v>
      </c>
      <c r="C1172" s="51"/>
      <c r="D1172" s="51" t="s">
        <v>1505</v>
      </c>
      <c r="E1172" s="51" t="s">
        <v>1168</v>
      </c>
      <c r="F1172" s="51" t="s">
        <v>1501</v>
      </c>
      <c r="G1172" s="51" t="s">
        <v>33</v>
      </c>
      <c r="H1172" s="52">
        <v>2013</v>
      </c>
      <c r="I1172" s="38">
        <v>36</v>
      </c>
      <c r="J1172" s="38">
        <v>33.700000000000003</v>
      </c>
      <c r="K1172" s="38">
        <v>33.700000000000003</v>
      </c>
      <c r="L1172" s="38">
        <v>33.700000000000003</v>
      </c>
      <c r="M1172" s="38">
        <v>33.700000000000003</v>
      </c>
      <c r="N1172" s="37">
        <v>33.700000000000003</v>
      </c>
      <c r="O1172" s="37">
        <v>33.700000000000003</v>
      </c>
      <c r="P1172" s="37">
        <v>33.700000000000003</v>
      </c>
      <c r="Q1172" s="37">
        <v>33.700000000000003</v>
      </c>
      <c r="R1172" s="37">
        <v>33.700000000000003</v>
      </c>
      <c r="S1172" s="37">
        <v>33.700000000000003</v>
      </c>
    </row>
    <row r="1173" spans="1:19" customFormat="1" ht="13.2">
      <c r="A1173" s="5">
        <f t="shared" si="37"/>
        <v>1173</v>
      </c>
      <c r="B1173" s="51" t="s">
        <v>2705</v>
      </c>
      <c r="C1173" s="51"/>
      <c r="D1173" s="51" t="s">
        <v>2706</v>
      </c>
      <c r="E1173" s="51" t="s">
        <v>449</v>
      </c>
      <c r="F1173" s="51" t="s">
        <v>1501</v>
      </c>
      <c r="G1173" s="51" t="s">
        <v>33</v>
      </c>
      <c r="H1173" s="52">
        <v>2023</v>
      </c>
      <c r="I1173" s="38">
        <v>9.9499999999999993</v>
      </c>
      <c r="J1173" s="38">
        <v>9.9</v>
      </c>
      <c r="K1173" s="38">
        <v>9.9</v>
      </c>
      <c r="L1173" s="38">
        <v>9.9</v>
      </c>
      <c r="M1173" s="38">
        <v>9.9</v>
      </c>
      <c r="N1173" s="37">
        <v>9.9</v>
      </c>
      <c r="O1173" s="37">
        <v>9.9</v>
      </c>
      <c r="P1173" s="37">
        <v>9.9</v>
      </c>
      <c r="Q1173" s="37">
        <v>9.9</v>
      </c>
      <c r="R1173" s="37">
        <v>9.9</v>
      </c>
      <c r="S1173" s="37">
        <v>9.9</v>
      </c>
    </row>
    <row r="1174" spans="1:19" customFormat="1" ht="13.2">
      <c r="A1174" s="5">
        <f t="shared" si="37"/>
        <v>1174</v>
      </c>
      <c r="B1174" s="51" t="s">
        <v>3983</v>
      </c>
      <c r="C1174" s="51"/>
      <c r="D1174" s="51" t="s">
        <v>3984</v>
      </c>
      <c r="E1174" s="51" t="s">
        <v>814</v>
      </c>
      <c r="F1174" s="51" t="s">
        <v>1501</v>
      </c>
      <c r="G1174" s="51" t="s">
        <v>31</v>
      </c>
      <c r="H1174" s="52">
        <v>2024</v>
      </c>
      <c r="I1174" s="38">
        <v>10</v>
      </c>
      <c r="J1174" s="38">
        <v>10</v>
      </c>
      <c r="K1174" s="38">
        <v>10</v>
      </c>
      <c r="L1174" s="38">
        <v>10</v>
      </c>
      <c r="M1174" s="38">
        <v>10</v>
      </c>
      <c r="N1174" s="37">
        <v>10</v>
      </c>
      <c r="O1174" s="37">
        <v>10</v>
      </c>
      <c r="P1174" s="37">
        <v>10</v>
      </c>
      <c r="Q1174" s="37">
        <v>10</v>
      </c>
      <c r="R1174" s="37">
        <v>10</v>
      </c>
      <c r="S1174" s="37">
        <v>10</v>
      </c>
    </row>
    <row r="1175" spans="1:19" customFormat="1" ht="13.2">
      <c r="A1175" s="5">
        <f t="shared" si="37"/>
        <v>1175</v>
      </c>
      <c r="B1175" s="51" t="s">
        <v>1768</v>
      </c>
      <c r="C1175" s="51"/>
      <c r="D1175" s="51" t="s">
        <v>2685</v>
      </c>
      <c r="E1175" s="51" t="s">
        <v>244</v>
      </c>
      <c r="F1175" s="51" t="s">
        <v>1501</v>
      </c>
      <c r="G1175" s="51" t="s">
        <v>69</v>
      </c>
      <c r="H1175" s="52">
        <v>2019</v>
      </c>
      <c r="I1175" s="38">
        <v>9.9</v>
      </c>
      <c r="J1175" s="38">
        <v>9.9</v>
      </c>
      <c r="K1175" s="38">
        <v>9.9</v>
      </c>
      <c r="L1175" s="38">
        <v>9.9</v>
      </c>
      <c r="M1175" s="38">
        <v>9.9</v>
      </c>
      <c r="N1175" s="37">
        <v>9.9</v>
      </c>
      <c r="O1175" s="37">
        <v>9.9</v>
      </c>
      <c r="P1175" s="37">
        <v>9.9</v>
      </c>
      <c r="Q1175" s="37">
        <v>9.9</v>
      </c>
      <c r="R1175" s="37">
        <v>9.9</v>
      </c>
      <c r="S1175" s="37">
        <v>9.9</v>
      </c>
    </row>
    <row r="1176" spans="1:19" customFormat="1" ht="13.2">
      <c r="A1176" s="5">
        <f t="shared" si="37"/>
        <v>1176</v>
      </c>
      <c r="B1176" s="51" t="s">
        <v>3985</v>
      </c>
      <c r="C1176" s="51"/>
      <c r="D1176" s="51" t="s">
        <v>3986</v>
      </c>
      <c r="E1176" s="51" t="s">
        <v>694</v>
      </c>
      <c r="F1176" s="51" t="s">
        <v>1501</v>
      </c>
      <c r="G1176" s="51" t="s">
        <v>33</v>
      </c>
      <c r="H1176" s="52">
        <v>2021</v>
      </c>
      <c r="I1176" s="38">
        <v>9.9</v>
      </c>
      <c r="J1176" s="38">
        <v>9.9</v>
      </c>
      <c r="K1176" s="38">
        <v>9.9</v>
      </c>
      <c r="L1176" s="38">
        <v>9.9</v>
      </c>
      <c r="M1176" s="38">
        <v>9.9</v>
      </c>
      <c r="N1176" s="37">
        <v>9.9</v>
      </c>
      <c r="O1176" s="37">
        <v>9.9</v>
      </c>
      <c r="P1176" s="37">
        <v>9.9</v>
      </c>
      <c r="Q1176" s="37">
        <v>9.9</v>
      </c>
      <c r="R1176" s="37">
        <v>9.9</v>
      </c>
      <c r="S1176" s="37">
        <v>9.9</v>
      </c>
    </row>
    <row r="1177" spans="1:19" customFormat="1" ht="13.2">
      <c r="A1177" s="5">
        <f t="shared" si="37"/>
        <v>1177</v>
      </c>
      <c r="B1177" s="51" t="s">
        <v>2707</v>
      </c>
      <c r="C1177" s="51"/>
      <c r="D1177" s="51" t="s">
        <v>2708</v>
      </c>
      <c r="E1177" s="51" t="s">
        <v>1033</v>
      </c>
      <c r="F1177" s="51" t="s">
        <v>1501</v>
      </c>
      <c r="G1177" s="51" t="s">
        <v>33</v>
      </c>
      <c r="H1177" s="52">
        <v>2023</v>
      </c>
      <c r="I1177" s="38">
        <v>15.1</v>
      </c>
      <c r="J1177" s="38">
        <v>15.1</v>
      </c>
      <c r="K1177" s="38">
        <v>15.1</v>
      </c>
      <c r="L1177" s="38">
        <v>15.1</v>
      </c>
      <c r="M1177" s="38">
        <v>15.1</v>
      </c>
      <c r="N1177" s="37">
        <v>15.1</v>
      </c>
      <c r="O1177" s="37">
        <v>15.1</v>
      </c>
      <c r="P1177" s="37">
        <v>15.1</v>
      </c>
      <c r="Q1177" s="37">
        <v>15.1</v>
      </c>
      <c r="R1177" s="37">
        <v>15.1</v>
      </c>
      <c r="S1177" s="37">
        <v>15.1</v>
      </c>
    </row>
    <row r="1178" spans="1:19" customFormat="1" ht="13.2">
      <c r="A1178" s="5">
        <f t="shared" si="37"/>
        <v>1178</v>
      </c>
      <c r="B1178" s="51" t="s">
        <v>2709</v>
      </c>
      <c r="C1178" s="51"/>
      <c r="D1178" s="51" t="s">
        <v>2710</v>
      </c>
      <c r="E1178" s="51" t="s">
        <v>1033</v>
      </c>
      <c r="F1178" s="51" t="s">
        <v>1501</v>
      </c>
      <c r="G1178" s="51" t="s">
        <v>33</v>
      </c>
      <c r="H1178" s="52">
        <v>2023</v>
      </c>
      <c r="I1178" s="38">
        <v>15.1</v>
      </c>
      <c r="J1178" s="38">
        <v>15.1</v>
      </c>
      <c r="K1178" s="38">
        <v>15.1</v>
      </c>
      <c r="L1178" s="38">
        <v>15.1</v>
      </c>
      <c r="M1178" s="38">
        <v>15.1</v>
      </c>
      <c r="N1178" s="37">
        <v>15.1</v>
      </c>
      <c r="O1178" s="37">
        <v>15.1</v>
      </c>
      <c r="P1178" s="37">
        <v>15.1</v>
      </c>
      <c r="Q1178" s="37">
        <v>15.1</v>
      </c>
      <c r="R1178" s="37">
        <v>15.1</v>
      </c>
      <c r="S1178" s="37">
        <v>15.1</v>
      </c>
    </row>
    <row r="1179" spans="1:19" customFormat="1" ht="13.2">
      <c r="A1179" s="5">
        <f t="shared" si="37"/>
        <v>1179</v>
      </c>
      <c r="B1179" s="51" t="s">
        <v>1506</v>
      </c>
      <c r="C1179" s="51"/>
      <c r="D1179" s="51" t="s">
        <v>1507</v>
      </c>
      <c r="E1179" s="51" t="s">
        <v>1033</v>
      </c>
      <c r="F1179" s="51" t="s">
        <v>1501</v>
      </c>
      <c r="G1179" s="51" t="s">
        <v>33</v>
      </c>
      <c r="H1179" s="52">
        <v>2017</v>
      </c>
      <c r="I1179" s="38">
        <v>9.9</v>
      </c>
      <c r="J1179" s="38">
        <v>9.9</v>
      </c>
      <c r="K1179" s="38">
        <v>9.9</v>
      </c>
      <c r="L1179" s="38">
        <v>9.9</v>
      </c>
      <c r="M1179" s="38">
        <v>9.9</v>
      </c>
      <c r="N1179" s="37">
        <v>9.9</v>
      </c>
      <c r="O1179" s="37">
        <v>9.9</v>
      </c>
      <c r="P1179" s="37">
        <v>9.9</v>
      </c>
      <c r="Q1179" s="37">
        <v>9.9</v>
      </c>
      <c r="R1179" s="37">
        <v>9.9</v>
      </c>
      <c r="S1179" s="37">
        <v>9.9</v>
      </c>
    </row>
    <row r="1180" spans="1:19" customFormat="1" ht="13.2">
      <c r="A1180" s="5">
        <f t="shared" si="37"/>
        <v>1180</v>
      </c>
      <c r="B1180" s="51" t="s">
        <v>1819</v>
      </c>
      <c r="C1180" s="51"/>
      <c r="D1180" s="51" t="s">
        <v>2392</v>
      </c>
      <c r="E1180" s="51" t="s">
        <v>46</v>
      </c>
      <c r="F1180" s="51" t="s">
        <v>1501</v>
      </c>
      <c r="G1180" s="51" t="s">
        <v>33</v>
      </c>
      <c r="H1180" s="52">
        <v>2023</v>
      </c>
      <c r="I1180" s="38">
        <v>51.1</v>
      </c>
      <c r="J1180" s="38">
        <v>50</v>
      </c>
      <c r="K1180" s="38">
        <v>50</v>
      </c>
      <c r="L1180" s="38">
        <v>50</v>
      </c>
      <c r="M1180" s="38">
        <v>50</v>
      </c>
      <c r="N1180" s="37">
        <v>50</v>
      </c>
      <c r="O1180" s="37">
        <v>50</v>
      </c>
      <c r="P1180" s="37">
        <v>50</v>
      </c>
      <c r="Q1180" s="37">
        <v>50</v>
      </c>
      <c r="R1180" s="37">
        <v>50</v>
      </c>
      <c r="S1180" s="37">
        <v>50</v>
      </c>
    </row>
    <row r="1181" spans="1:19" customFormat="1" ht="13.2">
      <c r="A1181" s="5">
        <f t="shared" si="37"/>
        <v>1181</v>
      </c>
      <c r="B1181" s="51" t="s">
        <v>2686</v>
      </c>
      <c r="C1181" s="51"/>
      <c r="D1181" s="51" t="s">
        <v>2687</v>
      </c>
      <c r="E1181" s="51" t="s">
        <v>694</v>
      </c>
      <c r="F1181" s="51" t="s">
        <v>1501</v>
      </c>
      <c r="G1181" s="51" t="s">
        <v>33</v>
      </c>
      <c r="H1181" s="52">
        <v>2022</v>
      </c>
      <c r="I1181" s="38">
        <v>9.9499999999999993</v>
      </c>
      <c r="J1181" s="38">
        <v>9.9</v>
      </c>
      <c r="K1181" s="38">
        <v>9.9</v>
      </c>
      <c r="L1181" s="38">
        <v>9.9</v>
      </c>
      <c r="M1181" s="38">
        <v>9.9</v>
      </c>
      <c r="N1181" s="37">
        <v>9.9</v>
      </c>
      <c r="O1181" s="37">
        <v>9.9</v>
      </c>
      <c r="P1181" s="37">
        <v>9.9</v>
      </c>
      <c r="Q1181" s="37">
        <v>9.9</v>
      </c>
      <c r="R1181" s="37">
        <v>9.9</v>
      </c>
      <c r="S1181" s="37">
        <v>9.9</v>
      </c>
    </row>
    <row r="1182" spans="1:19" customFormat="1" ht="13.2">
      <c r="A1182" s="5">
        <f t="shared" si="37"/>
        <v>1182</v>
      </c>
      <c r="B1182" s="51" t="s">
        <v>1822</v>
      </c>
      <c r="C1182" s="51"/>
      <c r="D1182" s="51" t="s">
        <v>2292</v>
      </c>
      <c r="E1182" s="51" t="s">
        <v>170</v>
      </c>
      <c r="F1182" s="51" t="s">
        <v>1501</v>
      </c>
      <c r="G1182" s="51" t="s">
        <v>31</v>
      </c>
      <c r="H1182" s="52">
        <v>2022</v>
      </c>
      <c r="I1182" s="38">
        <v>51.75</v>
      </c>
      <c r="J1182" s="38">
        <v>50</v>
      </c>
      <c r="K1182" s="38">
        <v>50</v>
      </c>
      <c r="L1182" s="38">
        <v>50</v>
      </c>
      <c r="M1182" s="38">
        <v>50</v>
      </c>
      <c r="N1182" s="37">
        <v>50</v>
      </c>
      <c r="O1182" s="37">
        <v>50</v>
      </c>
      <c r="P1182" s="37">
        <v>50</v>
      </c>
      <c r="Q1182" s="37">
        <v>50</v>
      </c>
      <c r="R1182" s="37">
        <v>50</v>
      </c>
      <c r="S1182" s="37">
        <v>50</v>
      </c>
    </row>
    <row r="1183" spans="1:19" customFormat="1" ht="13.2">
      <c r="A1183" s="5">
        <f t="shared" si="37"/>
        <v>1183</v>
      </c>
      <c r="B1183" s="51" t="s">
        <v>2711</v>
      </c>
      <c r="C1183" s="51"/>
      <c r="D1183" s="51" t="s">
        <v>2712</v>
      </c>
      <c r="E1183" s="51" t="s">
        <v>114</v>
      </c>
      <c r="F1183" s="51" t="s">
        <v>1501</v>
      </c>
      <c r="G1183" s="51" t="s">
        <v>32</v>
      </c>
      <c r="H1183" s="52">
        <v>2023</v>
      </c>
      <c r="I1183" s="38">
        <v>51.5</v>
      </c>
      <c r="J1183" s="38">
        <v>50</v>
      </c>
      <c r="K1183" s="38">
        <v>50</v>
      </c>
      <c r="L1183" s="38">
        <v>50</v>
      </c>
      <c r="M1183" s="38">
        <v>50</v>
      </c>
      <c r="N1183" s="37">
        <v>50</v>
      </c>
      <c r="O1183" s="37">
        <v>50</v>
      </c>
      <c r="P1183" s="37">
        <v>50</v>
      </c>
      <c r="Q1183" s="37">
        <v>50</v>
      </c>
      <c r="R1183" s="37">
        <v>50</v>
      </c>
      <c r="S1183" s="37">
        <v>50</v>
      </c>
    </row>
    <row r="1184" spans="1:19" customFormat="1" ht="13.2">
      <c r="A1184" s="5">
        <f t="shared" si="37"/>
        <v>1184</v>
      </c>
      <c r="B1184" s="51" t="s">
        <v>2713</v>
      </c>
      <c r="C1184" s="51"/>
      <c r="D1184" s="51" t="s">
        <v>2714</v>
      </c>
      <c r="E1184" s="51" t="s">
        <v>114</v>
      </c>
      <c r="F1184" s="51" t="s">
        <v>1501</v>
      </c>
      <c r="G1184" s="51" t="s">
        <v>32</v>
      </c>
      <c r="H1184" s="52">
        <v>2023</v>
      </c>
      <c r="I1184" s="38">
        <v>51.5</v>
      </c>
      <c r="J1184" s="38">
        <v>50</v>
      </c>
      <c r="K1184" s="38">
        <v>50</v>
      </c>
      <c r="L1184" s="38">
        <v>50</v>
      </c>
      <c r="M1184" s="38">
        <v>50</v>
      </c>
      <c r="N1184" s="37">
        <v>50</v>
      </c>
      <c r="O1184" s="37">
        <v>50</v>
      </c>
      <c r="P1184" s="37">
        <v>50</v>
      </c>
      <c r="Q1184" s="37">
        <v>50</v>
      </c>
      <c r="R1184" s="37">
        <v>50</v>
      </c>
      <c r="S1184" s="37">
        <v>50</v>
      </c>
    </row>
    <row r="1185" spans="1:20" customFormat="1" ht="13.2">
      <c r="A1185" s="5">
        <f t="shared" si="37"/>
        <v>1185</v>
      </c>
      <c r="B1185" s="51" t="s">
        <v>3987</v>
      </c>
      <c r="C1185" s="51" t="s">
        <v>4512</v>
      </c>
      <c r="D1185" s="51" t="s">
        <v>3988</v>
      </c>
      <c r="E1185" s="51" t="s">
        <v>1597</v>
      </c>
      <c r="F1185" s="51" t="s">
        <v>1501</v>
      </c>
      <c r="G1185" s="51" t="s">
        <v>33</v>
      </c>
      <c r="H1185" s="52">
        <v>2023</v>
      </c>
      <c r="I1185" s="38">
        <v>150.4</v>
      </c>
      <c r="J1185" s="38">
        <v>150</v>
      </c>
      <c r="K1185" s="38">
        <v>150</v>
      </c>
      <c r="L1185" s="38">
        <v>150</v>
      </c>
      <c r="M1185" s="38">
        <v>150</v>
      </c>
      <c r="N1185" s="37">
        <v>150</v>
      </c>
      <c r="O1185" s="37">
        <v>150</v>
      </c>
      <c r="P1185" s="37">
        <v>150</v>
      </c>
      <c r="Q1185" s="37">
        <v>150</v>
      </c>
      <c r="R1185" s="37">
        <v>150</v>
      </c>
      <c r="S1185" s="37">
        <v>150</v>
      </c>
    </row>
    <row r="1186" spans="1:20" customFormat="1" ht="13.2">
      <c r="A1186" s="5">
        <f t="shared" si="37"/>
        <v>1186</v>
      </c>
      <c r="B1186" s="51" t="s">
        <v>3989</v>
      </c>
      <c r="C1186" s="51" t="s">
        <v>4512</v>
      </c>
      <c r="D1186" s="51" t="s">
        <v>3990</v>
      </c>
      <c r="E1186" s="51" t="s">
        <v>1597</v>
      </c>
      <c r="F1186" s="51" t="s">
        <v>1501</v>
      </c>
      <c r="G1186" s="51" t="s">
        <v>33</v>
      </c>
      <c r="H1186" s="52">
        <v>2023</v>
      </c>
      <c r="I1186" s="38">
        <v>150.4</v>
      </c>
      <c r="J1186" s="38">
        <v>150</v>
      </c>
      <c r="K1186" s="38">
        <v>150</v>
      </c>
      <c r="L1186" s="38">
        <v>150</v>
      </c>
      <c r="M1186" s="38">
        <v>150</v>
      </c>
      <c r="N1186" s="37">
        <v>150</v>
      </c>
      <c r="O1186" s="37">
        <v>150</v>
      </c>
      <c r="P1186" s="37">
        <v>150</v>
      </c>
      <c r="Q1186" s="37">
        <v>150</v>
      </c>
      <c r="R1186" s="37">
        <v>150</v>
      </c>
      <c r="S1186" s="37">
        <v>150</v>
      </c>
    </row>
    <row r="1187" spans="1:20" customFormat="1" ht="13.2">
      <c r="A1187" s="5">
        <f t="shared" si="37"/>
        <v>1187</v>
      </c>
      <c r="B1187" s="51" t="s">
        <v>2444</v>
      </c>
      <c r="C1187" s="51"/>
      <c r="D1187" s="51" t="s">
        <v>2715</v>
      </c>
      <c r="E1187" s="51" t="s">
        <v>1456</v>
      </c>
      <c r="F1187" s="51" t="s">
        <v>1501</v>
      </c>
      <c r="G1187" s="51" t="s">
        <v>31</v>
      </c>
      <c r="H1187" s="52">
        <v>2023</v>
      </c>
      <c r="I1187" s="38">
        <v>51.6</v>
      </c>
      <c r="J1187" s="38">
        <v>50</v>
      </c>
      <c r="K1187" s="38">
        <v>50</v>
      </c>
      <c r="L1187" s="38">
        <v>50</v>
      </c>
      <c r="M1187" s="38">
        <v>50</v>
      </c>
      <c r="N1187" s="37">
        <v>50</v>
      </c>
      <c r="O1187" s="37">
        <v>50</v>
      </c>
      <c r="P1187" s="37">
        <v>50</v>
      </c>
      <c r="Q1187" s="37">
        <v>50</v>
      </c>
      <c r="R1187" s="37">
        <v>50</v>
      </c>
      <c r="S1187" s="37">
        <v>50</v>
      </c>
    </row>
    <row r="1188" spans="1:20" s="5" customFormat="1" ht="13.2">
      <c r="A1188" s="5">
        <f t="shared" si="37"/>
        <v>1188</v>
      </c>
      <c r="B1188" s="51" t="s">
        <v>2445</v>
      </c>
      <c r="C1188" s="51"/>
      <c r="D1188" s="51" t="s">
        <v>2464</v>
      </c>
      <c r="E1188" s="51" t="s">
        <v>1597</v>
      </c>
      <c r="F1188" s="51" t="s">
        <v>1501</v>
      </c>
      <c r="G1188" s="51" t="s">
        <v>33</v>
      </c>
      <c r="H1188" s="52">
        <v>2022</v>
      </c>
      <c r="I1188" s="38">
        <v>9.9499999999999993</v>
      </c>
      <c r="J1188" s="38">
        <v>9.9</v>
      </c>
      <c r="K1188" s="38">
        <v>9.9</v>
      </c>
      <c r="L1188" s="38">
        <v>9.9</v>
      </c>
      <c r="M1188" s="38">
        <v>9.9</v>
      </c>
      <c r="N1188" s="37">
        <v>9.9</v>
      </c>
      <c r="O1188" s="37">
        <v>9.9</v>
      </c>
      <c r="P1188" s="37">
        <v>9.9</v>
      </c>
      <c r="Q1188" s="37">
        <v>9.9</v>
      </c>
      <c r="R1188" s="37">
        <v>9.9</v>
      </c>
      <c r="S1188" s="37">
        <v>9.9</v>
      </c>
      <c r="T1188" s="207"/>
    </row>
    <row r="1189" spans="1:20" s="5" customFormat="1" ht="13.2">
      <c r="A1189" s="5">
        <f t="shared" si="37"/>
        <v>1189</v>
      </c>
      <c r="B1189" s="51" t="s">
        <v>2688</v>
      </c>
      <c r="C1189" s="51"/>
      <c r="D1189" s="51" t="s">
        <v>2689</v>
      </c>
      <c r="E1189" s="51" t="s">
        <v>1597</v>
      </c>
      <c r="F1189" s="51" t="s">
        <v>1501</v>
      </c>
      <c r="G1189" s="51" t="s">
        <v>33</v>
      </c>
      <c r="H1189" s="52">
        <v>2022</v>
      </c>
      <c r="I1189" s="38">
        <v>9.9499999999999993</v>
      </c>
      <c r="J1189" s="38">
        <v>9.9</v>
      </c>
      <c r="K1189" s="38">
        <v>9.9</v>
      </c>
      <c r="L1189" s="38">
        <v>9.9</v>
      </c>
      <c r="M1189" s="38">
        <v>9.9</v>
      </c>
      <c r="N1189" s="37">
        <v>9.9</v>
      </c>
      <c r="O1189" s="37">
        <v>9.9</v>
      </c>
      <c r="P1189" s="37">
        <v>9.9</v>
      </c>
      <c r="Q1189" s="37">
        <v>9.9</v>
      </c>
      <c r="R1189" s="37">
        <v>9.9</v>
      </c>
      <c r="S1189" s="37">
        <v>9.9</v>
      </c>
      <c r="T1189" s="207"/>
    </row>
    <row r="1190" spans="1:20" s="5" customFormat="1" ht="13.2">
      <c r="A1190" s="5">
        <f t="shared" si="37"/>
        <v>1190</v>
      </c>
      <c r="B1190" s="51" t="s">
        <v>2446</v>
      </c>
      <c r="C1190" s="51"/>
      <c r="D1190" s="51" t="s">
        <v>2690</v>
      </c>
      <c r="E1190" s="51" t="s">
        <v>103</v>
      </c>
      <c r="F1190" s="51" t="s">
        <v>1501</v>
      </c>
      <c r="G1190" s="51" t="s">
        <v>33</v>
      </c>
      <c r="H1190" s="52">
        <v>2023</v>
      </c>
      <c r="I1190" s="38">
        <v>9.9499999999999993</v>
      </c>
      <c r="J1190" s="38">
        <v>9.9</v>
      </c>
      <c r="K1190" s="38">
        <v>9.9</v>
      </c>
      <c r="L1190" s="38">
        <v>9.9</v>
      </c>
      <c r="M1190" s="38">
        <v>9.9</v>
      </c>
      <c r="N1190" s="37">
        <v>9.9</v>
      </c>
      <c r="O1190" s="37">
        <v>9.9</v>
      </c>
      <c r="P1190" s="37">
        <v>9.9</v>
      </c>
      <c r="Q1190" s="37">
        <v>9.9</v>
      </c>
      <c r="R1190" s="37">
        <v>9.9</v>
      </c>
      <c r="S1190" s="37">
        <v>9.9</v>
      </c>
      <c r="T1190" s="207"/>
    </row>
    <row r="1191" spans="1:20" s="5" customFormat="1" ht="13.2">
      <c r="A1191" s="5">
        <f t="shared" si="37"/>
        <v>1191</v>
      </c>
      <c r="B1191" s="51" t="s">
        <v>2691</v>
      </c>
      <c r="C1191" s="51"/>
      <c r="D1191" s="51" t="s">
        <v>2692</v>
      </c>
      <c r="E1191" s="51" t="s">
        <v>315</v>
      </c>
      <c r="F1191" s="51" t="s">
        <v>1501</v>
      </c>
      <c r="G1191" s="51" t="s">
        <v>32</v>
      </c>
      <c r="H1191" s="52">
        <v>2023</v>
      </c>
      <c r="I1191" s="38">
        <v>51.8</v>
      </c>
      <c r="J1191" s="38">
        <v>50</v>
      </c>
      <c r="K1191" s="38">
        <v>50</v>
      </c>
      <c r="L1191" s="38">
        <v>50</v>
      </c>
      <c r="M1191" s="38">
        <v>50</v>
      </c>
      <c r="N1191" s="37">
        <v>50</v>
      </c>
      <c r="O1191" s="37">
        <v>50</v>
      </c>
      <c r="P1191" s="37">
        <v>50</v>
      </c>
      <c r="Q1191" s="37">
        <v>50</v>
      </c>
      <c r="R1191" s="37">
        <v>50</v>
      </c>
      <c r="S1191" s="37">
        <v>50</v>
      </c>
      <c r="T1191" s="207"/>
    </row>
    <row r="1192" spans="1:20" s="5" customFormat="1" ht="13.2">
      <c r="A1192" s="5">
        <f t="shared" si="37"/>
        <v>1192</v>
      </c>
      <c r="B1192" s="51" t="s">
        <v>2693</v>
      </c>
      <c r="C1192" s="51"/>
      <c r="D1192" s="51" t="s">
        <v>2694</v>
      </c>
      <c r="E1192" s="51" t="s">
        <v>315</v>
      </c>
      <c r="F1192" s="51" t="s">
        <v>1501</v>
      </c>
      <c r="G1192" s="51" t="s">
        <v>32</v>
      </c>
      <c r="H1192" s="52">
        <v>2023</v>
      </c>
      <c r="I1192" s="38">
        <v>51.8</v>
      </c>
      <c r="J1192" s="38">
        <v>50</v>
      </c>
      <c r="K1192" s="38">
        <v>50</v>
      </c>
      <c r="L1192" s="38">
        <v>50</v>
      </c>
      <c r="M1192" s="38">
        <v>50</v>
      </c>
      <c r="N1192" s="37">
        <v>50</v>
      </c>
      <c r="O1192" s="37">
        <v>50</v>
      </c>
      <c r="P1192" s="37">
        <v>50</v>
      </c>
      <c r="Q1192" s="37">
        <v>50</v>
      </c>
      <c r="R1192" s="37">
        <v>50</v>
      </c>
      <c r="S1192" s="37">
        <v>50</v>
      </c>
      <c r="T1192" s="207"/>
    </row>
    <row r="1193" spans="1:20" s="5" customFormat="1" ht="13.2">
      <c r="A1193" s="5">
        <f t="shared" si="37"/>
        <v>1193</v>
      </c>
      <c r="B1193" s="51" t="s">
        <v>3991</v>
      </c>
      <c r="C1193" s="51"/>
      <c r="D1193" s="51" t="s">
        <v>3992</v>
      </c>
      <c r="E1193" s="51" t="s">
        <v>48</v>
      </c>
      <c r="F1193" s="51" t="s">
        <v>1501</v>
      </c>
      <c r="G1193" s="51" t="s">
        <v>32</v>
      </c>
      <c r="H1193" s="52">
        <v>2023</v>
      </c>
      <c r="I1193" s="38">
        <v>9.99</v>
      </c>
      <c r="J1193" s="38">
        <v>9.9</v>
      </c>
      <c r="K1193" s="38">
        <v>9.9</v>
      </c>
      <c r="L1193" s="38">
        <v>9.9</v>
      </c>
      <c r="M1193" s="38">
        <v>9.9</v>
      </c>
      <c r="N1193" s="37">
        <v>9.9</v>
      </c>
      <c r="O1193" s="37">
        <v>9.9</v>
      </c>
      <c r="P1193" s="37">
        <v>9.9</v>
      </c>
      <c r="Q1193" s="37">
        <v>9.9</v>
      </c>
      <c r="R1193" s="37">
        <v>9.9</v>
      </c>
      <c r="S1193" s="37">
        <v>9.9</v>
      </c>
      <c r="T1193" s="207"/>
    </row>
    <row r="1194" spans="1:20" s="5" customFormat="1" ht="13.2">
      <c r="A1194" s="5">
        <f t="shared" si="37"/>
        <v>1194</v>
      </c>
      <c r="B1194" s="51" t="s">
        <v>3993</v>
      </c>
      <c r="C1194" s="51"/>
      <c r="D1194" s="51" t="s">
        <v>3994</v>
      </c>
      <c r="E1194" s="51" t="s">
        <v>144</v>
      </c>
      <c r="F1194" s="51" t="s">
        <v>1501</v>
      </c>
      <c r="G1194" s="51" t="s">
        <v>69</v>
      </c>
      <c r="H1194" s="52">
        <v>2023</v>
      </c>
      <c r="I1194" s="38">
        <v>9.99</v>
      </c>
      <c r="J1194" s="38">
        <v>9.9</v>
      </c>
      <c r="K1194" s="38">
        <v>9.9</v>
      </c>
      <c r="L1194" s="38">
        <v>9.9</v>
      </c>
      <c r="M1194" s="38">
        <v>9.9</v>
      </c>
      <c r="N1194" s="37">
        <v>9.9</v>
      </c>
      <c r="O1194" s="37">
        <v>9.9</v>
      </c>
      <c r="P1194" s="37">
        <v>9.9</v>
      </c>
      <c r="Q1194" s="37">
        <v>9.9</v>
      </c>
      <c r="R1194" s="37">
        <v>9.9</v>
      </c>
      <c r="S1194" s="37">
        <v>9.9</v>
      </c>
      <c r="T1194" s="207"/>
    </row>
    <row r="1195" spans="1:20" s="5" customFormat="1" ht="13.2">
      <c r="A1195" s="5">
        <f t="shared" si="37"/>
        <v>1195</v>
      </c>
      <c r="B1195" s="51" t="s">
        <v>2856</v>
      </c>
      <c r="C1195" s="51"/>
      <c r="D1195" s="51" t="s">
        <v>3995</v>
      </c>
      <c r="E1195" s="51" t="s">
        <v>34</v>
      </c>
      <c r="F1195" s="51" t="s">
        <v>1501</v>
      </c>
      <c r="G1195" s="51" t="s">
        <v>69</v>
      </c>
      <c r="H1195" s="52">
        <v>2023</v>
      </c>
      <c r="I1195" s="38">
        <v>9.99</v>
      </c>
      <c r="J1195" s="38">
        <v>9.9</v>
      </c>
      <c r="K1195" s="38">
        <v>9.9</v>
      </c>
      <c r="L1195" s="38">
        <v>9.9</v>
      </c>
      <c r="M1195" s="38">
        <v>9.9</v>
      </c>
      <c r="N1195" s="37">
        <v>9.9</v>
      </c>
      <c r="O1195" s="37">
        <v>9.9</v>
      </c>
      <c r="P1195" s="37">
        <v>9.9</v>
      </c>
      <c r="Q1195" s="37">
        <v>9.9</v>
      </c>
      <c r="R1195" s="37">
        <v>9.9</v>
      </c>
      <c r="S1195" s="37">
        <v>9.9</v>
      </c>
      <c r="T1195" s="207"/>
    </row>
    <row r="1196" spans="1:20" s="5" customFormat="1" ht="13.2">
      <c r="A1196" s="5">
        <f t="shared" si="37"/>
        <v>1196</v>
      </c>
      <c r="B1196" s="51" t="s">
        <v>3996</v>
      </c>
      <c r="C1196" s="51"/>
      <c r="D1196" s="51" t="s">
        <v>3997</v>
      </c>
      <c r="E1196" s="51" t="s">
        <v>48</v>
      </c>
      <c r="F1196" s="51" t="s">
        <v>1501</v>
      </c>
      <c r="G1196" s="51" t="s">
        <v>32</v>
      </c>
      <c r="H1196" s="52">
        <v>2023</v>
      </c>
      <c r="I1196" s="38">
        <v>9.99</v>
      </c>
      <c r="J1196" s="38">
        <v>9.9</v>
      </c>
      <c r="K1196" s="38">
        <v>9.9</v>
      </c>
      <c r="L1196" s="38">
        <v>9.9</v>
      </c>
      <c r="M1196" s="38">
        <v>9.9</v>
      </c>
      <c r="N1196" s="37">
        <v>9.9</v>
      </c>
      <c r="O1196" s="37">
        <v>9.9</v>
      </c>
      <c r="P1196" s="37">
        <v>9.9</v>
      </c>
      <c r="Q1196" s="37">
        <v>9.9</v>
      </c>
      <c r="R1196" s="37">
        <v>9.9</v>
      </c>
      <c r="S1196" s="37">
        <v>9.9</v>
      </c>
      <c r="T1196" s="207"/>
    </row>
    <row r="1197" spans="1:20" s="5" customFormat="1" ht="13.2">
      <c r="A1197" s="5">
        <f t="shared" si="37"/>
        <v>1197</v>
      </c>
      <c r="B1197" s="51" t="s">
        <v>3998</v>
      </c>
      <c r="C1197" s="51"/>
      <c r="D1197" s="51" t="s">
        <v>3999</v>
      </c>
      <c r="E1197" s="51" t="s">
        <v>39</v>
      </c>
      <c r="F1197" s="51" t="s">
        <v>1501</v>
      </c>
      <c r="G1197" s="51" t="s">
        <v>32</v>
      </c>
      <c r="H1197" s="52">
        <v>2023</v>
      </c>
      <c r="I1197" s="38">
        <v>9.99</v>
      </c>
      <c r="J1197" s="38">
        <v>9.9</v>
      </c>
      <c r="K1197" s="38">
        <v>9.9</v>
      </c>
      <c r="L1197" s="38">
        <v>9.9</v>
      </c>
      <c r="M1197" s="38">
        <v>9.9</v>
      </c>
      <c r="N1197" s="37">
        <v>9.9</v>
      </c>
      <c r="O1197" s="37">
        <v>9.9</v>
      </c>
      <c r="P1197" s="37">
        <v>9.9</v>
      </c>
      <c r="Q1197" s="37">
        <v>9.9</v>
      </c>
      <c r="R1197" s="37">
        <v>9.9</v>
      </c>
      <c r="S1197" s="37">
        <v>9.9</v>
      </c>
      <c r="T1197" s="207"/>
    </row>
    <row r="1198" spans="1:20" s="5" customFormat="1" ht="13.2">
      <c r="A1198" s="5">
        <f t="shared" si="37"/>
        <v>1198</v>
      </c>
      <c r="B1198" s="51" t="s">
        <v>4000</v>
      </c>
      <c r="C1198" s="51"/>
      <c r="D1198" s="51" t="s">
        <v>4001</v>
      </c>
      <c r="E1198" s="51" t="s">
        <v>34</v>
      </c>
      <c r="F1198" s="51" t="s">
        <v>1501</v>
      </c>
      <c r="G1198" s="51" t="s">
        <v>69</v>
      </c>
      <c r="H1198" s="52">
        <v>2023</v>
      </c>
      <c r="I1198" s="38">
        <v>9.99</v>
      </c>
      <c r="J1198" s="38">
        <v>9.9</v>
      </c>
      <c r="K1198" s="38">
        <v>9.9</v>
      </c>
      <c r="L1198" s="38">
        <v>9.9</v>
      </c>
      <c r="M1198" s="38">
        <v>9.9</v>
      </c>
      <c r="N1198" s="37">
        <v>9.9</v>
      </c>
      <c r="O1198" s="37">
        <v>9.9</v>
      </c>
      <c r="P1198" s="37">
        <v>9.9</v>
      </c>
      <c r="Q1198" s="37">
        <v>9.9</v>
      </c>
      <c r="R1198" s="37">
        <v>9.9</v>
      </c>
      <c r="S1198" s="37">
        <v>9.9</v>
      </c>
      <c r="T1198" s="207"/>
    </row>
    <row r="1199" spans="1:20" s="5" customFormat="1" ht="13.2">
      <c r="A1199" s="5">
        <f t="shared" si="37"/>
        <v>1199</v>
      </c>
      <c r="B1199" s="51" t="s">
        <v>1887</v>
      </c>
      <c r="C1199" s="51"/>
      <c r="D1199" s="51" t="s">
        <v>4002</v>
      </c>
      <c r="E1199" s="51" t="s">
        <v>1015</v>
      </c>
      <c r="F1199" s="51" t="s">
        <v>1501</v>
      </c>
      <c r="G1199" s="51" t="s">
        <v>33</v>
      </c>
      <c r="H1199" s="52">
        <v>2021</v>
      </c>
      <c r="I1199" s="38">
        <v>10</v>
      </c>
      <c r="J1199" s="38">
        <v>10</v>
      </c>
      <c r="K1199" s="38">
        <v>10</v>
      </c>
      <c r="L1199" s="38">
        <v>10</v>
      </c>
      <c r="M1199" s="38">
        <v>10</v>
      </c>
      <c r="N1199" s="37">
        <v>10</v>
      </c>
      <c r="O1199" s="37">
        <v>10</v>
      </c>
      <c r="P1199" s="37">
        <v>10</v>
      </c>
      <c r="Q1199" s="37">
        <v>10</v>
      </c>
      <c r="R1199" s="37">
        <v>10</v>
      </c>
      <c r="S1199" s="37">
        <v>10</v>
      </c>
      <c r="T1199" s="207"/>
    </row>
    <row r="1200" spans="1:20" s="5" customFormat="1" ht="13.2">
      <c r="A1200" s="5">
        <f t="shared" si="37"/>
        <v>1200</v>
      </c>
      <c r="B1200" s="51" t="s">
        <v>1823</v>
      </c>
      <c r="C1200" s="51"/>
      <c r="D1200" s="51" t="s">
        <v>2716</v>
      </c>
      <c r="E1200" s="51" t="s">
        <v>46</v>
      </c>
      <c r="F1200" s="51" t="s">
        <v>1501</v>
      </c>
      <c r="G1200" s="51" t="s">
        <v>33</v>
      </c>
      <c r="H1200" s="52">
        <v>2023</v>
      </c>
      <c r="I1200" s="38">
        <v>25.1</v>
      </c>
      <c r="J1200" s="38">
        <v>25.1</v>
      </c>
      <c r="K1200" s="38">
        <v>25.1</v>
      </c>
      <c r="L1200" s="38">
        <v>25.1</v>
      </c>
      <c r="M1200" s="38">
        <v>25.1</v>
      </c>
      <c r="N1200" s="37">
        <v>25.1</v>
      </c>
      <c r="O1200" s="37">
        <v>25.1</v>
      </c>
      <c r="P1200" s="37">
        <v>25.1</v>
      </c>
      <c r="Q1200" s="37">
        <v>25.1</v>
      </c>
      <c r="R1200" s="37">
        <v>25.1</v>
      </c>
      <c r="S1200" s="37">
        <v>25.1</v>
      </c>
      <c r="T1200" s="207"/>
    </row>
    <row r="1201" spans="1:20" s="5" customFormat="1" ht="13.2">
      <c r="A1201" s="5">
        <f t="shared" si="37"/>
        <v>1201</v>
      </c>
      <c r="B1201" s="51" t="s">
        <v>2861</v>
      </c>
      <c r="C1201" s="51"/>
      <c r="D1201" s="51" t="s">
        <v>4003</v>
      </c>
      <c r="E1201" s="51" t="s">
        <v>41</v>
      </c>
      <c r="F1201" s="51" t="s">
        <v>1501</v>
      </c>
      <c r="G1201" s="51" t="s">
        <v>33</v>
      </c>
      <c r="H1201" s="52">
        <v>2024</v>
      </c>
      <c r="I1201" s="38">
        <v>102.5</v>
      </c>
      <c r="J1201" s="38">
        <v>100</v>
      </c>
      <c r="K1201" s="38">
        <v>100</v>
      </c>
      <c r="L1201" s="38">
        <v>100</v>
      </c>
      <c r="M1201" s="38">
        <v>100</v>
      </c>
      <c r="N1201" s="37">
        <v>100</v>
      </c>
      <c r="O1201" s="37">
        <v>100</v>
      </c>
      <c r="P1201" s="37">
        <v>100</v>
      </c>
      <c r="Q1201" s="37">
        <v>100</v>
      </c>
      <c r="R1201" s="37">
        <v>100</v>
      </c>
      <c r="S1201" s="37">
        <v>100</v>
      </c>
      <c r="T1201" s="207"/>
    </row>
    <row r="1202" spans="1:20" s="5" customFormat="1" ht="13.2">
      <c r="A1202" s="5">
        <f t="shared" si="37"/>
        <v>1202</v>
      </c>
      <c r="B1202" s="51" t="s">
        <v>4004</v>
      </c>
      <c r="C1202" s="51"/>
      <c r="D1202" s="51" t="s">
        <v>4005</v>
      </c>
      <c r="E1202" s="51" t="s">
        <v>1700</v>
      </c>
      <c r="F1202" s="51" t="s">
        <v>1501</v>
      </c>
      <c r="G1202" s="51" t="s">
        <v>31</v>
      </c>
      <c r="H1202" s="52">
        <v>2023</v>
      </c>
      <c r="I1202" s="38">
        <v>54.08</v>
      </c>
      <c r="J1202" s="38">
        <v>53.3</v>
      </c>
      <c r="K1202" s="38">
        <v>53.3</v>
      </c>
      <c r="L1202" s="38">
        <v>53.3</v>
      </c>
      <c r="M1202" s="38">
        <v>53.3</v>
      </c>
      <c r="N1202" s="37">
        <v>53.3</v>
      </c>
      <c r="O1202" s="37">
        <v>53.3</v>
      </c>
      <c r="P1202" s="37">
        <v>53.3</v>
      </c>
      <c r="Q1202" s="37">
        <v>53.3</v>
      </c>
      <c r="R1202" s="37">
        <v>53.3</v>
      </c>
      <c r="S1202" s="37">
        <v>53.3</v>
      </c>
      <c r="T1202" s="207"/>
    </row>
    <row r="1203" spans="1:20" s="5" customFormat="1" ht="13.2">
      <c r="A1203" s="5">
        <f t="shared" si="37"/>
        <v>1203</v>
      </c>
      <c r="B1203" s="51" t="s">
        <v>4006</v>
      </c>
      <c r="C1203" s="51"/>
      <c r="D1203" s="51" t="s">
        <v>4007</v>
      </c>
      <c r="E1203" s="51" t="s">
        <v>1700</v>
      </c>
      <c r="F1203" s="51" t="s">
        <v>1501</v>
      </c>
      <c r="G1203" s="51" t="s">
        <v>31</v>
      </c>
      <c r="H1203" s="52">
        <v>2023</v>
      </c>
      <c r="I1203" s="38">
        <v>47.32</v>
      </c>
      <c r="J1203" s="38">
        <v>46.7</v>
      </c>
      <c r="K1203" s="38">
        <v>46.7</v>
      </c>
      <c r="L1203" s="38">
        <v>46.7</v>
      </c>
      <c r="M1203" s="38">
        <v>46.7</v>
      </c>
      <c r="N1203" s="37">
        <v>46.7</v>
      </c>
      <c r="O1203" s="37">
        <v>46.7</v>
      </c>
      <c r="P1203" s="37">
        <v>46.7</v>
      </c>
      <c r="Q1203" s="37">
        <v>46.7</v>
      </c>
      <c r="R1203" s="37">
        <v>46.7</v>
      </c>
      <c r="S1203" s="37">
        <v>46.7</v>
      </c>
      <c r="T1203" s="207"/>
    </row>
    <row r="1204" spans="1:20" s="5" customFormat="1" ht="13.2">
      <c r="A1204" s="5">
        <f t="shared" si="37"/>
        <v>1204</v>
      </c>
      <c r="B1204" s="51" t="s">
        <v>1888</v>
      </c>
      <c r="C1204" s="51"/>
      <c r="D1204" s="51" t="s">
        <v>4008</v>
      </c>
      <c r="E1204" s="51" t="s">
        <v>1033</v>
      </c>
      <c r="F1204" s="51" t="s">
        <v>1501</v>
      </c>
      <c r="G1204" s="51" t="s">
        <v>33</v>
      </c>
      <c r="H1204" s="52">
        <v>2021</v>
      </c>
      <c r="I1204" s="38">
        <v>9.9499999999999993</v>
      </c>
      <c r="J1204" s="38">
        <v>9.9</v>
      </c>
      <c r="K1204" s="38">
        <v>9.9</v>
      </c>
      <c r="L1204" s="38">
        <v>9.9</v>
      </c>
      <c r="M1204" s="38">
        <v>9.9</v>
      </c>
      <c r="N1204" s="37">
        <v>9.9</v>
      </c>
      <c r="O1204" s="37">
        <v>9.9</v>
      </c>
      <c r="P1204" s="37">
        <v>9.9</v>
      </c>
      <c r="Q1204" s="37">
        <v>9.9</v>
      </c>
      <c r="R1204" s="37">
        <v>9.9</v>
      </c>
      <c r="S1204" s="37">
        <v>9.9</v>
      </c>
      <c r="T1204" s="207"/>
    </row>
    <row r="1205" spans="1:20" s="5" customFormat="1" ht="13.2">
      <c r="A1205" s="5">
        <f t="shared" si="37"/>
        <v>1205</v>
      </c>
      <c r="B1205" s="51" t="s">
        <v>2102</v>
      </c>
      <c r="C1205" s="51"/>
      <c r="D1205" s="51" t="s">
        <v>2393</v>
      </c>
      <c r="E1205" s="51" t="s">
        <v>694</v>
      </c>
      <c r="F1205" s="51" t="s">
        <v>1501</v>
      </c>
      <c r="G1205" s="51" t="s">
        <v>33</v>
      </c>
      <c r="H1205" s="52">
        <v>2022</v>
      </c>
      <c r="I1205" s="38">
        <v>101.5</v>
      </c>
      <c r="J1205" s="38">
        <v>100</v>
      </c>
      <c r="K1205" s="38">
        <v>100</v>
      </c>
      <c r="L1205" s="38">
        <v>100</v>
      </c>
      <c r="M1205" s="38">
        <v>100</v>
      </c>
      <c r="N1205" s="37">
        <v>100</v>
      </c>
      <c r="O1205" s="37">
        <v>100</v>
      </c>
      <c r="P1205" s="37">
        <v>100</v>
      </c>
      <c r="Q1205" s="37">
        <v>100</v>
      </c>
      <c r="R1205" s="37">
        <v>100</v>
      </c>
      <c r="S1205" s="37">
        <v>100</v>
      </c>
      <c r="T1205" s="207"/>
    </row>
    <row r="1206" spans="1:20" s="5" customFormat="1" ht="13.2">
      <c r="A1206" s="5">
        <f t="shared" si="37"/>
        <v>1206</v>
      </c>
      <c r="B1206" s="51" t="s">
        <v>4009</v>
      </c>
      <c r="C1206" s="51"/>
      <c r="D1206" s="51" t="s">
        <v>4010</v>
      </c>
      <c r="E1206" s="51" t="s">
        <v>105</v>
      </c>
      <c r="F1206" s="51" t="s">
        <v>1501</v>
      </c>
      <c r="G1206" s="51" t="s">
        <v>33</v>
      </c>
      <c r="H1206" s="52">
        <v>2023</v>
      </c>
      <c r="I1206" s="38">
        <v>150.34</v>
      </c>
      <c r="J1206" s="38">
        <v>150</v>
      </c>
      <c r="K1206" s="38">
        <v>150</v>
      </c>
      <c r="L1206" s="38">
        <v>150</v>
      </c>
      <c r="M1206" s="38">
        <v>150</v>
      </c>
      <c r="N1206" s="37">
        <v>150</v>
      </c>
      <c r="O1206" s="37">
        <v>150</v>
      </c>
      <c r="P1206" s="37">
        <v>150</v>
      </c>
      <c r="Q1206" s="37">
        <v>150</v>
      </c>
      <c r="R1206" s="37">
        <v>150</v>
      </c>
      <c r="S1206" s="37">
        <v>150</v>
      </c>
      <c r="T1206" s="207"/>
    </row>
    <row r="1207" spans="1:20" s="5" customFormat="1" ht="13.2">
      <c r="A1207" s="5">
        <f t="shared" si="37"/>
        <v>1207</v>
      </c>
      <c r="B1207" s="51" t="s">
        <v>1890</v>
      </c>
      <c r="C1207" s="51"/>
      <c r="D1207" s="51" t="s">
        <v>1889</v>
      </c>
      <c r="E1207" s="51" t="s">
        <v>1597</v>
      </c>
      <c r="F1207" s="51" t="s">
        <v>1501</v>
      </c>
      <c r="G1207" s="51" t="s">
        <v>33</v>
      </c>
      <c r="H1207" s="52">
        <v>2021</v>
      </c>
      <c r="I1207" s="38">
        <v>9.9499999999999993</v>
      </c>
      <c r="J1207" s="38">
        <v>9.9</v>
      </c>
      <c r="K1207" s="38">
        <v>9.9</v>
      </c>
      <c r="L1207" s="38">
        <v>9.9</v>
      </c>
      <c r="M1207" s="38">
        <v>9.9</v>
      </c>
      <c r="N1207" s="37">
        <v>9.9</v>
      </c>
      <c r="O1207" s="37">
        <v>9.9</v>
      </c>
      <c r="P1207" s="37">
        <v>9.9</v>
      </c>
      <c r="Q1207" s="37">
        <v>9.9</v>
      </c>
      <c r="R1207" s="37">
        <v>9.9</v>
      </c>
      <c r="S1207" s="37">
        <v>9.9</v>
      </c>
      <c r="T1207" s="207"/>
    </row>
    <row r="1208" spans="1:20" s="5" customFormat="1" ht="13.2">
      <c r="A1208" s="5">
        <f t="shared" si="37"/>
        <v>1208</v>
      </c>
      <c r="B1208" s="51" t="s">
        <v>2717</v>
      </c>
      <c r="C1208" s="51"/>
      <c r="D1208" s="51" t="s">
        <v>2718</v>
      </c>
      <c r="E1208" s="51" t="s">
        <v>476</v>
      </c>
      <c r="F1208" s="51" t="s">
        <v>1501</v>
      </c>
      <c r="G1208" s="51" t="s">
        <v>31</v>
      </c>
      <c r="H1208" s="52">
        <v>2023</v>
      </c>
      <c r="I1208" s="38">
        <v>196.2</v>
      </c>
      <c r="J1208" s="38">
        <v>190</v>
      </c>
      <c r="K1208" s="38">
        <v>190</v>
      </c>
      <c r="L1208" s="38">
        <v>190</v>
      </c>
      <c r="M1208" s="38">
        <v>190</v>
      </c>
      <c r="N1208" s="37">
        <v>190</v>
      </c>
      <c r="O1208" s="37">
        <v>190</v>
      </c>
      <c r="P1208" s="37">
        <v>190</v>
      </c>
      <c r="Q1208" s="37">
        <v>190</v>
      </c>
      <c r="R1208" s="37">
        <v>190</v>
      </c>
      <c r="S1208" s="37">
        <v>190</v>
      </c>
      <c r="T1208" s="207"/>
    </row>
    <row r="1209" spans="1:20" s="5" customFormat="1" ht="13.2">
      <c r="A1209" s="5">
        <f t="shared" si="37"/>
        <v>1209</v>
      </c>
      <c r="B1209" s="51" t="s">
        <v>4011</v>
      </c>
      <c r="C1209" s="51"/>
      <c r="D1209" s="51" t="s">
        <v>4012</v>
      </c>
      <c r="E1209" s="51" t="s">
        <v>48</v>
      </c>
      <c r="F1209" s="51" t="s">
        <v>1501</v>
      </c>
      <c r="G1209" s="51" t="s">
        <v>32</v>
      </c>
      <c r="H1209" s="52">
        <v>2024</v>
      </c>
      <c r="I1209" s="38">
        <v>9.9</v>
      </c>
      <c r="J1209" s="38">
        <v>9.9</v>
      </c>
      <c r="K1209" s="38">
        <v>9.9</v>
      </c>
      <c r="L1209" s="38">
        <v>9.9</v>
      </c>
      <c r="M1209" s="38">
        <v>9.9</v>
      </c>
      <c r="N1209" s="37">
        <v>9.9</v>
      </c>
      <c r="O1209" s="37">
        <v>9.9</v>
      </c>
      <c r="P1209" s="37">
        <v>9.9</v>
      </c>
      <c r="Q1209" s="37">
        <v>9.9</v>
      </c>
      <c r="R1209" s="37">
        <v>9.9</v>
      </c>
      <c r="S1209" s="37">
        <v>9.9</v>
      </c>
      <c r="T1209" s="207"/>
    </row>
    <row r="1210" spans="1:20" s="5" customFormat="1" ht="13.2">
      <c r="A1210" s="5">
        <f t="shared" si="37"/>
        <v>1210</v>
      </c>
      <c r="B1210" s="51" t="s">
        <v>1910</v>
      </c>
      <c r="C1210" s="51"/>
      <c r="D1210" s="51" t="s">
        <v>2719</v>
      </c>
      <c r="E1210" s="51" t="s">
        <v>1779</v>
      </c>
      <c r="F1210" s="51" t="s">
        <v>1501</v>
      </c>
      <c r="G1210" s="51" t="s">
        <v>33</v>
      </c>
      <c r="H1210" s="52">
        <v>2023</v>
      </c>
      <c r="I1210" s="38">
        <v>121.8</v>
      </c>
      <c r="J1210" s="38">
        <v>121.8</v>
      </c>
      <c r="K1210" s="38">
        <v>121.8</v>
      </c>
      <c r="L1210" s="38">
        <v>121.8</v>
      </c>
      <c r="M1210" s="38">
        <v>121.8</v>
      </c>
      <c r="N1210" s="37">
        <v>121.8</v>
      </c>
      <c r="O1210" s="37">
        <v>121.8</v>
      </c>
      <c r="P1210" s="37">
        <v>121.8</v>
      </c>
      <c r="Q1210" s="37">
        <v>121.8</v>
      </c>
      <c r="R1210" s="37">
        <v>121.8</v>
      </c>
      <c r="S1210" s="37">
        <v>121.8</v>
      </c>
      <c r="T1210" s="207"/>
    </row>
    <row r="1211" spans="1:20" s="5" customFormat="1" ht="13.2">
      <c r="A1211" s="5">
        <f t="shared" si="37"/>
        <v>1211</v>
      </c>
      <c r="B1211" s="51" t="s">
        <v>4013</v>
      </c>
      <c r="C1211" s="51"/>
      <c r="D1211" s="51" t="s">
        <v>4014</v>
      </c>
      <c r="E1211" s="51" t="s">
        <v>1536</v>
      </c>
      <c r="F1211" s="51" t="s">
        <v>1501</v>
      </c>
      <c r="G1211" s="51" t="s">
        <v>69</v>
      </c>
      <c r="H1211" s="52">
        <v>2019</v>
      </c>
      <c r="I1211" s="38">
        <v>9.9</v>
      </c>
      <c r="J1211" s="38">
        <v>9.9</v>
      </c>
      <c r="K1211" s="38">
        <v>9.9</v>
      </c>
      <c r="L1211" s="38">
        <v>9.9</v>
      </c>
      <c r="M1211" s="38">
        <v>9.9</v>
      </c>
      <c r="N1211" s="37">
        <v>9.9</v>
      </c>
      <c r="O1211" s="37">
        <v>9.9</v>
      </c>
      <c r="P1211" s="37">
        <v>9.9</v>
      </c>
      <c r="Q1211" s="37">
        <v>9.9</v>
      </c>
      <c r="R1211" s="37">
        <v>9.9</v>
      </c>
      <c r="S1211" s="37">
        <v>9.9</v>
      </c>
      <c r="T1211" s="207"/>
    </row>
    <row r="1212" spans="1:20" s="5" customFormat="1" ht="13.2">
      <c r="A1212" s="5">
        <f t="shared" si="37"/>
        <v>1212</v>
      </c>
      <c r="B1212" s="51" t="s">
        <v>4015</v>
      </c>
      <c r="C1212" s="51"/>
      <c r="D1212" s="51" t="s">
        <v>4016</v>
      </c>
      <c r="E1212" s="51" t="s">
        <v>34</v>
      </c>
      <c r="F1212" s="51" t="s">
        <v>1501</v>
      </c>
      <c r="G1212" s="51" t="s">
        <v>69</v>
      </c>
      <c r="H1212" s="52">
        <v>2023</v>
      </c>
      <c r="I1212" s="38">
        <v>9.99</v>
      </c>
      <c r="J1212" s="38">
        <v>9.9</v>
      </c>
      <c r="K1212" s="38">
        <v>9.9</v>
      </c>
      <c r="L1212" s="38">
        <v>9.9</v>
      </c>
      <c r="M1212" s="38">
        <v>9.9</v>
      </c>
      <c r="N1212" s="37">
        <v>9.9</v>
      </c>
      <c r="O1212" s="37">
        <v>9.9</v>
      </c>
      <c r="P1212" s="37">
        <v>9.9</v>
      </c>
      <c r="Q1212" s="37">
        <v>9.9</v>
      </c>
      <c r="R1212" s="37">
        <v>9.9</v>
      </c>
      <c r="S1212" s="37">
        <v>9.9</v>
      </c>
      <c r="T1212" s="207"/>
    </row>
    <row r="1213" spans="1:20" s="5" customFormat="1" ht="13.2">
      <c r="A1213" s="5">
        <f t="shared" si="37"/>
        <v>1213</v>
      </c>
      <c r="B1213" s="51" t="s">
        <v>1891</v>
      </c>
      <c r="C1213" s="51"/>
      <c r="D1213" s="51" t="s">
        <v>1892</v>
      </c>
      <c r="E1213" s="51" t="s">
        <v>42</v>
      </c>
      <c r="F1213" s="51" t="s">
        <v>1501</v>
      </c>
      <c r="G1213" s="51" t="s">
        <v>33</v>
      </c>
      <c r="H1213" s="52">
        <v>2021</v>
      </c>
      <c r="I1213" s="38">
        <v>10</v>
      </c>
      <c r="J1213" s="38">
        <v>10</v>
      </c>
      <c r="K1213" s="38">
        <v>10</v>
      </c>
      <c r="L1213" s="38">
        <v>10</v>
      </c>
      <c r="M1213" s="38">
        <v>10</v>
      </c>
      <c r="N1213" s="37">
        <v>10</v>
      </c>
      <c r="O1213" s="37">
        <v>10</v>
      </c>
      <c r="P1213" s="37">
        <v>10</v>
      </c>
      <c r="Q1213" s="37">
        <v>10</v>
      </c>
      <c r="R1213" s="37">
        <v>10</v>
      </c>
      <c r="S1213" s="37">
        <v>10</v>
      </c>
      <c r="T1213" s="207"/>
    </row>
    <row r="1214" spans="1:20" s="5" customFormat="1" ht="13.2">
      <c r="A1214" s="5">
        <f t="shared" si="37"/>
        <v>1214</v>
      </c>
      <c r="B1214" s="51" t="s">
        <v>2103</v>
      </c>
      <c r="C1214" s="51"/>
      <c r="D1214" s="51" t="s">
        <v>2720</v>
      </c>
      <c r="E1214" s="51" t="s">
        <v>555</v>
      </c>
      <c r="F1214" s="51" t="s">
        <v>1501</v>
      </c>
      <c r="G1214" s="51" t="s">
        <v>32</v>
      </c>
      <c r="H1214" s="52">
        <v>2023</v>
      </c>
      <c r="I1214" s="38">
        <v>150.4</v>
      </c>
      <c r="J1214" s="38">
        <v>150</v>
      </c>
      <c r="K1214" s="38">
        <v>150</v>
      </c>
      <c r="L1214" s="38">
        <v>150</v>
      </c>
      <c r="M1214" s="38">
        <v>150</v>
      </c>
      <c r="N1214" s="37">
        <v>150</v>
      </c>
      <c r="O1214" s="37">
        <v>150</v>
      </c>
      <c r="P1214" s="37">
        <v>150</v>
      </c>
      <c r="Q1214" s="37">
        <v>150</v>
      </c>
      <c r="R1214" s="37">
        <v>150</v>
      </c>
      <c r="S1214" s="37">
        <v>150</v>
      </c>
      <c r="T1214" s="207"/>
    </row>
    <row r="1215" spans="1:20" s="5" customFormat="1" ht="13.2">
      <c r="A1215" s="5">
        <f t="shared" si="37"/>
        <v>1215</v>
      </c>
      <c r="B1215" s="51" t="s">
        <v>1771</v>
      </c>
      <c r="C1215" s="51"/>
      <c r="D1215" s="51" t="s">
        <v>2695</v>
      </c>
      <c r="E1215" s="51" t="s">
        <v>1597</v>
      </c>
      <c r="F1215" s="51" t="s">
        <v>1501</v>
      </c>
      <c r="G1215" s="51" t="s">
        <v>33</v>
      </c>
      <c r="H1215" s="52">
        <v>2019</v>
      </c>
      <c r="I1215" s="38">
        <v>9.9</v>
      </c>
      <c r="J1215" s="38">
        <v>9.9</v>
      </c>
      <c r="K1215" s="38">
        <v>9.9</v>
      </c>
      <c r="L1215" s="38">
        <v>9.9</v>
      </c>
      <c r="M1215" s="38">
        <v>9.9</v>
      </c>
      <c r="N1215" s="37">
        <v>9.9</v>
      </c>
      <c r="O1215" s="37">
        <v>9.9</v>
      </c>
      <c r="P1215" s="37">
        <v>9.9</v>
      </c>
      <c r="Q1215" s="37">
        <v>9.9</v>
      </c>
      <c r="R1215" s="37">
        <v>9.9</v>
      </c>
      <c r="S1215" s="37">
        <v>9.9</v>
      </c>
      <c r="T1215" s="207"/>
    </row>
    <row r="1216" spans="1:20" s="5" customFormat="1" ht="13.2">
      <c r="A1216" s="5">
        <f t="shared" si="37"/>
        <v>1216</v>
      </c>
      <c r="B1216" s="51" t="s">
        <v>1521</v>
      </c>
      <c r="C1216" s="51"/>
      <c r="D1216" s="51" t="s">
        <v>1719</v>
      </c>
      <c r="E1216" s="51" t="s">
        <v>315</v>
      </c>
      <c r="F1216" s="51" t="s">
        <v>1501</v>
      </c>
      <c r="G1216" s="51" t="s">
        <v>32</v>
      </c>
      <c r="H1216" s="52">
        <v>2015</v>
      </c>
      <c r="I1216" s="38">
        <v>2</v>
      </c>
      <c r="J1216" s="38">
        <v>2</v>
      </c>
      <c r="K1216" s="38">
        <v>2</v>
      </c>
      <c r="L1216" s="38">
        <v>2</v>
      </c>
      <c r="M1216" s="38">
        <v>2</v>
      </c>
      <c r="N1216" s="37">
        <v>2</v>
      </c>
      <c r="O1216" s="37">
        <v>2</v>
      </c>
      <c r="P1216" s="37">
        <v>2</v>
      </c>
      <c r="Q1216" s="37">
        <v>2</v>
      </c>
      <c r="R1216" s="37">
        <v>2</v>
      </c>
      <c r="S1216" s="37">
        <v>2</v>
      </c>
      <c r="T1216" s="207"/>
    </row>
    <row r="1217" spans="1:24" s="2" customFormat="1" ht="13.2">
      <c r="A1217" s="5">
        <f t="shared" si="37"/>
        <v>1217</v>
      </c>
      <c r="B1217" s="49" t="s">
        <v>1509</v>
      </c>
      <c r="C1217" s="49"/>
      <c r="D1217" s="49"/>
      <c r="E1217" s="49"/>
      <c r="F1217" s="49"/>
      <c r="G1217" s="49"/>
      <c r="H1217" s="50"/>
      <c r="I1217" s="35">
        <f t="shared" ref="I1217:S1217" si="38">SUM(I1101:I1216)</f>
        <v>4271.2199999999975</v>
      </c>
      <c r="J1217" s="35">
        <f t="shared" si="38"/>
        <v>4217.2000000000025</v>
      </c>
      <c r="K1217" s="35">
        <f t="shared" si="38"/>
        <v>4217.2000000000025</v>
      </c>
      <c r="L1217" s="35">
        <f t="shared" si="38"/>
        <v>4217.2000000000025</v>
      </c>
      <c r="M1217" s="35">
        <f t="shared" si="38"/>
        <v>4217.2000000000025</v>
      </c>
      <c r="N1217" s="36">
        <f t="shared" si="38"/>
        <v>4217.2000000000025</v>
      </c>
      <c r="O1217" s="36">
        <f t="shared" si="38"/>
        <v>4217.2000000000025</v>
      </c>
      <c r="P1217" s="36">
        <f t="shared" si="38"/>
        <v>4217.2000000000025</v>
      </c>
      <c r="Q1217" s="36">
        <f t="shared" si="38"/>
        <v>4217.2000000000025</v>
      </c>
      <c r="R1217" s="36">
        <f t="shared" si="38"/>
        <v>4217.2000000000025</v>
      </c>
      <c r="S1217" s="36">
        <f t="shared" si="38"/>
        <v>4217.2000000000025</v>
      </c>
      <c r="T1217" s="208"/>
      <c r="X1217" s="5"/>
    </row>
    <row r="1218" spans="1:24" s="5" customFormat="1" ht="13.2">
      <c r="A1218" s="5">
        <f t="shared" si="37"/>
        <v>1218</v>
      </c>
      <c r="B1218" s="51" t="s">
        <v>1510</v>
      </c>
      <c r="C1218" s="51"/>
      <c r="D1218" s="51" t="s">
        <v>1511</v>
      </c>
      <c r="E1218" s="51" t="s">
        <v>1361</v>
      </c>
      <c r="F1218" s="51"/>
      <c r="G1218" s="51"/>
      <c r="H1218" s="52"/>
      <c r="I1218" s="38">
        <v>100</v>
      </c>
      <c r="J1218" s="38">
        <v>0</v>
      </c>
      <c r="K1218" s="38">
        <v>0</v>
      </c>
      <c r="L1218" s="38">
        <v>0</v>
      </c>
      <c r="M1218" s="38">
        <v>0</v>
      </c>
      <c r="N1218" s="37">
        <v>0</v>
      </c>
      <c r="O1218" s="37">
        <v>0</v>
      </c>
      <c r="P1218" s="37">
        <v>0</v>
      </c>
      <c r="Q1218" s="37">
        <v>0</v>
      </c>
      <c r="R1218" s="37">
        <v>0</v>
      </c>
      <c r="S1218" s="37">
        <v>0</v>
      </c>
      <c r="T1218" s="207"/>
    </row>
    <row r="1219" spans="1:24" s="2" customFormat="1" ht="13.2">
      <c r="A1219" s="5">
        <f t="shared" si="37"/>
        <v>1219</v>
      </c>
      <c r="B1219" s="49"/>
      <c r="C1219" s="49"/>
      <c r="D1219" s="49"/>
      <c r="E1219" s="49"/>
      <c r="F1219" s="49"/>
      <c r="G1219" s="49"/>
      <c r="H1219" s="50"/>
      <c r="I1219" s="35"/>
      <c r="J1219" s="35"/>
      <c r="K1219" s="35"/>
      <c r="L1219" s="35"/>
      <c r="M1219" s="35"/>
      <c r="N1219" s="36"/>
      <c r="O1219" s="36"/>
      <c r="P1219" s="36"/>
      <c r="Q1219" s="36"/>
      <c r="R1219" s="36"/>
      <c r="S1219" s="36"/>
      <c r="T1219" s="208"/>
      <c r="X1219" s="5"/>
    </row>
    <row r="1220" spans="1:24" s="2" customFormat="1" ht="13.2">
      <c r="A1220" s="5">
        <f t="shared" si="37"/>
        <v>1220</v>
      </c>
      <c r="B1220" s="49" t="s">
        <v>2049</v>
      </c>
      <c r="C1220" s="49"/>
      <c r="D1220" s="49"/>
      <c r="E1220" s="49"/>
      <c r="F1220" s="49"/>
      <c r="G1220" s="49"/>
      <c r="H1220" s="50"/>
      <c r="I1220" s="35"/>
      <c r="J1220" s="35"/>
      <c r="K1220" s="35"/>
      <c r="L1220" s="35"/>
      <c r="M1220" s="35"/>
      <c r="N1220" s="36"/>
      <c r="O1220" s="36"/>
      <c r="P1220" s="36"/>
      <c r="Q1220" s="36"/>
      <c r="R1220" s="36"/>
      <c r="S1220" s="36"/>
      <c r="T1220" s="208"/>
      <c r="X1220" s="5"/>
    </row>
    <row r="1221" spans="1:24" s="5" customFormat="1" ht="13.2">
      <c r="A1221" s="5">
        <f t="shared" si="37"/>
        <v>1221</v>
      </c>
      <c r="B1221" s="51" t="s">
        <v>2428</v>
      </c>
      <c r="C1221" s="51" t="s">
        <v>4473</v>
      </c>
      <c r="D1221" s="51" t="s">
        <v>4017</v>
      </c>
      <c r="E1221" s="51" t="s">
        <v>48</v>
      </c>
      <c r="F1221" s="51" t="s">
        <v>1501</v>
      </c>
      <c r="G1221" s="51" t="s">
        <v>32</v>
      </c>
      <c r="H1221" s="52">
        <v>2024</v>
      </c>
      <c r="I1221" s="38">
        <v>203.5</v>
      </c>
      <c r="J1221" s="38">
        <v>195</v>
      </c>
      <c r="K1221" s="38">
        <v>195</v>
      </c>
      <c r="L1221" s="38">
        <v>195</v>
      </c>
      <c r="M1221" s="38">
        <v>195</v>
      </c>
      <c r="N1221" s="37">
        <v>195</v>
      </c>
      <c r="O1221" s="37">
        <v>195</v>
      </c>
      <c r="P1221" s="37">
        <v>195</v>
      </c>
      <c r="Q1221" s="37">
        <v>195</v>
      </c>
      <c r="R1221" s="37">
        <v>195</v>
      </c>
      <c r="S1221" s="37">
        <v>195</v>
      </c>
      <c r="T1221" s="207"/>
    </row>
    <row r="1222" spans="1:24" s="5" customFormat="1" ht="13.2">
      <c r="A1222" s="5">
        <f t="shared" ref="A1222:A1285" si="39">A1221+1</f>
        <v>1222</v>
      </c>
      <c r="B1222" s="51" t="s">
        <v>4018</v>
      </c>
      <c r="C1222" s="51" t="s">
        <v>4474</v>
      </c>
      <c r="D1222" s="51" t="s">
        <v>4019</v>
      </c>
      <c r="E1222" s="51" t="s">
        <v>1128</v>
      </c>
      <c r="F1222" s="51" t="s">
        <v>1501</v>
      </c>
      <c r="G1222" s="51" t="s">
        <v>33</v>
      </c>
      <c r="H1222" s="52">
        <v>2024</v>
      </c>
      <c r="I1222" s="38">
        <v>102.97</v>
      </c>
      <c r="J1222" s="38">
        <v>100</v>
      </c>
      <c r="K1222" s="38">
        <v>100</v>
      </c>
      <c r="L1222" s="38">
        <v>100</v>
      </c>
      <c r="M1222" s="38">
        <v>100</v>
      </c>
      <c r="N1222" s="37">
        <v>100</v>
      </c>
      <c r="O1222" s="37">
        <v>100</v>
      </c>
      <c r="P1222" s="37">
        <v>100</v>
      </c>
      <c r="Q1222" s="37">
        <v>100</v>
      </c>
      <c r="R1222" s="37">
        <v>100</v>
      </c>
      <c r="S1222" s="37">
        <v>100</v>
      </c>
      <c r="T1222" s="207"/>
    </row>
    <row r="1223" spans="1:24" s="5" customFormat="1" ht="12.6" customHeight="1">
      <c r="A1223" s="5">
        <f t="shared" si="39"/>
        <v>1223</v>
      </c>
      <c r="B1223" s="51" t="s">
        <v>2086</v>
      </c>
      <c r="C1223" s="51" t="s">
        <v>4475</v>
      </c>
      <c r="D1223" s="51" t="s">
        <v>4020</v>
      </c>
      <c r="E1223" s="51" t="s">
        <v>212</v>
      </c>
      <c r="F1223" s="51" t="s">
        <v>1501</v>
      </c>
      <c r="G1223" s="51" t="s">
        <v>32</v>
      </c>
      <c r="H1223" s="52">
        <v>2024</v>
      </c>
      <c r="I1223" s="38">
        <v>80</v>
      </c>
      <c r="J1223" s="38">
        <v>80</v>
      </c>
      <c r="K1223" s="38">
        <v>80</v>
      </c>
      <c r="L1223" s="38">
        <v>80</v>
      </c>
      <c r="M1223" s="38">
        <v>80</v>
      </c>
      <c r="N1223" s="37">
        <v>80</v>
      </c>
      <c r="O1223" s="37">
        <v>80</v>
      </c>
      <c r="P1223" s="37">
        <v>80</v>
      </c>
      <c r="Q1223" s="37">
        <v>80</v>
      </c>
      <c r="R1223" s="37">
        <v>80</v>
      </c>
      <c r="S1223" s="37">
        <v>80</v>
      </c>
      <c r="T1223" s="207"/>
    </row>
    <row r="1224" spans="1:24" s="5" customFormat="1" ht="13.2">
      <c r="A1224" s="5">
        <f t="shared" si="39"/>
        <v>1224</v>
      </c>
      <c r="B1224" s="51" t="s">
        <v>4021</v>
      </c>
      <c r="C1224" s="51" t="s">
        <v>4476</v>
      </c>
      <c r="D1224" s="51" t="s">
        <v>4022</v>
      </c>
      <c r="E1224" s="51" t="s">
        <v>1795</v>
      </c>
      <c r="F1224" s="51" t="s">
        <v>1501</v>
      </c>
      <c r="G1224" s="51" t="s">
        <v>31</v>
      </c>
      <c r="H1224" s="52">
        <v>2024</v>
      </c>
      <c r="I1224" s="38">
        <v>51.8</v>
      </c>
      <c r="J1224" s="38">
        <v>51.8</v>
      </c>
      <c r="K1224" s="38">
        <v>51.8</v>
      </c>
      <c r="L1224" s="38">
        <v>51.8</v>
      </c>
      <c r="M1224" s="38">
        <v>51.8</v>
      </c>
      <c r="N1224" s="37">
        <v>51.8</v>
      </c>
      <c r="O1224" s="37">
        <v>51.8</v>
      </c>
      <c r="P1224" s="37">
        <v>51.8</v>
      </c>
      <c r="Q1224" s="37">
        <v>51.8</v>
      </c>
      <c r="R1224" s="37">
        <v>51.8</v>
      </c>
      <c r="S1224" s="37">
        <v>51.8</v>
      </c>
      <c r="T1224" s="207"/>
    </row>
    <row r="1225" spans="1:24" s="5" customFormat="1" ht="12.6" customHeight="1">
      <c r="A1225" s="5">
        <f t="shared" si="39"/>
        <v>1225</v>
      </c>
      <c r="B1225" s="51" t="s">
        <v>4023</v>
      </c>
      <c r="C1225" s="51" t="s">
        <v>4476</v>
      </c>
      <c r="D1225" s="51" t="s">
        <v>4024</v>
      </c>
      <c r="E1225" s="51" t="s">
        <v>1795</v>
      </c>
      <c r="F1225" s="51" t="s">
        <v>1501</v>
      </c>
      <c r="G1225" s="51" t="s">
        <v>31</v>
      </c>
      <c r="H1225" s="52">
        <v>2024</v>
      </c>
      <c r="I1225" s="38">
        <v>51.8</v>
      </c>
      <c r="J1225" s="38">
        <v>51.8</v>
      </c>
      <c r="K1225" s="38">
        <v>51.8</v>
      </c>
      <c r="L1225" s="38">
        <v>51.8</v>
      </c>
      <c r="M1225" s="38">
        <v>51.8</v>
      </c>
      <c r="N1225" s="37">
        <v>51.8</v>
      </c>
      <c r="O1225" s="37">
        <v>51.8</v>
      </c>
      <c r="P1225" s="37">
        <v>51.8</v>
      </c>
      <c r="Q1225" s="37">
        <v>51.8</v>
      </c>
      <c r="R1225" s="37">
        <v>51.8</v>
      </c>
      <c r="S1225" s="37">
        <v>51.8</v>
      </c>
      <c r="T1225" s="207"/>
    </row>
    <row r="1226" spans="1:24" s="5" customFormat="1" ht="13.2">
      <c r="A1226" s="5">
        <f t="shared" si="39"/>
        <v>1226</v>
      </c>
      <c r="B1226" s="51" t="s">
        <v>2430</v>
      </c>
      <c r="C1226" s="51" t="s">
        <v>4477</v>
      </c>
      <c r="D1226" s="51" t="s">
        <v>4025</v>
      </c>
      <c r="E1226" s="51" t="s">
        <v>369</v>
      </c>
      <c r="F1226" s="51" t="s">
        <v>1501</v>
      </c>
      <c r="G1226" s="51" t="s">
        <v>32</v>
      </c>
      <c r="H1226" s="52">
        <v>2024</v>
      </c>
      <c r="I1226" s="38">
        <v>201.02</v>
      </c>
      <c r="J1226" s="38">
        <v>200</v>
      </c>
      <c r="K1226" s="38">
        <v>200</v>
      </c>
      <c r="L1226" s="38">
        <v>200</v>
      </c>
      <c r="M1226" s="38">
        <v>200</v>
      </c>
      <c r="N1226" s="37">
        <v>200</v>
      </c>
      <c r="O1226" s="37">
        <v>200</v>
      </c>
      <c r="P1226" s="37">
        <v>200</v>
      </c>
      <c r="Q1226" s="37">
        <v>200</v>
      </c>
      <c r="R1226" s="37">
        <v>200</v>
      </c>
      <c r="S1226" s="37">
        <v>200</v>
      </c>
      <c r="T1226" s="207"/>
    </row>
    <row r="1227" spans="1:24" s="5" customFormat="1" ht="13.2">
      <c r="A1227" s="5">
        <f t="shared" si="39"/>
        <v>1227</v>
      </c>
      <c r="B1227" s="51" t="s">
        <v>4026</v>
      </c>
      <c r="C1227" s="51" t="s">
        <v>4478</v>
      </c>
      <c r="D1227" s="51" t="s">
        <v>4027</v>
      </c>
      <c r="E1227" s="51" t="s">
        <v>1456</v>
      </c>
      <c r="F1227" s="51" t="s">
        <v>1501</v>
      </c>
      <c r="G1227" s="51" t="s">
        <v>31</v>
      </c>
      <c r="H1227" s="52">
        <v>2024</v>
      </c>
      <c r="I1227" s="38">
        <v>48.4</v>
      </c>
      <c r="J1227" s="38">
        <v>47.6</v>
      </c>
      <c r="K1227" s="38">
        <v>47.6</v>
      </c>
      <c r="L1227" s="38">
        <v>47.6</v>
      </c>
      <c r="M1227" s="38">
        <v>47.6</v>
      </c>
      <c r="N1227" s="37">
        <v>47.6</v>
      </c>
      <c r="O1227" s="37">
        <v>47.6</v>
      </c>
      <c r="P1227" s="37">
        <v>47.6</v>
      </c>
      <c r="Q1227" s="37">
        <v>47.6</v>
      </c>
      <c r="R1227" s="37">
        <v>47.6</v>
      </c>
      <c r="S1227" s="37">
        <v>47.6</v>
      </c>
      <c r="T1227" s="207"/>
    </row>
    <row r="1228" spans="1:24" s="5" customFormat="1" ht="13.2">
      <c r="A1228" s="5">
        <f t="shared" si="39"/>
        <v>1228</v>
      </c>
      <c r="B1228" s="51" t="s">
        <v>4028</v>
      </c>
      <c r="C1228" s="51" t="s">
        <v>4478</v>
      </c>
      <c r="D1228" s="51" t="s">
        <v>4029</v>
      </c>
      <c r="E1228" s="51" t="s">
        <v>1456</v>
      </c>
      <c r="F1228" s="51" t="s">
        <v>1501</v>
      </c>
      <c r="G1228" s="51" t="s">
        <v>31</v>
      </c>
      <c r="H1228" s="52">
        <v>2024</v>
      </c>
      <c r="I1228" s="38">
        <v>52.2</v>
      </c>
      <c r="J1228" s="38">
        <v>51.4</v>
      </c>
      <c r="K1228" s="38">
        <v>51.4</v>
      </c>
      <c r="L1228" s="38">
        <v>51.4</v>
      </c>
      <c r="M1228" s="38">
        <v>51.4</v>
      </c>
      <c r="N1228" s="37">
        <v>51.4</v>
      </c>
      <c r="O1228" s="37">
        <v>51.4</v>
      </c>
      <c r="P1228" s="37">
        <v>51.4</v>
      </c>
      <c r="Q1228" s="37">
        <v>51.4</v>
      </c>
      <c r="R1228" s="37">
        <v>51.4</v>
      </c>
      <c r="S1228" s="37">
        <v>51.4</v>
      </c>
      <c r="T1228" s="207"/>
    </row>
    <row r="1229" spans="1:24" s="5" customFormat="1" ht="13.2">
      <c r="A1229" s="5">
        <f t="shared" si="39"/>
        <v>1229</v>
      </c>
      <c r="B1229" s="51" t="s">
        <v>4030</v>
      </c>
      <c r="C1229" s="51" t="s">
        <v>4479</v>
      </c>
      <c r="D1229" s="51" t="s">
        <v>4031</v>
      </c>
      <c r="E1229" s="51" t="s">
        <v>260</v>
      </c>
      <c r="F1229" s="51" t="s">
        <v>1501</v>
      </c>
      <c r="G1229" s="51" t="s">
        <v>32</v>
      </c>
      <c r="H1229" s="52">
        <v>2024</v>
      </c>
      <c r="I1229" s="38">
        <v>77.8</v>
      </c>
      <c r="J1229" s="38">
        <v>76.3</v>
      </c>
      <c r="K1229" s="38">
        <v>76.3</v>
      </c>
      <c r="L1229" s="38">
        <v>76.3</v>
      </c>
      <c r="M1229" s="38">
        <v>76.3</v>
      </c>
      <c r="N1229" s="37">
        <v>76.3</v>
      </c>
      <c r="O1229" s="37">
        <v>76.3</v>
      </c>
      <c r="P1229" s="37">
        <v>76.3</v>
      </c>
      <c r="Q1229" s="37">
        <v>76.3</v>
      </c>
      <c r="R1229" s="37">
        <v>76.3</v>
      </c>
      <c r="S1229" s="37">
        <v>76.3</v>
      </c>
      <c r="T1229" s="207"/>
    </row>
    <row r="1230" spans="1:24" s="5" customFormat="1" ht="13.2">
      <c r="A1230" s="5">
        <f t="shared" si="39"/>
        <v>1230</v>
      </c>
      <c r="B1230" s="51" t="s">
        <v>4032</v>
      </c>
      <c r="C1230" s="51" t="s">
        <v>4479</v>
      </c>
      <c r="D1230" s="51" t="s">
        <v>4033</v>
      </c>
      <c r="E1230" s="51" t="s">
        <v>260</v>
      </c>
      <c r="F1230" s="51" t="s">
        <v>1501</v>
      </c>
      <c r="G1230" s="51" t="s">
        <v>32</v>
      </c>
      <c r="H1230" s="52">
        <v>2024</v>
      </c>
      <c r="I1230" s="38">
        <v>75.099999999999994</v>
      </c>
      <c r="J1230" s="38">
        <v>73.7</v>
      </c>
      <c r="K1230" s="38">
        <v>73.7</v>
      </c>
      <c r="L1230" s="38">
        <v>73.7</v>
      </c>
      <c r="M1230" s="38">
        <v>73.7</v>
      </c>
      <c r="N1230" s="37">
        <v>73.7</v>
      </c>
      <c r="O1230" s="37">
        <v>73.7</v>
      </c>
      <c r="P1230" s="37">
        <v>73.7</v>
      </c>
      <c r="Q1230" s="37">
        <v>73.7</v>
      </c>
      <c r="R1230" s="37">
        <v>73.7</v>
      </c>
      <c r="S1230" s="37">
        <v>73.7</v>
      </c>
      <c r="T1230" s="207"/>
    </row>
    <row r="1231" spans="1:24" s="5" customFormat="1" ht="13.2">
      <c r="A1231" s="5">
        <f t="shared" si="39"/>
        <v>1231</v>
      </c>
      <c r="B1231" s="51" t="s">
        <v>2828</v>
      </c>
      <c r="C1231" s="51" t="s">
        <v>4480</v>
      </c>
      <c r="D1231" s="51" t="s">
        <v>4034</v>
      </c>
      <c r="E1231" s="51" t="s">
        <v>852</v>
      </c>
      <c r="F1231" s="51" t="s">
        <v>1501</v>
      </c>
      <c r="G1231" s="51" t="s">
        <v>32</v>
      </c>
      <c r="H1231" s="52">
        <v>2024</v>
      </c>
      <c r="I1231" s="38">
        <v>203.5</v>
      </c>
      <c r="J1231" s="38">
        <v>195</v>
      </c>
      <c r="K1231" s="38">
        <v>195</v>
      </c>
      <c r="L1231" s="38">
        <v>195</v>
      </c>
      <c r="M1231" s="38">
        <v>195</v>
      </c>
      <c r="N1231" s="37">
        <v>195</v>
      </c>
      <c r="O1231" s="37">
        <v>195</v>
      </c>
      <c r="P1231" s="37">
        <v>195</v>
      </c>
      <c r="Q1231" s="37">
        <v>195</v>
      </c>
      <c r="R1231" s="37">
        <v>195</v>
      </c>
      <c r="S1231" s="37">
        <v>195</v>
      </c>
      <c r="T1231" s="207"/>
    </row>
    <row r="1232" spans="1:24" s="5" customFormat="1" ht="13.2">
      <c r="A1232" s="5">
        <f t="shared" si="39"/>
        <v>1232</v>
      </c>
      <c r="B1232" s="51" t="s">
        <v>4035</v>
      </c>
      <c r="C1232" s="51" t="s">
        <v>4481</v>
      </c>
      <c r="D1232" s="51" t="s">
        <v>4036</v>
      </c>
      <c r="E1232" s="51" t="s">
        <v>733</v>
      </c>
      <c r="F1232" s="51" t="s">
        <v>1501</v>
      </c>
      <c r="G1232" s="51" t="s">
        <v>31</v>
      </c>
      <c r="H1232" s="52">
        <v>2024</v>
      </c>
      <c r="I1232" s="38">
        <v>9.9</v>
      </c>
      <c r="J1232" s="38">
        <v>9.9</v>
      </c>
      <c r="K1232" s="38">
        <v>9.9</v>
      </c>
      <c r="L1232" s="38">
        <v>9.9</v>
      </c>
      <c r="M1232" s="38">
        <v>9.9</v>
      </c>
      <c r="N1232" s="37">
        <v>9.9</v>
      </c>
      <c r="O1232" s="37">
        <v>9.9</v>
      </c>
      <c r="P1232" s="37">
        <v>9.9</v>
      </c>
      <c r="Q1232" s="37">
        <v>9.9</v>
      </c>
      <c r="R1232" s="37">
        <v>9.9</v>
      </c>
      <c r="S1232" s="37">
        <v>9.9</v>
      </c>
      <c r="T1232" s="207"/>
    </row>
    <row r="1233" spans="1:24" s="5" customFormat="1" ht="13.2">
      <c r="A1233" s="5">
        <f t="shared" si="39"/>
        <v>1233</v>
      </c>
      <c r="B1233" s="51" t="s">
        <v>4037</v>
      </c>
      <c r="C1233" s="51" t="s">
        <v>4482</v>
      </c>
      <c r="D1233" s="51" t="s">
        <v>4038</v>
      </c>
      <c r="E1233" s="51" t="s">
        <v>1811</v>
      </c>
      <c r="F1233" s="51" t="s">
        <v>1501</v>
      </c>
      <c r="G1233" s="51" t="s">
        <v>31</v>
      </c>
      <c r="H1233" s="52">
        <v>2024</v>
      </c>
      <c r="I1233" s="38">
        <v>73.099999999999994</v>
      </c>
      <c r="J1233" s="38">
        <v>70</v>
      </c>
      <c r="K1233" s="38">
        <v>70</v>
      </c>
      <c r="L1233" s="38">
        <v>70</v>
      </c>
      <c r="M1233" s="38">
        <v>70</v>
      </c>
      <c r="N1233" s="37">
        <v>70</v>
      </c>
      <c r="O1233" s="37">
        <v>70</v>
      </c>
      <c r="P1233" s="37">
        <v>70</v>
      </c>
      <c r="Q1233" s="37">
        <v>70</v>
      </c>
      <c r="R1233" s="37">
        <v>70</v>
      </c>
      <c r="S1233" s="37">
        <v>70</v>
      </c>
      <c r="T1233" s="207"/>
    </row>
    <row r="1234" spans="1:24" s="5" customFormat="1" ht="13.2">
      <c r="A1234" s="5">
        <f t="shared" si="39"/>
        <v>1234</v>
      </c>
      <c r="B1234" s="51" t="s">
        <v>2833</v>
      </c>
      <c r="C1234" s="51" t="s">
        <v>2834</v>
      </c>
      <c r="D1234" s="51" t="s">
        <v>4039</v>
      </c>
      <c r="E1234" s="51" t="s">
        <v>513</v>
      </c>
      <c r="F1234" s="51" t="s">
        <v>1501</v>
      </c>
      <c r="G1234" s="51" t="s">
        <v>31</v>
      </c>
      <c r="H1234" s="52">
        <v>2024</v>
      </c>
      <c r="I1234" s="38">
        <v>228.54</v>
      </c>
      <c r="J1234" s="38">
        <v>220</v>
      </c>
      <c r="K1234" s="38">
        <v>220</v>
      </c>
      <c r="L1234" s="38">
        <v>220</v>
      </c>
      <c r="M1234" s="38">
        <v>220</v>
      </c>
      <c r="N1234" s="37">
        <v>220</v>
      </c>
      <c r="O1234" s="37">
        <v>220</v>
      </c>
      <c r="P1234" s="37">
        <v>220</v>
      </c>
      <c r="Q1234" s="37">
        <v>220</v>
      </c>
      <c r="R1234" s="37">
        <v>220</v>
      </c>
      <c r="S1234" s="37">
        <v>220</v>
      </c>
      <c r="T1234" s="207"/>
    </row>
    <row r="1235" spans="1:24" s="5" customFormat="1" ht="13.2">
      <c r="A1235" s="5">
        <f t="shared" si="39"/>
        <v>1235</v>
      </c>
      <c r="B1235" s="51" t="s">
        <v>2437</v>
      </c>
      <c r="C1235" s="51" t="s">
        <v>4483</v>
      </c>
      <c r="D1235" s="51" t="s">
        <v>4040</v>
      </c>
      <c r="E1235" s="51" t="s">
        <v>315</v>
      </c>
      <c r="F1235" s="51" t="s">
        <v>1501</v>
      </c>
      <c r="G1235" s="51" t="s">
        <v>32</v>
      </c>
      <c r="H1235" s="52">
        <v>2024</v>
      </c>
      <c r="I1235" s="38">
        <v>125.31</v>
      </c>
      <c r="J1235" s="38">
        <v>125</v>
      </c>
      <c r="K1235" s="38">
        <v>125</v>
      </c>
      <c r="L1235" s="38">
        <v>125</v>
      </c>
      <c r="M1235" s="38">
        <v>125</v>
      </c>
      <c r="N1235" s="37">
        <v>125</v>
      </c>
      <c r="O1235" s="37">
        <v>125</v>
      </c>
      <c r="P1235" s="37">
        <v>125</v>
      </c>
      <c r="Q1235" s="37">
        <v>125</v>
      </c>
      <c r="R1235" s="37">
        <v>125</v>
      </c>
      <c r="S1235" s="37">
        <v>125</v>
      </c>
      <c r="T1235" s="207"/>
    </row>
    <row r="1236" spans="1:24" s="5" customFormat="1" ht="13.2">
      <c r="A1236" s="5">
        <f t="shared" si="39"/>
        <v>1236</v>
      </c>
      <c r="B1236" s="51" t="s">
        <v>4041</v>
      </c>
      <c r="C1236" s="51" t="s">
        <v>4484</v>
      </c>
      <c r="D1236" s="51" t="s">
        <v>4042</v>
      </c>
      <c r="E1236" s="51" t="s">
        <v>42</v>
      </c>
      <c r="F1236" s="51" t="s">
        <v>1501</v>
      </c>
      <c r="G1236" s="51" t="s">
        <v>33</v>
      </c>
      <c r="H1236" s="52">
        <v>2024</v>
      </c>
      <c r="I1236" s="38">
        <v>10</v>
      </c>
      <c r="J1236" s="38">
        <v>10</v>
      </c>
      <c r="K1236" s="38">
        <v>10</v>
      </c>
      <c r="L1236" s="38">
        <v>10</v>
      </c>
      <c r="M1236" s="38">
        <v>10</v>
      </c>
      <c r="N1236" s="37">
        <v>10</v>
      </c>
      <c r="O1236" s="37">
        <v>10</v>
      </c>
      <c r="P1236" s="37">
        <v>10</v>
      </c>
      <c r="Q1236" s="37">
        <v>10</v>
      </c>
      <c r="R1236" s="37">
        <v>10</v>
      </c>
      <c r="S1236" s="37">
        <v>10</v>
      </c>
      <c r="T1236" s="207"/>
    </row>
    <row r="1237" spans="1:24" s="5" customFormat="1" ht="13.2">
      <c r="A1237" s="5">
        <f t="shared" si="39"/>
        <v>1237</v>
      </c>
      <c r="B1237" s="51" t="s">
        <v>4043</v>
      </c>
      <c r="C1237" s="51" t="s">
        <v>2847</v>
      </c>
      <c r="D1237" s="51" t="s">
        <v>4044</v>
      </c>
      <c r="E1237" s="51" t="s">
        <v>1536</v>
      </c>
      <c r="F1237" s="51" t="s">
        <v>1501</v>
      </c>
      <c r="G1237" s="51" t="s">
        <v>69</v>
      </c>
      <c r="H1237" s="52">
        <v>2024</v>
      </c>
      <c r="I1237" s="38">
        <v>76.930000000000007</v>
      </c>
      <c r="J1237" s="38">
        <v>76.3</v>
      </c>
      <c r="K1237" s="38">
        <v>76.3</v>
      </c>
      <c r="L1237" s="38">
        <v>76.3</v>
      </c>
      <c r="M1237" s="38">
        <v>76.3</v>
      </c>
      <c r="N1237" s="37">
        <v>76.3</v>
      </c>
      <c r="O1237" s="37">
        <v>76.3</v>
      </c>
      <c r="P1237" s="37">
        <v>76.3</v>
      </c>
      <c r="Q1237" s="37">
        <v>76.3</v>
      </c>
      <c r="R1237" s="37">
        <v>76.3</v>
      </c>
      <c r="S1237" s="37">
        <v>76.3</v>
      </c>
      <c r="T1237" s="207"/>
    </row>
    <row r="1238" spans="1:24" s="5" customFormat="1" ht="13.2">
      <c r="A1238" s="5">
        <f t="shared" si="39"/>
        <v>1238</v>
      </c>
      <c r="B1238" s="51" t="s">
        <v>4045</v>
      </c>
      <c r="C1238" s="51" t="s">
        <v>2847</v>
      </c>
      <c r="D1238" s="51" t="s">
        <v>4046</v>
      </c>
      <c r="E1238" s="51" t="s">
        <v>1536</v>
      </c>
      <c r="F1238" s="51" t="s">
        <v>1501</v>
      </c>
      <c r="G1238" s="51" t="s">
        <v>69</v>
      </c>
      <c r="H1238" s="52">
        <v>2024</v>
      </c>
      <c r="I1238" s="38">
        <v>74.27</v>
      </c>
      <c r="J1238" s="38">
        <v>73.7</v>
      </c>
      <c r="K1238" s="38">
        <v>73.7</v>
      </c>
      <c r="L1238" s="38">
        <v>73.7</v>
      </c>
      <c r="M1238" s="38">
        <v>73.7</v>
      </c>
      <c r="N1238" s="37">
        <v>73.7</v>
      </c>
      <c r="O1238" s="37">
        <v>73.7</v>
      </c>
      <c r="P1238" s="37">
        <v>73.7</v>
      </c>
      <c r="Q1238" s="37">
        <v>73.7</v>
      </c>
      <c r="R1238" s="37">
        <v>73.7</v>
      </c>
      <c r="S1238" s="37">
        <v>73.7</v>
      </c>
      <c r="T1238" s="207"/>
    </row>
    <row r="1239" spans="1:24" s="5" customFormat="1" ht="13.2">
      <c r="A1239" s="5">
        <f t="shared" si="39"/>
        <v>1239</v>
      </c>
      <c r="B1239" s="51" t="s">
        <v>4047</v>
      </c>
      <c r="C1239" s="51" t="s">
        <v>4485</v>
      </c>
      <c r="D1239" s="51" t="s">
        <v>4048</v>
      </c>
      <c r="E1239" s="51" t="s">
        <v>41</v>
      </c>
      <c r="F1239" s="51" t="s">
        <v>1501</v>
      </c>
      <c r="G1239" s="51" t="s">
        <v>33</v>
      </c>
      <c r="H1239" s="52">
        <v>2024</v>
      </c>
      <c r="I1239" s="38">
        <v>87.9</v>
      </c>
      <c r="J1239" s="38">
        <v>87.5</v>
      </c>
      <c r="K1239" s="38">
        <v>87.5</v>
      </c>
      <c r="L1239" s="38">
        <v>87.5</v>
      </c>
      <c r="M1239" s="38">
        <v>87.5</v>
      </c>
      <c r="N1239" s="37">
        <v>87.5</v>
      </c>
      <c r="O1239" s="37">
        <v>87.5</v>
      </c>
      <c r="P1239" s="37">
        <v>87.5</v>
      </c>
      <c r="Q1239" s="37">
        <v>87.5</v>
      </c>
      <c r="R1239" s="37">
        <v>87.5</v>
      </c>
      <c r="S1239" s="37">
        <v>87.5</v>
      </c>
      <c r="T1239" s="207"/>
    </row>
    <row r="1240" spans="1:24" s="5" customFormat="1" ht="13.2">
      <c r="A1240" s="5">
        <f t="shared" si="39"/>
        <v>1240</v>
      </c>
      <c r="B1240" s="51" t="s">
        <v>4049</v>
      </c>
      <c r="C1240" s="51" t="s">
        <v>4485</v>
      </c>
      <c r="D1240" s="51" t="s">
        <v>4050</v>
      </c>
      <c r="E1240" s="51" t="s">
        <v>41</v>
      </c>
      <c r="F1240" s="51" t="s">
        <v>1501</v>
      </c>
      <c r="G1240" s="51" t="s">
        <v>33</v>
      </c>
      <c r="H1240" s="52">
        <v>2024</v>
      </c>
      <c r="I1240" s="38">
        <v>87.9</v>
      </c>
      <c r="J1240" s="38">
        <v>87.5</v>
      </c>
      <c r="K1240" s="38">
        <v>87.5</v>
      </c>
      <c r="L1240" s="38">
        <v>87.5</v>
      </c>
      <c r="M1240" s="38">
        <v>87.5</v>
      </c>
      <c r="N1240" s="37">
        <v>87.5</v>
      </c>
      <c r="O1240" s="37">
        <v>87.5</v>
      </c>
      <c r="P1240" s="37">
        <v>87.5</v>
      </c>
      <c r="Q1240" s="37">
        <v>87.5</v>
      </c>
      <c r="R1240" s="37">
        <v>87.5</v>
      </c>
      <c r="S1240" s="37">
        <v>87.5</v>
      </c>
      <c r="T1240" s="207"/>
    </row>
    <row r="1241" spans="1:24" s="5" customFormat="1" ht="13.2">
      <c r="A1241" s="5">
        <f t="shared" si="39"/>
        <v>1241</v>
      </c>
      <c r="B1241" s="51" t="s">
        <v>4051</v>
      </c>
      <c r="C1241" s="51" t="s">
        <v>4486</v>
      </c>
      <c r="D1241" s="51" t="s">
        <v>4052</v>
      </c>
      <c r="E1241" s="51" t="s">
        <v>1795</v>
      </c>
      <c r="F1241" s="51" t="s">
        <v>1501</v>
      </c>
      <c r="G1241" s="51" t="s">
        <v>31</v>
      </c>
      <c r="H1241" s="52">
        <v>2024</v>
      </c>
      <c r="I1241" s="38">
        <v>72.19</v>
      </c>
      <c r="J1241" s="38">
        <v>70</v>
      </c>
      <c r="K1241" s="38">
        <v>70</v>
      </c>
      <c r="L1241" s="38">
        <v>70</v>
      </c>
      <c r="M1241" s="38">
        <v>70</v>
      </c>
      <c r="N1241" s="37">
        <v>70</v>
      </c>
      <c r="O1241" s="37">
        <v>70</v>
      </c>
      <c r="P1241" s="37">
        <v>70</v>
      </c>
      <c r="Q1241" s="37">
        <v>70</v>
      </c>
      <c r="R1241" s="37">
        <v>70</v>
      </c>
      <c r="S1241" s="37">
        <v>70</v>
      </c>
      <c r="T1241" s="207"/>
    </row>
    <row r="1242" spans="1:24" s="5" customFormat="1" ht="13.2">
      <c r="A1242" s="5">
        <f t="shared" si="39"/>
        <v>1242</v>
      </c>
      <c r="B1242" s="51" t="s">
        <v>4053</v>
      </c>
      <c r="C1242" s="51" t="s">
        <v>4487</v>
      </c>
      <c r="D1242" s="51" t="s">
        <v>4054</v>
      </c>
      <c r="E1242" s="51" t="s">
        <v>979</v>
      </c>
      <c r="F1242" s="51" t="s">
        <v>1501</v>
      </c>
      <c r="G1242" s="51" t="s">
        <v>32</v>
      </c>
      <c r="H1242" s="52">
        <v>2024</v>
      </c>
      <c r="I1242" s="38">
        <v>40.08</v>
      </c>
      <c r="J1242" s="38">
        <v>40</v>
      </c>
      <c r="K1242" s="38">
        <v>40</v>
      </c>
      <c r="L1242" s="38">
        <v>40</v>
      </c>
      <c r="M1242" s="38">
        <v>40</v>
      </c>
      <c r="N1242" s="37">
        <v>40</v>
      </c>
      <c r="O1242" s="37">
        <v>40</v>
      </c>
      <c r="P1242" s="37">
        <v>40</v>
      </c>
      <c r="Q1242" s="37">
        <v>40</v>
      </c>
      <c r="R1242" s="37">
        <v>40</v>
      </c>
      <c r="S1242" s="37">
        <v>40</v>
      </c>
      <c r="T1242" s="207"/>
    </row>
    <row r="1243" spans="1:24" s="2" customFormat="1" ht="13.2">
      <c r="A1243" s="5">
        <f t="shared" si="39"/>
        <v>1243</v>
      </c>
      <c r="B1243" s="49" t="s">
        <v>2050</v>
      </c>
      <c r="C1243" s="49"/>
      <c r="D1243" s="49"/>
      <c r="E1243" s="49"/>
      <c r="F1243" s="49"/>
      <c r="G1243" s="49"/>
      <c r="H1243" s="50"/>
      <c r="I1243" s="35">
        <f t="shared" ref="I1243:S1243" si="40">SUM(I1221:I1242)</f>
        <v>2034.2100000000003</v>
      </c>
      <c r="J1243" s="35">
        <f t="shared" si="40"/>
        <v>1992.5</v>
      </c>
      <c r="K1243" s="35">
        <f t="shared" si="40"/>
        <v>1992.5</v>
      </c>
      <c r="L1243" s="35">
        <f t="shared" si="40"/>
        <v>1992.5</v>
      </c>
      <c r="M1243" s="35">
        <f t="shared" si="40"/>
        <v>1992.5</v>
      </c>
      <c r="N1243" s="36">
        <f t="shared" si="40"/>
        <v>1992.5</v>
      </c>
      <c r="O1243" s="36">
        <f t="shared" si="40"/>
        <v>1992.5</v>
      </c>
      <c r="P1243" s="36">
        <f t="shared" si="40"/>
        <v>1992.5</v>
      </c>
      <c r="Q1243" s="36">
        <f t="shared" si="40"/>
        <v>1992.5</v>
      </c>
      <c r="R1243" s="36">
        <f t="shared" si="40"/>
        <v>1992.5</v>
      </c>
      <c r="S1243" s="36">
        <f t="shared" si="40"/>
        <v>1992.5</v>
      </c>
      <c r="T1243" s="208"/>
      <c r="X1243" s="5"/>
    </row>
    <row r="1244" spans="1:24" s="5" customFormat="1" ht="13.2">
      <c r="A1244" s="5">
        <f t="shared" si="39"/>
        <v>1244</v>
      </c>
      <c r="B1244" s="51" t="s">
        <v>1510</v>
      </c>
      <c r="C1244" s="51"/>
      <c r="D1244" s="51" t="s">
        <v>2051</v>
      </c>
      <c r="E1244" s="51" t="s">
        <v>1361</v>
      </c>
      <c r="F1244" s="51"/>
      <c r="G1244" s="51"/>
      <c r="H1244" s="52"/>
      <c r="I1244" s="38">
        <v>100</v>
      </c>
      <c r="J1244" s="38">
        <v>0</v>
      </c>
      <c r="K1244" s="38">
        <v>0</v>
      </c>
      <c r="L1244" s="38">
        <v>0</v>
      </c>
      <c r="M1244" s="38">
        <v>0</v>
      </c>
      <c r="N1244" s="37">
        <v>0</v>
      </c>
      <c r="O1244" s="37">
        <v>0</v>
      </c>
      <c r="P1244" s="37">
        <v>0</v>
      </c>
      <c r="Q1244" s="37">
        <v>0</v>
      </c>
      <c r="R1244" s="37">
        <v>0</v>
      </c>
      <c r="S1244" s="37">
        <v>0</v>
      </c>
      <c r="T1244" s="207"/>
    </row>
    <row r="1245" spans="1:24" s="2" customFormat="1" ht="13.2">
      <c r="A1245" s="5">
        <f t="shared" si="39"/>
        <v>1245</v>
      </c>
      <c r="B1245" s="49"/>
      <c r="C1245" s="49"/>
      <c r="D1245" s="49"/>
      <c r="E1245" s="49"/>
      <c r="F1245" s="49"/>
      <c r="G1245" s="49"/>
      <c r="H1245" s="50"/>
      <c r="I1245" s="35"/>
      <c r="J1245" s="35"/>
      <c r="K1245" s="35"/>
      <c r="L1245" s="35"/>
      <c r="M1245" s="35"/>
      <c r="N1245" s="36"/>
      <c r="O1245" s="36"/>
      <c r="P1245" s="36"/>
      <c r="Q1245" s="36"/>
      <c r="R1245" s="36"/>
      <c r="S1245" s="36"/>
      <c r="T1245" s="208"/>
      <c r="X1245" s="5"/>
    </row>
    <row r="1246" spans="1:24" s="5" customFormat="1" ht="13.2">
      <c r="A1246" s="5">
        <f t="shared" si="39"/>
        <v>1246</v>
      </c>
      <c r="B1246" s="51" t="s">
        <v>1512</v>
      </c>
      <c r="C1246" s="51"/>
      <c r="D1246" s="51" t="s">
        <v>1513</v>
      </c>
      <c r="E1246" s="51"/>
      <c r="F1246" s="51"/>
      <c r="G1246" s="51"/>
      <c r="H1246" s="52"/>
      <c r="I1246" s="38">
        <v>0</v>
      </c>
      <c r="J1246" s="38">
        <v>0</v>
      </c>
      <c r="K1246" s="38">
        <v>0</v>
      </c>
      <c r="L1246" s="38">
        <v>0</v>
      </c>
      <c r="M1246" s="38">
        <v>0</v>
      </c>
      <c r="N1246" s="37">
        <v>0</v>
      </c>
      <c r="O1246" s="37">
        <v>0</v>
      </c>
      <c r="P1246" s="37">
        <v>0</v>
      </c>
      <c r="Q1246" s="37">
        <v>0</v>
      </c>
      <c r="R1246" s="37">
        <v>0</v>
      </c>
      <c r="S1246" s="37">
        <v>0</v>
      </c>
      <c r="T1246" s="207"/>
    </row>
    <row r="1247" spans="1:24" s="2" customFormat="1" ht="13.2">
      <c r="A1247" s="5">
        <f t="shared" si="39"/>
        <v>1247</v>
      </c>
      <c r="B1247" s="49"/>
      <c r="C1247" s="49"/>
      <c r="D1247" s="49"/>
      <c r="E1247" s="49"/>
      <c r="F1247" s="49"/>
      <c r="G1247" s="49"/>
      <c r="H1247" s="50"/>
      <c r="I1247" s="35"/>
      <c r="J1247" s="35"/>
      <c r="K1247" s="35"/>
      <c r="L1247" s="35"/>
      <c r="M1247" s="35"/>
      <c r="N1247" s="36"/>
      <c r="O1247" s="36"/>
      <c r="P1247" s="36"/>
      <c r="Q1247" s="36"/>
      <c r="R1247" s="36"/>
      <c r="S1247" s="36"/>
      <c r="T1247" s="208"/>
      <c r="X1247" s="5"/>
    </row>
    <row r="1248" spans="1:24" s="5" customFormat="1" ht="13.2">
      <c r="A1248" s="5">
        <f t="shared" si="39"/>
        <v>1248</v>
      </c>
      <c r="B1248" s="51" t="s">
        <v>1516</v>
      </c>
      <c r="C1248" s="51"/>
      <c r="D1248" s="51" t="s">
        <v>1517</v>
      </c>
      <c r="E1248" s="51"/>
      <c r="F1248" s="51"/>
      <c r="G1248" s="51"/>
      <c r="H1248" s="52"/>
      <c r="I1248" s="38">
        <v>0</v>
      </c>
      <c r="J1248" s="38">
        <v>0</v>
      </c>
      <c r="K1248" s="38">
        <v>0</v>
      </c>
      <c r="L1248" s="38">
        <v>0</v>
      </c>
      <c r="M1248" s="38">
        <v>0</v>
      </c>
      <c r="N1248" s="37">
        <v>0</v>
      </c>
      <c r="O1248" s="37">
        <v>0</v>
      </c>
      <c r="P1248" s="37">
        <v>0</v>
      </c>
      <c r="Q1248" s="37">
        <v>0</v>
      </c>
      <c r="R1248" s="37">
        <v>0</v>
      </c>
      <c r="S1248" s="37">
        <v>0</v>
      </c>
      <c r="T1248" s="207"/>
    </row>
    <row r="1249" spans="1:24" s="2" customFormat="1" ht="13.2">
      <c r="A1249" s="5">
        <f t="shared" si="39"/>
        <v>1249</v>
      </c>
      <c r="B1249" s="49"/>
      <c r="C1249" s="49"/>
      <c r="D1249" s="49"/>
      <c r="E1249" s="49"/>
      <c r="F1249" s="49"/>
      <c r="G1249" s="49"/>
      <c r="H1249" s="50"/>
      <c r="I1249" s="35"/>
      <c r="J1249" s="35"/>
      <c r="K1249" s="35"/>
      <c r="L1249" s="35"/>
      <c r="M1249" s="35"/>
      <c r="N1249" s="36"/>
      <c r="O1249" s="36"/>
      <c r="P1249" s="36"/>
      <c r="Q1249" s="36"/>
      <c r="R1249" s="36"/>
      <c r="S1249" s="36"/>
      <c r="T1249" s="208"/>
      <c r="X1249" s="5"/>
    </row>
    <row r="1250" spans="1:24" s="2" customFormat="1" ht="13.2">
      <c r="A1250" s="5">
        <f t="shared" si="39"/>
        <v>1250</v>
      </c>
      <c r="B1250" s="49" t="s">
        <v>1518</v>
      </c>
      <c r="C1250" s="49"/>
      <c r="D1250" s="49"/>
      <c r="E1250" s="49"/>
      <c r="F1250" s="49"/>
      <c r="G1250" s="49"/>
      <c r="H1250" s="50"/>
      <c r="I1250" s="35"/>
      <c r="J1250" s="35"/>
      <c r="K1250" s="35"/>
      <c r="L1250" s="35"/>
      <c r="M1250" s="35"/>
      <c r="N1250" s="36"/>
      <c r="O1250" s="36"/>
      <c r="P1250" s="36"/>
      <c r="Q1250" s="36"/>
      <c r="R1250" s="36"/>
      <c r="S1250" s="36"/>
      <c r="T1250" s="208"/>
      <c r="X1250" s="5"/>
    </row>
    <row r="1251" spans="1:24" s="5" customFormat="1" ht="13.2">
      <c r="A1251" s="5">
        <f t="shared" si="39"/>
        <v>1251</v>
      </c>
      <c r="B1251" s="51" t="s">
        <v>1519</v>
      </c>
      <c r="C1251" s="51"/>
      <c r="D1251" s="51" t="s">
        <v>1520</v>
      </c>
      <c r="E1251" s="51" t="s">
        <v>944</v>
      </c>
      <c r="F1251" s="51" t="s">
        <v>43</v>
      </c>
      <c r="G1251" s="51" t="s">
        <v>31</v>
      </c>
      <c r="H1251" s="52"/>
      <c r="I1251" s="38">
        <v>600</v>
      </c>
      <c r="J1251" s="38">
        <v>600</v>
      </c>
      <c r="K1251" s="38">
        <v>600</v>
      </c>
      <c r="L1251" s="38">
        <v>600</v>
      </c>
      <c r="M1251" s="38">
        <v>600</v>
      </c>
      <c r="N1251" s="37">
        <v>600</v>
      </c>
      <c r="O1251" s="37">
        <v>600</v>
      </c>
      <c r="P1251" s="37">
        <v>600</v>
      </c>
      <c r="Q1251" s="37">
        <v>600</v>
      </c>
      <c r="R1251" s="37">
        <v>600</v>
      </c>
      <c r="S1251" s="37">
        <v>600</v>
      </c>
      <c r="T1251" s="207"/>
    </row>
    <row r="1252" spans="1:24" s="5" customFormat="1" ht="13.2">
      <c r="A1252" s="5">
        <f t="shared" si="39"/>
        <v>1252</v>
      </c>
      <c r="B1252" s="51" t="s">
        <v>1522</v>
      </c>
      <c r="C1252" s="51"/>
      <c r="D1252" s="51" t="s">
        <v>1523</v>
      </c>
      <c r="E1252" s="51" t="s">
        <v>173</v>
      </c>
      <c r="F1252" s="51" t="s">
        <v>43</v>
      </c>
      <c r="G1252" s="51" t="s">
        <v>33</v>
      </c>
      <c r="H1252" s="52"/>
      <c r="I1252" s="38">
        <v>220</v>
      </c>
      <c r="J1252" s="38">
        <v>220</v>
      </c>
      <c r="K1252" s="38">
        <v>220</v>
      </c>
      <c r="L1252" s="38">
        <v>220</v>
      </c>
      <c r="M1252" s="38">
        <v>220</v>
      </c>
      <c r="N1252" s="37">
        <v>220</v>
      </c>
      <c r="O1252" s="37">
        <v>220</v>
      </c>
      <c r="P1252" s="37">
        <v>220</v>
      </c>
      <c r="Q1252" s="37">
        <v>220</v>
      </c>
      <c r="R1252" s="37">
        <v>220</v>
      </c>
      <c r="S1252" s="37">
        <v>220</v>
      </c>
      <c r="T1252" s="207"/>
    </row>
    <row r="1253" spans="1:24" s="5" customFormat="1" ht="13.2">
      <c r="A1253" s="5">
        <f t="shared" si="39"/>
        <v>1253</v>
      </c>
      <c r="B1253" s="51" t="s">
        <v>1528</v>
      </c>
      <c r="C1253" s="51"/>
      <c r="D1253" s="51" t="s">
        <v>1529</v>
      </c>
      <c r="E1253" s="51" t="s">
        <v>555</v>
      </c>
      <c r="F1253" s="51" t="s">
        <v>43</v>
      </c>
      <c r="G1253" s="51" t="s">
        <v>32</v>
      </c>
      <c r="H1253" s="52"/>
      <c r="I1253" s="38">
        <v>100</v>
      </c>
      <c r="J1253" s="38">
        <v>100</v>
      </c>
      <c r="K1253" s="38">
        <v>100</v>
      </c>
      <c r="L1253" s="38">
        <v>100</v>
      </c>
      <c r="M1253" s="38">
        <v>100</v>
      </c>
      <c r="N1253" s="37">
        <v>100</v>
      </c>
      <c r="O1253" s="37">
        <v>100</v>
      </c>
      <c r="P1253" s="37">
        <v>100</v>
      </c>
      <c r="Q1253" s="37">
        <v>100</v>
      </c>
      <c r="R1253" s="37">
        <v>100</v>
      </c>
      <c r="S1253" s="37">
        <v>100</v>
      </c>
      <c r="T1253" s="207"/>
    </row>
    <row r="1254" spans="1:24" s="5" customFormat="1" ht="13.2">
      <c r="A1254" s="5">
        <f t="shared" si="39"/>
        <v>1254</v>
      </c>
      <c r="B1254" s="51" t="s">
        <v>1530</v>
      </c>
      <c r="C1254" s="51"/>
      <c r="D1254" s="51" t="s">
        <v>1531</v>
      </c>
      <c r="E1254" s="51" t="s">
        <v>48</v>
      </c>
      <c r="F1254" s="51" t="s">
        <v>43</v>
      </c>
      <c r="G1254" s="51" t="s">
        <v>32</v>
      </c>
      <c r="H1254" s="52"/>
      <c r="I1254" s="38">
        <v>300</v>
      </c>
      <c r="J1254" s="38">
        <v>300</v>
      </c>
      <c r="K1254" s="38">
        <v>300</v>
      </c>
      <c r="L1254" s="38">
        <v>300</v>
      </c>
      <c r="M1254" s="38">
        <v>300</v>
      </c>
      <c r="N1254" s="37">
        <v>300</v>
      </c>
      <c r="O1254" s="37">
        <v>300</v>
      </c>
      <c r="P1254" s="37">
        <v>300</v>
      </c>
      <c r="Q1254" s="37">
        <v>300</v>
      </c>
      <c r="R1254" s="37">
        <v>300</v>
      </c>
      <c r="S1254" s="37">
        <v>300</v>
      </c>
      <c r="T1254" s="207"/>
    </row>
    <row r="1255" spans="1:24" s="2" customFormat="1" ht="13.2">
      <c r="A1255" s="5">
        <f t="shared" si="39"/>
        <v>1255</v>
      </c>
      <c r="B1255" s="49" t="s">
        <v>1532</v>
      </c>
      <c r="C1255" s="49"/>
      <c r="D1255" s="49"/>
      <c r="E1255" s="49"/>
      <c r="F1255" s="49"/>
      <c r="G1255" s="49"/>
      <c r="H1255" s="50"/>
      <c r="I1255" s="35">
        <f t="shared" ref="I1255:S1255" si="41">SUM(I1251:I1254)</f>
        <v>1220</v>
      </c>
      <c r="J1255" s="35">
        <f t="shared" si="41"/>
        <v>1220</v>
      </c>
      <c r="K1255" s="35">
        <f t="shared" si="41"/>
        <v>1220</v>
      </c>
      <c r="L1255" s="35">
        <f t="shared" si="41"/>
        <v>1220</v>
      </c>
      <c r="M1255" s="35">
        <f t="shared" si="41"/>
        <v>1220</v>
      </c>
      <c r="N1255" s="36">
        <f t="shared" si="41"/>
        <v>1220</v>
      </c>
      <c r="O1255" s="36">
        <f t="shared" si="41"/>
        <v>1220</v>
      </c>
      <c r="P1255" s="36">
        <f t="shared" si="41"/>
        <v>1220</v>
      </c>
      <c r="Q1255" s="36">
        <f t="shared" si="41"/>
        <v>1220</v>
      </c>
      <c r="R1255" s="36">
        <f t="shared" si="41"/>
        <v>1220</v>
      </c>
      <c r="S1255" s="36">
        <f t="shared" si="41"/>
        <v>1220</v>
      </c>
      <c r="T1255" s="208"/>
      <c r="X1255" s="5"/>
    </row>
    <row r="1256" spans="1:24" s="5" customFormat="1" ht="13.2">
      <c r="A1256" s="5">
        <f t="shared" si="39"/>
        <v>1256</v>
      </c>
      <c r="B1256" s="51" t="s">
        <v>1533</v>
      </c>
      <c r="C1256" s="51"/>
      <c r="D1256" s="51" t="s">
        <v>1534</v>
      </c>
      <c r="E1256" s="51" t="s">
        <v>1361</v>
      </c>
      <c r="F1256" s="51"/>
      <c r="G1256" s="51"/>
      <c r="H1256" s="52"/>
      <c r="I1256" s="38">
        <v>100</v>
      </c>
      <c r="J1256" s="38">
        <v>67</v>
      </c>
      <c r="K1256" s="38">
        <v>67</v>
      </c>
      <c r="L1256" s="38">
        <v>67</v>
      </c>
      <c r="M1256" s="38">
        <v>67</v>
      </c>
      <c r="N1256" s="38">
        <v>67</v>
      </c>
      <c r="O1256" s="38">
        <v>67</v>
      </c>
      <c r="P1256" s="38">
        <v>67</v>
      </c>
      <c r="Q1256" s="38">
        <v>67</v>
      </c>
      <c r="R1256" s="38">
        <v>67</v>
      </c>
      <c r="S1256" s="38">
        <v>67</v>
      </c>
      <c r="T1256" s="207"/>
    </row>
    <row r="1257" spans="1:24" s="2" customFormat="1" ht="13.2">
      <c r="A1257" s="5">
        <f t="shared" si="39"/>
        <v>1257</v>
      </c>
      <c r="B1257" s="49"/>
      <c r="C1257" s="49"/>
      <c r="D1257" s="49"/>
      <c r="E1257" s="49"/>
      <c r="F1257" s="49"/>
      <c r="G1257" s="49"/>
      <c r="H1257" s="50"/>
      <c r="I1257" s="35"/>
      <c r="J1257" s="35"/>
      <c r="K1257" s="35"/>
      <c r="L1257" s="35"/>
      <c r="M1257" s="35"/>
      <c r="N1257" s="36"/>
      <c r="O1257" s="36"/>
      <c r="P1257" s="36"/>
      <c r="Q1257" s="36"/>
      <c r="R1257" s="36"/>
      <c r="S1257" s="36"/>
      <c r="T1257" s="208"/>
      <c r="X1257" s="5"/>
    </row>
    <row r="1258" spans="1:24" s="2" customFormat="1" ht="13.2">
      <c r="A1258" s="5">
        <f t="shared" si="39"/>
        <v>1258</v>
      </c>
      <c r="B1258" s="49" t="s">
        <v>1535</v>
      </c>
      <c r="C1258" s="49"/>
      <c r="D1258" s="49"/>
      <c r="E1258" s="49"/>
      <c r="F1258" s="49"/>
      <c r="G1258" s="49"/>
      <c r="H1258" s="50"/>
      <c r="I1258" s="35"/>
      <c r="J1258" s="35"/>
      <c r="K1258" s="35"/>
      <c r="L1258" s="35"/>
      <c r="M1258" s="35"/>
      <c r="N1258" s="36"/>
      <c r="O1258" s="36"/>
      <c r="P1258" s="36"/>
      <c r="Q1258" s="36"/>
      <c r="R1258" s="36"/>
      <c r="S1258" s="36"/>
      <c r="T1258" s="208"/>
      <c r="X1258" s="5"/>
    </row>
    <row r="1259" spans="1:24" s="5" customFormat="1" ht="13.2">
      <c r="A1259" s="5">
        <f t="shared" si="39"/>
        <v>1259</v>
      </c>
      <c r="B1259" s="51" t="s">
        <v>1772</v>
      </c>
      <c r="C1259" s="51" t="s">
        <v>1773</v>
      </c>
      <c r="D1259" s="51"/>
      <c r="E1259" s="51" t="s">
        <v>628</v>
      </c>
      <c r="F1259" s="51" t="s">
        <v>1732</v>
      </c>
      <c r="G1259" s="51" t="s">
        <v>186</v>
      </c>
      <c r="H1259" s="52">
        <v>2024</v>
      </c>
      <c r="I1259" s="38">
        <v>14</v>
      </c>
      <c r="J1259" s="38">
        <v>14</v>
      </c>
      <c r="K1259" s="38">
        <v>14</v>
      </c>
      <c r="L1259" s="38">
        <v>14</v>
      </c>
      <c r="M1259" s="38">
        <v>14</v>
      </c>
      <c r="N1259" s="37">
        <v>14</v>
      </c>
      <c r="O1259" s="37">
        <v>14</v>
      </c>
      <c r="P1259" s="37">
        <v>14</v>
      </c>
      <c r="Q1259" s="37">
        <v>14</v>
      </c>
      <c r="R1259" s="37">
        <v>14</v>
      </c>
      <c r="S1259" s="37">
        <v>14</v>
      </c>
      <c r="T1259" s="207"/>
    </row>
    <row r="1260" spans="1:24" s="5" customFormat="1" ht="13.2">
      <c r="A1260" s="5">
        <f t="shared" si="39"/>
        <v>1260</v>
      </c>
      <c r="B1260" s="51" t="s">
        <v>2721</v>
      </c>
      <c r="C1260" s="51" t="s">
        <v>2722</v>
      </c>
      <c r="D1260" s="51"/>
      <c r="E1260" s="51" t="s">
        <v>1536</v>
      </c>
      <c r="F1260" s="51" t="s">
        <v>1731</v>
      </c>
      <c r="G1260" s="51" t="s">
        <v>69</v>
      </c>
      <c r="H1260" s="52">
        <v>2024</v>
      </c>
      <c r="I1260" s="38">
        <v>121</v>
      </c>
      <c r="J1260" s="38">
        <v>89.1</v>
      </c>
      <c r="K1260" s="38">
        <v>89.1</v>
      </c>
      <c r="L1260" s="38">
        <v>89.1</v>
      </c>
      <c r="M1260" s="38">
        <v>89.1</v>
      </c>
      <c r="N1260" s="37">
        <v>89.1</v>
      </c>
      <c r="O1260" s="37">
        <v>89.1</v>
      </c>
      <c r="P1260" s="37">
        <v>89.1</v>
      </c>
      <c r="Q1260" s="37">
        <v>89.1</v>
      </c>
      <c r="R1260" s="37">
        <v>89.1</v>
      </c>
      <c r="S1260" s="37">
        <v>89.1</v>
      </c>
      <c r="T1260" s="207"/>
    </row>
    <row r="1261" spans="1:24" s="5" customFormat="1" ht="13.2">
      <c r="A1261" s="5">
        <f t="shared" si="39"/>
        <v>1261</v>
      </c>
      <c r="B1261" s="51" t="s">
        <v>2723</v>
      </c>
      <c r="C1261" s="51" t="s">
        <v>2724</v>
      </c>
      <c r="D1261" s="51"/>
      <c r="E1261" s="51" t="s">
        <v>257</v>
      </c>
      <c r="F1261" s="51" t="s">
        <v>1731</v>
      </c>
      <c r="G1261" s="51" t="s">
        <v>186</v>
      </c>
      <c r="H1261" s="52">
        <v>2024</v>
      </c>
      <c r="I1261" s="38">
        <v>408</v>
      </c>
      <c r="J1261" s="38">
        <v>356.2</v>
      </c>
      <c r="K1261" s="38">
        <v>356.2</v>
      </c>
      <c r="L1261" s="38">
        <v>356.2</v>
      </c>
      <c r="M1261" s="38">
        <v>356.2</v>
      </c>
      <c r="N1261" s="37">
        <v>356.2</v>
      </c>
      <c r="O1261" s="37">
        <v>356.2</v>
      </c>
      <c r="P1261" s="37">
        <v>356.2</v>
      </c>
      <c r="Q1261" s="37">
        <v>356.2</v>
      </c>
      <c r="R1261" s="37">
        <v>356.2</v>
      </c>
      <c r="S1261" s="37">
        <v>356.2</v>
      </c>
      <c r="T1261" s="207"/>
    </row>
    <row r="1262" spans="1:24" s="5" customFormat="1" ht="13.2">
      <c r="A1262" s="5">
        <f t="shared" si="39"/>
        <v>1262</v>
      </c>
      <c r="B1262" s="51" t="s">
        <v>2725</v>
      </c>
      <c r="C1262" s="51" t="s">
        <v>2726</v>
      </c>
      <c r="D1262" s="51"/>
      <c r="E1262" s="51" t="s">
        <v>257</v>
      </c>
      <c r="F1262" s="51" t="s">
        <v>1731</v>
      </c>
      <c r="G1262" s="51" t="s">
        <v>186</v>
      </c>
      <c r="H1262" s="52">
        <v>2025</v>
      </c>
      <c r="I1262" s="38">
        <v>103.7</v>
      </c>
      <c r="J1262" s="38">
        <v>0</v>
      </c>
      <c r="K1262" s="38">
        <v>89.1</v>
      </c>
      <c r="L1262" s="38">
        <v>89.1</v>
      </c>
      <c r="M1262" s="38">
        <v>89.1</v>
      </c>
      <c r="N1262" s="37">
        <v>89.1</v>
      </c>
      <c r="O1262" s="37">
        <v>89.1</v>
      </c>
      <c r="P1262" s="37">
        <v>89.1</v>
      </c>
      <c r="Q1262" s="37">
        <v>89.1</v>
      </c>
      <c r="R1262" s="37">
        <v>89.1</v>
      </c>
      <c r="S1262" s="37">
        <v>89.1</v>
      </c>
      <c r="T1262" s="207"/>
    </row>
    <row r="1263" spans="1:24" s="5" customFormat="1" ht="13.2">
      <c r="A1263" s="5">
        <f t="shared" si="39"/>
        <v>1263</v>
      </c>
      <c r="B1263" s="51" t="s">
        <v>2727</v>
      </c>
      <c r="C1263" s="51" t="s">
        <v>2728</v>
      </c>
      <c r="D1263" s="51"/>
      <c r="E1263" s="51" t="s">
        <v>257</v>
      </c>
      <c r="F1263" s="51" t="s">
        <v>1731</v>
      </c>
      <c r="G1263" s="51" t="s">
        <v>186</v>
      </c>
      <c r="H1263" s="52">
        <v>2024</v>
      </c>
      <c r="I1263" s="38">
        <v>50</v>
      </c>
      <c r="J1263" s="38">
        <v>46.3</v>
      </c>
      <c r="K1263" s="38">
        <v>46.3</v>
      </c>
      <c r="L1263" s="38">
        <v>46.3</v>
      </c>
      <c r="M1263" s="38">
        <v>46.3</v>
      </c>
      <c r="N1263" s="37">
        <v>46.3</v>
      </c>
      <c r="O1263" s="37">
        <v>46.3</v>
      </c>
      <c r="P1263" s="37">
        <v>46.3</v>
      </c>
      <c r="Q1263" s="37">
        <v>46.3</v>
      </c>
      <c r="R1263" s="37">
        <v>46.3</v>
      </c>
      <c r="S1263" s="37">
        <v>46.3</v>
      </c>
      <c r="T1263" s="207"/>
    </row>
    <row r="1264" spans="1:24" s="5" customFormat="1" ht="13.2">
      <c r="A1264" s="5">
        <f t="shared" si="39"/>
        <v>1264</v>
      </c>
      <c r="B1264" s="51" t="s">
        <v>4055</v>
      </c>
      <c r="C1264" s="51" t="s">
        <v>4056</v>
      </c>
      <c r="D1264" s="51"/>
      <c r="E1264" s="51" t="s">
        <v>4057</v>
      </c>
      <c r="F1264" s="51" t="s">
        <v>1733</v>
      </c>
      <c r="G1264" s="51" t="s">
        <v>32</v>
      </c>
      <c r="H1264" s="52">
        <v>2025</v>
      </c>
      <c r="I1264" s="38">
        <v>188.4</v>
      </c>
      <c r="J1264" s="38">
        <v>188.4</v>
      </c>
      <c r="K1264" s="38">
        <v>188.4</v>
      </c>
      <c r="L1264" s="38">
        <v>188.4</v>
      </c>
      <c r="M1264" s="38">
        <v>188.4</v>
      </c>
      <c r="N1264" s="37">
        <v>188.4</v>
      </c>
      <c r="O1264" s="37">
        <v>188.4</v>
      </c>
      <c r="P1264" s="37">
        <v>188.4</v>
      </c>
      <c r="Q1264" s="37">
        <v>188.4</v>
      </c>
      <c r="R1264" s="37">
        <v>188.4</v>
      </c>
      <c r="S1264" s="37">
        <v>188.4</v>
      </c>
      <c r="T1264" s="207"/>
    </row>
    <row r="1265" spans="1:24" s="5" customFormat="1" ht="13.2">
      <c r="A1265" s="5">
        <f t="shared" si="39"/>
        <v>1265</v>
      </c>
      <c r="B1265" s="51" t="s">
        <v>4058</v>
      </c>
      <c r="C1265" s="51" t="s">
        <v>4059</v>
      </c>
      <c r="D1265" s="51"/>
      <c r="E1265" s="51" t="s">
        <v>4057</v>
      </c>
      <c r="F1265" s="51" t="s">
        <v>1733</v>
      </c>
      <c r="G1265" s="51" t="s">
        <v>32</v>
      </c>
      <c r="H1265" s="52">
        <v>2026</v>
      </c>
      <c r="I1265" s="38">
        <v>188.4</v>
      </c>
      <c r="J1265" s="38">
        <v>0</v>
      </c>
      <c r="K1265" s="38">
        <v>188.4</v>
      </c>
      <c r="L1265" s="38">
        <v>188.4</v>
      </c>
      <c r="M1265" s="38">
        <v>188.4</v>
      </c>
      <c r="N1265" s="37">
        <v>188.4</v>
      </c>
      <c r="O1265" s="37">
        <v>188.4</v>
      </c>
      <c r="P1265" s="37">
        <v>188.4</v>
      </c>
      <c r="Q1265" s="37">
        <v>188.4</v>
      </c>
      <c r="R1265" s="37">
        <v>188.4</v>
      </c>
      <c r="S1265" s="37">
        <v>188.4</v>
      </c>
      <c r="T1265" s="207"/>
    </row>
    <row r="1266" spans="1:24" s="2" customFormat="1" ht="13.2">
      <c r="A1266" s="5">
        <f t="shared" si="39"/>
        <v>1266</v>
      </c>
      <c r="B1266" s="49" t="s">
        <v>2052</v>
      </c>
      <c r="C1266" s="49"/>
      <c r="D1266" s="49"/>
      <c r="E1266" s="49"/>
      <c r="F1266" s="49"/>
      <c r="G1266" s="49"/>
      <c r="H1266" s="50"/>
      <c r="I1266" s="35">
        <f t="shared" ref="I1266:S1266" si="42">SUM(I1259:I1265)</f>
        <v>1073.5</v>
      </c>
      <c r="J1266" s="35">
        <f t="shared" si="42"/>
        <v>694</v>
      </c>
      <c r="K1266" s="35">
        <f t="shared" si="42"/>
        <v>971.49999999999989</v>
      </c>
      <c r="L1266" s="35">
        <f t="shared" si="42"/>
        <v>971.49999999999989</v>
      </c>
      <c r="M1266" s="35">
        <f t="shared" si="42"/>
        <v>971.49999999999989</v>
      </c>
      <c r="N1266" s="36">
        <f t="shared" si="42"/>
        <v>971.49999999999989</v>
      </c>
      <c r="O1266" s="36">
        <f t="shared" si="42"/>
        <v>971.49999999999989</v>
      </c>
      <c r="P1266" s="36">
        <f t="shared" si="42"/>
        <v>971.49999999999989</v>
      </c>
      <c r="Q1266" s="36">
        <f t="shared" si="42"/>
        <v>971.49999999999989</v>
      </c>
      <c r="R1266" s="36">
        <f t="shared" si="42"/>
        <v>971.49999999999989</v>
      </c>
      <c r="S1266" s="36">
        <f t="shared" si="42"/>
        <v>971.49999999999989</v>
      </c>
      <c r="T1266" s="208"/>
      <c r="X1266" s="5"/>
    </row>
    <row r="1267" spans="1:24" s="2" customFormat="1" ht="13.2">
      <c r="A1267" s="5">
        <f t="shared" si="39"/>
        <v>1267</v>
      </c>
      <c r="B1267" s="49"/>
      <c r="C1267" s="49"/>
      <c r="D1267" s="49"/>
      <c r="E1267" s="49"/>
      <c r="F1267" s="49"/>
      <c r="G1267" s="49"/>
      <c r="H1267" s="50"/>
      <c r="I1267" s="35"/>
      <c r="J1267" s="35"/>
      <c r="K1267" s="35"/>
      <c r="L1267" s="35"/>
      <c r="M1267" s="35"/>
      <c r="N1267" s="36"/>
      <c r="O1267" s="36"/>
      <c r="P1267" s="36"/>
      <c r="Q1267" s="36"/>
      <c r="R1267" s="36"/>
      <c r="S1267" s="36"/>
      <c r="T1267" s="208"/>
      <c r="X1267" s="5"/>
    </row>
    <row r="1268" spans="1:24" s="2" customFormat="1" ht="13.2">
      <c r="A1268" s="5">
        <f t="shared" si="39"/>
        <v>1268</v>
      </c>
      <c r="B1268" s="49" t="s">
        <v>1539</v>
      </c>
      <c r="C1268" s="49"/>
      <c r="D1268" s="49"/>
      <c r="E1268" s="49"/>
      <c r="F1268" s="49"/>
      <c r="G1268" s="49"/>
      <c r="H1268" s="50"/>
      <c r="I1268" s="35"/>
      <c r="J1268" s="35"/>
      <c r="K1268" s="35"/>
      <c r="L1268" s="35"/>
      <c r="M1268" s="35"/>
      <c r="N1268" s="36"/>
      <c r="O1268" s="36"/>
      <c r="P1268" s="36"/>
      <c r="Q1268" s="36"/>
      <c r="R1268" s="36"/>
      <c r="S1268" s="36"/>
      <c r="T1268" s="208"/>
      <c r="X1268" s="5"/>
    </row>
    <row r="1269" spans="1:24" s="5" customFormat="1" ht="13.2">
      <c r="A1269" s="5">
        <f t="shared" si="39"/>
        <v>1269</v>
      </c>
      <c r="B1269" s="51" t="s">
        <v>4060</v>
      </c>
      <c r="C1269" s="51" t="s">
        <v>4061</v>
      </c>
      <c r="D1269" s="51"/>
      <c r="E1269" s="51" t="s">
        <v>1700</v>
      </c>
      <c r="F1269" s="51" t="s">
        <v>1634</v>
      </c>
      <c r="G1269" s="51" t="s">
        <v>31</v>
      </c>
      <c r="H1269" s="52">
        <v>2027</v>
      </c>
      <c r="I1269" s="38">
        <v>225</v>
      </c>
      <c r="J1269" s="38">
        <v>0</v>
      </c>
      <c r="K1269" s="38">
        <v>0</v>
      </c>
      <c r="L1269" s="38">
        <v>225</v>
      </c>
      <c r="M1269" s="38">
        <v>225</v>
      </c>
      <c r="N1269" s="37">
        <v>225</v>
      </c>
      <c r="O1269" s="37">
        <v>225</v>
      </c>
      <c r="P1269" s="37">
        <v>225</v>
      </c>
      <c r="Q1269" s="37">
        <v>225</v>
      </c>
      <c r="R1269" s="37">
        <v>225</v>
      </c>
      <c r="S1269" s="37">
        <v>225</v>
      </c>
      <c r="T1269" s="207"/>
    </row>
    <row r="1270" spans="1:24" s="5" customFormat="1" ht="13.2">
      <c r="A1270" s="5">
        <f t="shared" si="39"/>
        <v>1270</v>
      </c>
      <c r="B1270" s="51" t="s">
        <v>1546</v>
      </c>
      <c r="C1270" s="51" t="s">
        <v>1547</v>
      </c>
      <c r="D1270" s="51"/>
      <c r="E1270" s="51" t="s">
        <v>87</v>
      </c>
      <c r="F1270" s="51" t="s">
        <v>1634</v>
      </c>
      <c r="G1270" s="51" t="s">
        <v>33</v>
      </c>
      <c r="H1270" s="52">
        <v>2025</v>
      </c>
      <c r="I1270" s="38">
        <v>400</v>
      </c>
      <c r="J1270" s="38">
        <v>0</v>
      </c>
      <c r="K1270" s="38">
        <v>400</v>
      </c>
      <c r="L1270" s="38">
        <v>400</v>
      </c>
      <c r="M1270" s="38">
        <v>400</v>
      </c>
      <c r="N1270" s="37">
        <v>400</v>
      </c>
      <c r="O1270" s="37">
        <v>400</v>
      </c>
      <c r="P1270" s="37">
        <v>400</v>
      </c>
      <c r="Q1270" s="37">
        <v>400</v>
      </c>
      <c r="R1270" s="37">
        <v>400</v>
      </c>
      <c r="S1270" s="37">
        <v>400</v>
      </c>
      <c r="T1270" s="207"/>
    </row>
    <row r="1271" spans="1:24" s="5" customFormat="1" ht="13.2">
      <c r="A1271" s="5">
        <f t="shared" si="39"/>
        <v>1271</v>
      </c>
      <c r="B1271" s="51" t="s">
        <v>1774</v>
      </c>
      <c r="C1271" s="51" t="s">
        <v>1775</v>
      </c>
      <c r="D1271" s="51"/>
      <c r="E1271" s="51" t="s">
        <v>1776</v>
      </c>
      <c r="F1271" s="51" t="s">
        <v>1354</v>
      </c>
      <c r="G1271" s="51" t="s">
        <v>40</v>
      </c>
      <c r="H1271" s="52">
        <v>2025</v>
      </c>
      <c r="I1271" s="38">
        <v>165.4</v>
      </c>
      <c r="J1271" s="38">
        <v>165.4</v>
      </c>
      <c r="K1271" s="38">
        <v>165.4</v>
      </c>
      <c r="L1271" s="38">
        <v>165.4</v>
      </c>
      <c r="M1271" s="38">
        <v>165.4</v>
      </c>
      <c r="N1271" s="37">
        <v>165.4</v>
      </c>
      <c r="O1271" s="37">
        <v>165.4</v>
      </c>
      <c r="P1271" s="37">
        <v>165.4</v>
      </c>
      <c r="Q1271" s="37">
        <v>165.4</v>
      </c>
      <c r="R1271" s="37">
        <v>165.4</v>
      </c>
      <c r="S1271" s="37">
        <v>165.4</v>
      </c>
      <c r="T1271" s="207"/>
    </row>
    <row r="1272" spans="1:24" s="5" customFormat="1" ht="13.2">
      <c r="A1272" s="5">
        <f t="shared" si="39"/>
        <v>1272</v>
      </c>
      <c r="B1272" s="51" t="s">
        <v>4062</v>
      </c>
      <c r="C1272" s="51" t="s">
        <v>4063</v>
      </c>
      <c r="D1272" s="51"/>
      <c r="E1272" s="51" t="s">
        <v>1540</v>
      </c>
      <c r="F1272" s="51" t="s">
        <v>1354</v>
      </c>
      <c r="G1272" s="51" t="s">
        <v>40</v>
      </c>
      <c r="H1272" s="52">
        <v>2025</v>
      </c>
      <c r="I1272" s="38">
        <v>258.3</v>
      </c>
      <c r="J1272" s="38">
        <v>0</v>
      </c>
      <c r="K1272" s="38">
        <v>258.3</v>
      </c>
      <c r="L1272" s="38">
        <v>258.3</v>
      </c>
      <c r="M1272" s="38">
        <v>258.3</v>
      </c>
      <c r="N1272" s="37">
        <v>258.3</v>
      </c>
      <c r="O1272" s="37">
        <v>258.3</v>
      </c>
      <c r="P1272" s="37">
        <v>258.3</v>
      </c>
      <c r="Q1272" s="37">
        <v>258.3</v>
      </c>
      <c r="R1272" s="37">
        <v>258.3</v>
      </c>
      <c r="S1272" s="37">
        <v>258.3</v>
      </c>
      <c r="T1272" s="207"/>
    </row>
    <row r="1273" spans="1:24" s="5" customFormat="1" ht="13.2">
      <c r="A1273" s="5">
        <f t="shared" si="39"/>
        <v>1273</v>
      </c>
      <c r="B1273" s="51" t="s">
        <v>4064</v>
      </c>
      <c r="C1273" s="51" t="s">
        <v>4065</v>
      </c>
      <c r="D1273" s="51"/>
      <c r="E1273" s="51" t="s">
        <v>1544</v>
      </c>
      <c r="F1273" s="51" t="s">
        <v>1354</v>
      </c>
      <c r="G1273" s="51" t="s">
        <v>40</v>
      </c>
      <c r="H1273" s="52">
        <v>2025</v>
      </c>
      <c r="I1273" s="38">
        <v>166.4</v>
      </c>
      <c r="J1273" s="38">
        <v>0</v>
      </c>
      <c r="K1273" s="38">
        <v>166.4</v>
      </c>
      <c r="L1273" s="38">
        <v>166.4</v>
      </c>
      <c r="M1273" s="38">
        <v>166.4</v>
      </c>
      <c r="N1273" s="37">
        <v>166.4</v>
      </c>
      <c r="O1273" s="37">
        <v>166.4</v>
      </c>
      <c r="P1273" s="37">
        <v>166.4</v>
      </c>
      <c r="Q1273" s="37">
        <v>166.4</v>
      </c>
      <c r="R1273" s="37">
        <v>166.4</v>
      </c>
      <c r="S1273" s="37">
        <v>166.4</v>
      </c>
      <c r="T1273" s="207"/>
    </row>
    <row r="1274" spans="1:24" s="5" customFormat="1" ht="13.2">
      <c r="A1274" s="5">
        <f t="shared" si="39"/>
        <v>1274</v>
      </c>
      <c r="B1274" s="51" t="s">
        <v>4066</v>
      </c>
      <c r="C1274" s="51" t="s">
        <v>4067</v>
      </c>
      <c r="D1274" s="51"/>
      <c r="E1274" s="51" t="s">
        <v>4068</v>
      </c>
      <c r="F1274" s="51" t="s">
        <v>1634</v>
      </c>
      <c r="G1274" s="51" t="s">
        <v>31</v>
      </c>
      <c r="H1274" s="52">
        <v>2025</v>
      </c>
      <c r="I1274" s="38">
        <v>148.4</v>
      </c>
      <c r="J1274" s="38">
        <v>148.4</v>
      </c>
      <c r="K1274" s="38">
        <v>148.4</v>
      </c>
      <c r="L1274" s="38">
        <v>148.4</v>
      </c>
      <c r="M1274" s="38">
        <v>148.4</v>
      </c>
      <c r="N1274" s="37">
        <v>148.4</v>
      </c>
      <c r="O1274" s="37">
        <v>148.4</v>
      </c>
      <c r="P1274" s="37">
        <v>148.4</v>
      </c>
      <c r="Q1274" s="37">
        <v>148.4</v>
      </c>
      <c r="R1274" s="37">
        <v>148.4</v>
      </c>
      <c r="S1274" s="37">
        <v>148.4</v>
      </c>
      <c r="T1274" s="207"/>
    </row>
    <row r="1275" spans="1:24" s="5" customFormat="1" ht="13.2">
      <c r="A1275" s="5">
        <f t="shared" si="39"/>
        <v>1275</v>
      </c>
      <c r="B1275" s="51" t="s">
        <v>1556</v>
      </c>
      <c r="C1275" s="51" t="s">
        <v>1557</v>
      </c>
      <c r="D1275" s="51"/>
      <c r="E1275" s="51" t="s">
        <v>1558</v>
      </c>
      <c r="F1275" s="51" t="s">
        <v>1634</v>
      </c>
      <c r="G1275" s="51" t="s">
        <v>32</v>
      </c>
      <c r="H1275" s="52">
        <v>2025</v>
      </c>
      <c r="I1275" s="38">
        <v>197</v>
      </c>
      <c r="J1275" s="38">
        <v>197</v>
      </c>
      <c r="K1275" s="38">
        <v>197</v>
      </c>
      <c r="L1275" s="38">
        <v>197</v>
      </c>
      <c r="M1275" s="38">
        <v>197</v>
      </c>
      <c r="N1275" s="37">
        <v>197</v>
      </c>
      <c r="O1275" s="37">
        <v>197</v>
      </c>
      <c r="P1275" s="37">
        <v>197</v>
      </c>
      <c r="Q1275" s="37">
        <v>197</v>
      </c>
      <c r="R1275" s="37">
        <v>197</v>
      </c>
      <c r="S1275" s="37">
        <v>197</v>
      </c>
      <c r="T1275" s="207"/>
    </row>
    <row r="1276" spans="1:24" s="5" customFormat="1" ht="13.2">
      <c r="A1276" s="5">
        <f t="shared" si="39"/>
        <v>1276</v>
      </c>
      <c r="B1276" s="51" t="s">
        <v>1777</v>
      </c>
      <c r="C1276" s="51" t="s">
        <v>1778</v>
      </c>
      <c r="D1276" s="51"/>
      <c r="E1276" s="51" t="s">
        <v>1779</v>
      </c>
      <c r="F1276" s="51" t="s">
        <v>1634</v>
      </c>
      <c r="G1276" s="51" t="s">
        <v>33</v>
      </c>
      <c r="H1276" s="52">
        <v>2026</v>
      </c>
      <c r="I1276" s="38">
        <v>344.4</v>
      </c>
      <c r="J1276" s="38">
        <v>0</v>
      </c>
      <c r="K1276" s="38">
        <v>0</v>
      </c>
      <c r="L1276" s="38">
        <v>344.4</v>
      </c>
      <c r="M1276" s="38">
        <v>344.4</v>
      </c>
      <c r="N1276" s="37">
        <v>344.4</v>
      </c>
      <c r="O1276" s="37">
        <v>344.4</v>
      </c>
      <c r="P1276" s="37">
        <v>344.4</v>
      </c>
      <c r="Q1276" s="37">
        <v>344.4</v>
      </c>
      <c r="R1276" s="37">
        <v>344.4</v>
      </c>
      <c r="S1276" s="37">
        <v>344.4</v>
      </c>
      <c r="T1276" s="207"/>
    </row>
    <row r="1277" spans="1:24" s="5" customFormat="1" ht="13.2">
      <c r="A1277" s="5">
        <f t="shared" si="39"/>
        <v>1277</v>
      </c>
      <c r="B1277" s="51" t="s">
        <v>2394</v>
      </c>
      <c r="C1277" s="51" t="s">
        <v>2395</v>
      </c>
      <c r="D1277" s="51"/>
      <c r="E1277" s="51" t="s">
        <v>1318</v>
      </c>
      <c r="F1277" s="51" t="s">
        <v>55</v>
      </c>
      <c r="G1277" s="51" t="s">
        <v>69</v>
      </c>
      <c r="H1277" s="52">
        <v>2025</v>
      </c>
      <c r="I1277" s="38">
        <v>307.89999999999998</v>
      </c>
      <c r="J1277" s="38">
        <v>0</v>
      </c>
      <c r="K1277" s="38">
        <v>307.89999999999998</v>
      </c>
      <c r="L1277" s="38">
        <v>307.89999999999998</v>
      </c>
      <c r="M1277" s="38">
        <v>307.89999999999998</v>
      </c>
      <c r="N1277" s="37">
        <v>307.89999999999998</v>
      </c>
      <c r="O1277" s="37">
        <v>307.89999999999998</v>
      </c>
      <c r="P1277" s="37">
        <v>307.89999999999998</v>
      </c>
      <c r="Q1277" s="37">
        <v>307.89999999999998</v>
      </c>
      <c r="R1277" s="37">
        <v>307.89999999999998</v>
      </c>
      <c r="S1277" s="37">
        <v>307.89999999999998</v>
      </c>
      <c r="T1277" s="207"/>
    </row>
    <row r="1278" spans="1:24" s="5" customFormat="1" ht="13.2">
      <c r="A1278" s="5">
        <f t="shared" si="39"/>
        <v>1278</v>
      </c>
      <c r="B1278" s="51" t="s">
        <v>2729</v>
      </c>
      <c r="C1278" s="51" t="s">
        <v>1689</v>
      </c>
      <c r="D1278" s="51"/>
      <c r="E1278" s="51" t="s">
        <v>1318</v>
      </c>
      <c r="F1278" s="51" t="s">
        <v>55</v>
      </c>
      <c r="G1278" s="51" t="s">
        <v>69</v>
      </c>
      <c r="H1278" s="52">
        <v>2025</v>
      </c>
      <c r="I1278" s="38">
        <v>141.5</v>
      </c>
      <c r="J1278" s="38">
        <v>0</v>
      </c>
      <c r="K1278" s="38">
        <v>141.5</v>
      </c>
      <c r="L1278" s="38">
        <v>141.5</v>
      </c>
      <c r="M1278" s="38">
        <v>141.5</v>
      </c>
      <c r="N1278" s="37">
        <v>141.5</v>
      </c>
      <c r="O1278" s="37">
        <v>141.5</v>
      </c>
      <c r="P1278" s="37">
        <v>141.5</v>
      </c>
      <c r="Q1278" s="37">
        <v>141.5</v>
      </c>
      <c r="R1278" s="37">
        <v>141.5</v>
      </c>
      <c r="S1278" s="37">
        <v>141.5</v>
      </c>
      <c r="T1278" s="207"/>
    </row>
    <row r="1279" spans="1:24" s="5" customFormat="1" ht="13.2">
      <c r="A1279" s="5">
        <f t="shared" si="39"/>
        <v>1279</v>
      </c>
      <c r="B1279" s="51" t="s">
        <v>4069</v>
      </c>
      <c r="C1279" s="51" t="s">
        <v>4070</v>
      </c>
      <c r="D1279" s="51"/>
      <c r="E1279" s="51" t="s">
        <v>48</v>
      </c>
      <c r="F1279" s="51" t="s">
        <v>1634</v>
      </c>
      <c r="G1279" s="51" t="s">
        <v>32</v>
      </c>
      <c r="H1279" s="52">
        <v>2025</v>
      </c>
      <c r="I1279" s="38">
        <v>234.5</v>
      </c>
      <c r="J1279" s="38">
        <v>0</v>
      </c>
      <c r="K1279" s="38">
        <v>234.5</v>
      </c>
      <c r="L1279" s="38">
        <v>234.5</v>
      </c>
      <c r="M1279" s="38">
        <v>234.5</v>
      </c>
      <c r="N1279" s="37">
        <v>234.5</v>
      </c>
      <c r="O1279" s="37">
        <v>234.5</v>
      </c>
      <c r="P1279" s="37">
        <v>234.5</v>
      </c>
      <c r="Q1279" s="37">
        <v>234.5</v>
      </c>
      <c r="R1279" s="37">
        <v>234.5</v>
      </c>
      <c r="S1279" s="37">
        <v>234.5</v>
      </c>
      <c r="T1279" s="207"/>
    </row>
    <row r="1280" spans="1:24" s="5" customFormat="1" ht="13.2">
      <c r="A1280" s="5">
        <f t="shared" si="39"/>
        <v>1280</v>
      </c>
      <c r="B1280" s="51" t="s">
        <v>2396</v>
      </c>
      <c r="C1280" s="51" t="s">
        <v>2397</v>
      </c>
      <c r="D1280" s="51"/>
      <c r="E1280" s="51" t="s">
        <v>1545</v>
      </c>
      <c r="F1280" s="51" t="s">
        <v>1634</v>
      </c>
      <c r="G1280" s="51" t="s">
        <v>33</v>
      </c>
      <c r="H1280" s="52">
        <v>2024</v>
      </c>
      <c r="I1280" s="38">
        <v>202.5</v>
      </c>
      <c r="J1280" s="38">
        <v>202.5</v>
      </c>
      <c r="K1280" s="38">
        <v>202.5</v>
      </c>
      <c r="L1280" s="38">
        <v>202.5</v>
      </c>
      <c r="M1280" s="38">
        <v>202.5</v>
      </c>
      <c r="N1280" s="37">
        <v>202.5</v>
      </c>
      <c r="O1280" s="37">
        <v>202.5</v>
      </c>
      <c r="P1280" s="37">
        <v>202.5</v>
      </c>
      <c r="Q1280" s="37">
        <v>202.5</v>
      </c>
      <c r="R1280" s="37">
        <v>202.5</v>
      </c>
      <c r="S1280" s="37">
        <v>202.5</v>
      </c>
      <c r="T1280" s="207"/>
    </row>
    <row r="1281" spans="1:24" s="5" customFormat="1" ht="13.2">
      <c r="A1281" s="5">
        <f t="shared" si="39"/>
        <v>1281</v>
      </c>
      <c r="B1281" s="51" t="s">
        <v>2730</v>
      </c>
      <c r="C1281" s="51" t="s">
        <v>2731</v>
      </c>
      <c r="D1281" s="51"/>
      <c r="E1281" s="51" t="s">
        <v>260</v>
      </c>
      <c r="F1281" s="51" t="s">
        <v>1634</v>
      </c>
      <c r="G1281" s="51" t="s">
        <v>32</v>
      </c>
      <c r="H1281" s="52">
        <v>2025</v>
      </c>
      <c r="I1281" s="38">
        <v>207</v>
      </c>
      <c r="J1281" s="38">
        <v>207</v>
      </c>
      <c r="K1281" s="38">
        <v>207</v>
      </c>
      <c r="L1281" s="38">
        <v>207</v>
      </c>
      <c r="M1281" s="38">
        <v>207</v>
      </c>
      <c r="N1281" s="37">
        <v>207</v>
      </c>
      <c r="O1281" s="37">
        <v>207</v>
      </c>
      <c r="P1281" s="37">
        <v>207</v>
      </c>
      <c r="Q1281" s="37">
        <v>207</v>
      </c>
      <c r="R1281" s="37">
        <v>207</v>
      </c>
      <c r="S1281" s="37">
        <v>207</v>
      </c>
      <c r="T1281" s="207"/>
    </row>
    <row r="1282" spans="1:24" s="5" customFormat="1" ht="13.2">
      <c r="A1282" s="5">
        <f t="shared" si="39"/>
        <v>1282</v>
      </c>
      <c r="B1282" s="51" t="s">
        <v>1720</v>
      </c>
      <c r="C1282" s="51" t="s">
        <v>1721</v>
      </c>
      <c r="D1282" s="51"/>
      <c r="E1282" s="51" t="s">
        <v>1722</v>
      </c>
      <c r="F1282" s="51" t="s">
        <v>1634</v>
      </c>
      <c r="G1282" s="51" t="s">
        <v>31</v>
      </c>
      <c r="H1282" s="52">
        <v>2024</v>
      </c>
      <c r="I1282" s="38">
        <v>128</v>
      </c>
      <c r="J1282" s="38">
        <v>128</v>
      </c>
      <c r="K1282" s="38">
        <v>128</v>
      </c>
      <c r="L1282" s="38">
        <v>128</v>
      </c>
      <c r="M1282" s="38">
        <v>128</v>
      </c>
      <c r="N1282" s="37">
        <v>128</v>
      </c>
      <c r="O1282" s="37">
        <v>128</v>
      </c>
      <c r="P1282" s="37">
        <v>128</v>
      </c>
      <c r="Q1282" s="37">
        <v>128</v>
      </c>
      <c r="R1282" s="37">
        <v>128</v>
      </c>
      <c r="S1282" s="37">
        <v>128</v>
      </c>
      <c r="T1282" s="207"/>
    </row>
    <row r="1283" spans="1:24" s="5" customFormat="1" ht="13.2">
      <c r="A1283" s="5">
        <f t="shared" si="39"/>
        <v>1283</v>
      </c>
      <c r="B1283" s="51" t="s">
        <v>4071</v>
      </c>
      <c r="C1283" s="51" t="s">
        <v>4072</v>
      </c>
      <c r="D1283" s="51"/>
      <c r="E1283" s="51" t="s">
        <v>1722</v>
      </c>
      <c r="F1283" s="51" t="s">
        <v>1634</v>
      </c>
      <c r="G1283" s="51" t="s">
        <v>31</v>
      </c>
      <c r="H1283" s="52">
        <v>2024</v>
      </c>
      <c r="I1283" s="38">
        <v>126.7</v>
      </c>
      <c r="J1283" s="38">
        <v>126.7</v>
      </c>
      <c r="K1283" s="38">
        <v>126.7</v>
      </c>
      <c r="L1283" s="38">
        <v>126.7</v>
      </c>
      <c r="M1283" s="38">
        <v>126.7</v>
      </c>
      <c r="N1283" s="37">
        <v>126.7</v>
      </c>
      <c r="O1283" s="37">
        <v>126.7</v>
      </c>
      <c r="P1283" s="37">
        <v>126.7</v>
      </c>
      <c r="Q1283" s="37">
        <v>126.7</v>
      </c>
      <c r="R1283" s="37">
        <v>126.7</v>
      </c>
      <c r="S1283" s="37">
        <v>126.7</v>
      </c>
      <c r="T1283" s="207"/>
    </row>
    <row r="1284" spans="1:24" s="5" customFormat="1" ht="13.2">
      <c r="A1284" s="5">
        <f t="shared" si="39"/>
        <v>1284</v>
      </c>
      <c r="B1284" s="51" t="s">
        <v>2732</v>
      </c>
      <c r="C1284" s="51" t="s">
        <v>2733</v>
      </c>
      <c r="D1284" s="51"/>
      <c r="E1284" s="51" t="s">
        <v>555</v>
      </c>
      <c r="F1284" s="51" t="s">
        <v>1634</v>
      </c>
      <c r="G1284" s="51" t="s">
        <v>32</v>
      </c>
      <c r="H1284" s="52">
        <v>2026</v>
      </c>
      <c r="I1284" s="38">
        <v>375.1</v>
      </c>
      <c r="J1284" s="38">
        <v>0</v>
      </c>
      <c r="K1284" s="38">
        <v>0</v>
      </c>
      <c r="L1284" s="38">
        <v>375.1</v>
      </c>
      <c r="M1284" s="38">
        <v>375.1</v>
      </c>
      <c r="N1284" s="37">
        <v>375.1</v>
      </c>
      <c r="O1284" s="37">
        <v>375.1</v>
      </c>
      <c r="P1284" s="37">
        <v>375.1</v>
      </c>
      <c r="Q1284" s="37">
        <v>375.1</v>
      </c>
      <c r="R1284" s="37">
        <v>375.1</v>
      </c>
      <c r="S1284" s="37">
        <v>375.1</v>
      </c>
      <c r="T1284" s="207"/>
    </row>
    <row r="1285" spans="1:24" s="2" customFormat="1" ht="13.2">
      <c r="A1285" s="5">
        <f t="shared" si="39"/>
        <v>1285</v>
      </c>
      <c r="B1285" s="49" t="s">
        <v>1573</v>
      </c>
      <c r="C1285" s="49"/>
      <c r="D1285" s="49"/>
      <c r="E1285" s="49"/>
      <c r="F1285" s="49"/>
      <c r="G1285" s="49"/>
      <c r="H1285" s="50"/>
      <c r="I1285" s="35">
        <f t="shared" ref="I1285:S1285" si="43">SUM(I1269:I1284)</f>
        <v>3628.1</v>
      </c>
      <c r="J1285" s="35">
        <f t="shared" si="43"/>
        <v>1175</v>
      </c>
      <c r="K1285" s="35">
        <f t="shared" si="43"/>
        <v>2683.6</v>
      </c>
      <c r="L1285" s="35">
        <f t="shared" si="43"/>
        <v>3628.1</v>
      </c>
      <c r="M1285" s="35">
        <f t="shared" si="43"/>
        <v>3628.1</v>
      </c>
      <c r="N1285" s="36">
        <f t="shared" si="43"/>
        <v>3628.1</v>
      </c>
      <c r="O1285" s="36">
        <f t="shared" si="43"/>
        <v>3628.1</v>
      </c>
      <c r="P1285" s="36">
        <f t="shared" si="43"/>
        <v>3628.1</v>
      </c>
      <c r="Q1285" s="36">
        <f t="shared" si="43"/>
        <v>3628.1</v>
      </c>
      <c r="R1285" s="36">
        <f t="shared" si="43"/>
        <v>3628.1</v>
      </c>
      <c r="S1285" s="36">
        <f t="shared" si="43"/>
        <v>3628.1</v>
      </c>
      <c r="T1285" s="208"/>
      <c r="X1285" s="5"/>
    </row>
    <row r="1286" spans="1:24" s="2" customFormat="1" ht="13.2">
      <c r="A1286" s="5">
        <f t="shared" ref="A1286:A1349" si="44">A1285+1</f>
        <v>1286</v>
      </c>
      <c r="B1286" s="49"/>
      <c r="C1286" s="49"/>
      <c r="D1286" s="49"/>
      <c r="E1286" s="49"/>
      <c r="F1286" s="49"/>
      <c r="G1286" s="49"/>
      <c r="H1286" s="50"/>
      <c r="I1286" s="35"/>
      <c r="J1286" s="35"/>
      <c r="K1286" s="35"/>
      <c r="L1286" s="35"/>
      <c r="M1286" s="35"/>
      <c r="N1286" s="36"/>
      <c r="O1286" s="36"/>
      <c r="P1286" s="36"/>
      <c r="Q1286" s="36"/>
      <c r="R1286" s="36"/>
      <c r="S1286" s="36"/>
      <c r="T1286" s="208"/>
      <c r="X1286" s="5"/>
    </row>
    <row r="1287" spans="1:24" s="5" customFormat="1" ht="13.2">
      <c r="A1287" s="5">
        <f t="shared" si="44"/>
        <v>1287</v>
      </c>
      <c r="B1287" s="51" t="s">
        <v>1574</v>
      </c>
      <c r="C1287" s="51"/>
      <c r="D1287" s="51" t="s">
        <v>1575</v>
      </c>
      <c r="E1287" s="51"/>
      <c r="F1287" s="51"/>
      <c r="G1287" s="51"/>
      <c r="H1287" s="52"/>
      <c r="I1287" s="38">
        <f>SUMIF($F$1269:$F$1284,"=WIND-C",I$1269:I$1284)</f>
        <v>449.4</v>
      </c>
      <c r="J1287" s="38">
        <f>SUMIF($F$1269:$F$1284,"=WIND-C",J$1269:J$1284)</f>
        <v>0</v>
      </c>
      <c r="K1287" s="38">
        <f t="shared" ref="K1287:S1287" si="45">SUMIF($F$1269:$F$1284,"=WIND-C",K$1269:K$1284)</f>
        <v>449.4</v>
      </c>
      <c r="L1287" s="38">
        <f t="shared" si="45"/>
        <v>449.4</v>
      </c>
      <c r="M1287" s="38">
        <f t="shared" si="45"/>
        <v>449.4</v>
      </c>
      <c r="N1287" s="38">
        <f t="shared" si="45"/>
        <v>449.4</v>
      </c>
      <c r="O1287" s="38">
        <f t="shared" si="45"/>
        <v>449.4</v>
      </c>
      <c r="P1287" s="38">
        <f t="shared" si="45"/>
        <v>449.4</v>
      </c>
      <c r="Q1287" s="38">
        <f t="shared" si="45"/>
        <v>449.4</v>
      </c>
      <c r="R1287" s="38">
        <f t="shared" si="45"/>
        <v>449.4</v>
      </c>
      <c r="S1287" s="38">
        <f t="shared" si="45"/>
        <v>449.4</v>
      </c>
      <c r="T1287" s="207"/>
    </row>
    <row r="1288" spans="1:24" s="5" customFormat="1" ht="13.2">
      <c r="A1288" s="5">
        <f t="shared" si="44"/>
        <v>1288</v>
      </c>
      <c r="B1288" s="51" t="s">
        <v>1373</v>
      </c>
      <c r="C1288" s="51"/>
      <c r="D1288" s="51" t="s">
        <v>1576</v>
      </c>
      <c r="E1288" s="51" t="s">
        <v>1361</v>
      </c>
      <c r="F1288" s="51"/>
      <c r="G1288" s="51"/>
      <c r="H1288" s="52"/>
      <c r="I1288" s="38">
        <v>100</v>
      </c>
      <c r="J1288" s="38">
        <v>60</v>
      </c>
      <c r="K1288" s="38">
        <v>60</v>
      </c>
      <c r="L1288" s="38">
        <v>60</v>
      </c>
      <c r="M1288" s="38">
        <v>60</v>
      </c>
      <c r="N1288" s="38">
        <v>60</v>
      </c>
      <c r="O1288" s="38">
        <v>60</v>
      </c>
      <c r="P1288" s="38">
        <v>60</v>
      </c>
      <c r="Q1288" s="38">
        <v>60</v>
      </c>
      <c r="R1288" s="38">
        <v>60</v>
      </c>
      <c r="S1288" s="38">
        <v>60</v>
      </c>
      <c r="T1288" s="207"/>
    </row>
    <row r="1289" spans="1:24" s="2" customFormat="1" ht="13.2">
      <c r="A1289" s="5">
        <f t="shared" si="44"/>
        <v>1289</v>
      </c>
      <c r="B1289" s="49"/>
      <c r="C1289" s="49"/>
      <c r="D1289" s="49"/>
      <c r="E1289" s="49"/>
      <c r="F1289" s="49"/>
      <c r="G1289" s="49"/>
      <c r="H1289" s="50"/>
      <c r="I1289" s="35"/>
      <c r="J1289" s="35"/>
      <c r="K1289" s="35"/>
      <c r="L1289" s="35"/>
      <c r="M1289" s="35"/>
      <c r="N1289" s="36"/>
      <c r="O1289" s="36"/>
      <c r="P1289" s="36"/>
      <c r="Q1289" s="36"/>
      <c r="R1289" s="36"/>
      <c r="S1289" s="36"/>
      <c r="T1289" s="208"/>
      <c r="X1289" s="5"/>
    </row>
    <row r="1290" spans="1:24" s="5" customFormat="1" ht="13.2">
      <c r="A1290" s="5">
        <f t="shared" si="44"/>
        <v>1290</v>
      </c>
      <c r="B1290" s="51" t="s">
        <v>1580</v>
      </c>
      <c r="C1290" s="51"/>
      <c r="D1290" s="51" t="s">
        <v>1581</v>
      </c>
      <c r="E1290" s="51"/>
      <c r="F1290" s="51"/>
      <c r="G1290" s="51"/>
      <c r="H1290" s="52"/>
      <c r="I1290" s="38">
        <f>SUMIF($F$1269:$F$1284,"=WIND-P",I$1269:I$1284)</f>
        <v>590.1</v>
      </c>
      <c r="J1290" s="38">
        <f>SUMIF($F$1269:$F$1284,"=WIND-P",J$1269:J$1284)</f>
        <v>165.4</v>
      </c>
      <c r="K1290" s="38">
        <f t="shared" ref="K1290:S1290" si="46">SUMIF($F$1269:$F$1284,"=WIND-P",K$1269:K$1284)</f>
        <v>590.1</v>
      </c>
      <c r="L1290" s="38">
        <f t="shared" si="46"/>
        <v>590.1</v>
      </c>
      <c r="M1290" s="38">
        <f t="shared" si="46"/>
        <v>590.1</v>
      </c>
      <c r="N1290" s="38">
        <f t="shared" si="46"/>
        <v>590.1</v>
      </c>
      <c r="O1290" s="38">
        <f t="shared" si="46"/>
        <v>590.1</v>
      </c>
      <c r="P1290" s="38">
        <f t="shared" si="46"/>
        <v>590.1</v>
      </c>
      <c r="Q1290" s="38">
        <f t="shared" si="46"/>
        <v>590.1</v>
      </c>
      <c r="R1290" s="38">
        <f t="shared" si="46"/>
        <v>590.1</v>
      </c>
      <c r="S1290" s="38">
        <f t="shared" si="46"/>
        <v>590.1</v>
      </c>
      <c r="T1290" s="207"/>
    </row>
    <row r="1291" spans="1:24" s="5" customFormat="1" ht="13.2">
      <c r="A1291" s="5">
        <f t="shared" si="44"/>
        <v>1291</v>
      </c>
      <c r="B1291" s="51" t="s">
        <v>1384</v>
      </c>
      <c r="C1291" s="51"/>
      <c r="D1291" s="51" t="s">
        <v>1582</v>
      </c>
      <c r="E1291" s="51" t="s">
        <v>1361</v>
      </c>
      <c r="F1291" s="51"/>
      <c r="G1291" s="51"/>
      <c r="H1291" s="52"/>
      <c r="I1291" s="38">
        <v>100</v>
      </c>
      <c r="J1291" s="38">
        <v>29</v>
      </c>
      <c r="K1291" s="38">
        <v>29</v>
      </c>
      <c r="L1291" s="38">
        <v>29</v>
      </c>
      <c r="M1291" s="38">
        <v>29</v>
      </c>
      <c r="N1291" s="37">
        <v>29</v>
      </c>
      <c r="O1291" s="37">
        <v>29</v>
      </c>
      <c r="P1291" s="37">
        <v>29</v>
      </c>
      <c r="Q1291" s="37">
        <v>29</v>
      </c>
      <c r="R1291" s="37">
        <v>29</v>
      </c>
      <c r="S1291" s="37">
        <v>29</v>
      </c>
      <c r="T1291" s="207"/>
    </row>
    <row r="1292" spans="1:24" s="2" customFormat="1" ht="13.2">
      <c r="A1292" s="5">
        <f t="shared" si="44"/>
        <v>1292</v>
      </c>
      <c r="B1292" s="49"/>
      <c r="C1292" s="49"/>
      <c r="D1292" s="49"/>
      <c r="E1292" s="49"/>
      <c r="F1292" s="49"/>
      <c r="G1292" s="49"/>
      <c r="H1292" s="50"/>
      <c r="I1292" s="35"/>
      <c r="J1292" s="35"/>
      <c r="K1292" s="35"/>
      <c r="L1292" s="35"/>
      <c r="M1292" s="35"/>
      <c r="N1292" s="36"/>
      <c r="O1292" s="36"/>
      <c r="P1292" s="36"/>
      <c r="Q1292" s="36"/>
      <c r="R1292" s="36"/>
      <c r="S1292" s="36"/>
      <c r="T1292" s="208"/>
      <c r="X1292" s="5"/>
    </row>
    <row r="1293" spans="1:24" s="5" customFormat="1" ht="13.2">
      <c r="A1293" s="5">
        <f t="shared" si="44"/>
        <v>1293</v>
      </c>
      <c r="B1293" s="51" t="s">
        <v>1631</v>
      </c>
      <c r="C1293" s="51"/>
      <c r="D1293" s="51" t="s">
        <v>1632</v>
      </c>
      <c r="E1293" s="51"/>
      <c r="F1293" s="51"/>
      <c r="G1293" s="51"/>
      <c r="H1293" s="52"/>
      <c r="I1293" s="38">
        <f>SUMIF($F$1269:$F$1284,"=WIND-O",I$1269:I$1284)</f>
        <v>2588.6</v>
      </c>
      <c r="J1293" s="38">
        <f>SUMIF($F$1269:$F$1284,"=WIND-O",J$1269:J$1284)</f>
        <v>1009.6</v>
      </c>
      <c r="K1293" s="38">
        <f t="shared" ref="K1293:S1293" si="47">SUMIF($F$1269:$F$1284,"=WIND-O",K$1269:K$1284)</f>
        <v>1644.1000000000001</v>
      </c>
      <c r="L1293" s="38">
        <f t="shared" si="47"/>
        <v>2588.6</v>
      </c>
      <c r="M1293" s="38">
        <f t="shared" si="47"/>
        <v>2588.6</v>
      </c>
      <c r="N1293" s="38">
        <f t="shared" si="47"/>
        <v>2588.6</v>
      </c>
      <c r="O1293" s="38">
        <f t="shared" si="47"/>
        <v>2588.6</v>
      </c>
      <c r="P1293" s="38">
        <f t="shared" si="47"/>
        <v>2588.6</v>
      </c>
      <c r="Q1293" s="38">
        <f t="shared" si="47"/>
        <v>2588.6</v>
      </c>
      <c r="R1293" s="38">
        <f t="shared" si="47"/>
        <v>2588.6</v>
      </c>
      <c r="S1293" s="38">
        <f t="shared" si="47"/>
        <v>2588.6</v>
      </c>
      <c r="T1293" s="207"/>
    </row>
    <row r="1294" spans="1:24" s="5" customFormat="1" ht="13.2">
      <c r="A1294" s="5">
        <f t="shared" si="44"/>
        <v>1294</v>
      </c>
      <c r="B1294" s="51" t="s">
        <v>1638</v>
      </c>
      <c r="C1294" s="51"/>
      <c r="D1294" s="51" t="s">
        <v>1633</v>
      </c>
      <c r="E1294" s="51" t="s">
        <v>1361</v>
      </c>
      <c r="F1294" s="51"/>
      <c r="G1294" s="51"/>
      <c r="H1294" s="52"/>
      <c r="I1294" s="38">
        <v>100</v>
      </c>
      <c r="J1294" s="38">
        <v>22</v>
      </c>
      <c r="K1294" s="38">
        <v>22</v>
      </c>
      <c r="L1294" s="38">
        <v>22</v>
      </c>
      <c r="M1294" s="38">
        <v>22</v>
      </c>
      <c r="N1294" s="38">
        <v>22</v>
      </c>
      <c r="O1294" s="38">
        <v>22</v>
      </c>
      <c r="P1294" s="38">
        <v>22</v>
      </c>
      <c r="Q1294" s="38">
        <v>22</v>
      </c>
      <c r="R1294" s="38">
        <v>22</v>
      </c>
      <c r="S1294" s="38">
        <v>22</v>
      </c>
      <c r="T1294" s="207"/>
    </row>
    <row r="1295" spans="1:24" s="2" customFormat="1" ht="13.2">
      <c r="A1295" s="5">
        <f t="shared" si="44"/>
        <v>1295</v>
      </c>
      <c r="B1295" s="49"/>
      <c r="C1295" s="49"/>
      <c r="D1295" s="49"/>
      <c r="E1295" s="49"/>
      <c r="F1295" s="49"/>
      <c r="G1295" s="49"/>
      <c r="H1295" s="50"/>
      <c r="I1295" s="35"/>
      <c r="J1295" s="35"/>
      <c r="K1295" s="35"/>
      <c r="L1295" s="35"/>
      <c r="M1295" s="35"/>
      <c r="N1295" s="36"/>
      <c r="O1295" s="36"/>
      <c r="P1295" s="36"/>
      <c r="Q1295" s="36"/>
      <c r="R1295" s="36"/>
      <c r="S1295" s="36"/>
      <c r="T1295" s="208"/>
      <c r="X1295" s="5"/>
    </row>
    <row r="1296" spans="1:24" s="2" customFormat="1" ht="12.6" customHeight="1">
      <c r="A1296" s="5">
        <f t="shared" si="44"/>
        <v>1296</v>
      </c>
      <c r="B1296" s="49" t="s">
        <v>1577</v>
      </c>
      <c r="C1296" s="49"/>
      <c r="D1296" s="49"/>
      <c r="E1296" s="49"/>
      <c r="F1296" s="49"/>
      <c r="G1296" s="49"/>
      <c r="H1296" s="50"/>
      <c r="I1296" s="35"/>
      <c r="J1296" s="35"/>
      <c r="K1296" s="35"/>
      <c r="L1296" s="35"/>
      <c r="M1296" s="35"/>
      <c r="N1296" s="36"/>
      <c r="O1296" s="36"/>
      <c r="P1296" s="36"/>
      <c r="Q1296" s="36"/>
      <c r="R1296" s="36"/>
      <c r="S1296" s="36"/>
      <c r="T1296" s="208"/>
      <c r="X1296" s="5"/>
    </row>
    <row r="1297" spans="1:20" s="5" customFormat="1" ht="13.2">
      <c r="A1297" s="5">
        <f t="shared" si="44"/>
        <v>1297</v>
      </c>
      <c r="B1297" s="51" t="s">
        <v>2734</v>
      </c>
      <c r="C1297" s="51" t="s">
        <v>2735</v>
      </c>
      <c r="D1297" s="51"/>
      <c r="E1297" s="51" t="s">
        <v>650</v>
      </c>
      <c r="F1297" s="51" t="s">
        <v>37</v>
      </c>
      <c r="G1297" s="51" t="s">
        <v>33</v>
      </c>
      <c r="H1297" s="52">
        <v>2026</v>
      </c>
      <c r="I1297" s="38">
        <v>251.3</v>
      </c>
      <c r="J1297" s="38">
        <v>0</v>
      </c>
      <c r="K1297" s="38">
        <v>0</v>
      </c>
      <c r="L1297" s="38">
        <v>251.3</v>
      </c>
      <c r="M1297" s="38">
        <v>251.3</v>
      </c>
      <c r="N1297" s="37">
        <v>251.3</v>
      </c>
      <c r="O1297" s="37">
        <v>251.3</v>
      </c>
      <c r="P1297" s="37">
        <v>251.3</v>
      </c>
      <c r="Q1297" s="37">
        <v>251.3</v>
      </c>
      <c r="R1297" s="37">
        <v>251.3</v>
      </c>
      <c r="S1297" s="37">
        <v>251.3</v>
      </c>
      <c r="T1297" s="207"/>
    </row>
    <row r="1298" spans="1:20" s="5" customFormat="1" ht="13.2">
      <c r="A1298" s="5">
        <f t="shared" si="44"/>
        <v>1298</v>
      </c>
      <c r="B1298" s="51" t="s">
        <v>2736</v>
      </c>
      <c r="C1298" s="51" t="s">
        <v>2737</v>
      </c>
      <c r="D1298" s="51"/>
      <c r="E1298" s="51" t="s">
        <v>357</v>
      </c>
      <c r="F1298" s="51" t="s">
        <v>37</v>
      </c>
      <c r="G1298" s="51" t="s">
        <v>69</v>
      </c>
      <c r="H1298" s="52">
        <v>2026</v>
      </c>
      <c r="I1298" s="38">
        <v>256.5</v>
      </c>
      <c r="J1298" s="38">
        <v>0</v>
      </c>
      <c r="K1298" s="38">
        <v>256.5</v>
      </c>
      <c r="L1298" s="38">
        <v>256.5</v>
      </c>
      <c r="M1298" s="38">
        <v>256.5</v>
      </c>
      <c r="N1298" s="37">
        <v>256.5</v>
      </c>
      <c r="O1298" s="37">
        <v>256.5</v>
      </c>
      <c r="P1298" s="37">
        <v>256.5</v>
      </c>
      <c r="Q1298" s="37">
        <v>256.5</v>
      </c>
      <c r="R1298" s="37">
        <v>256.5</v>
      </c>
      <c r="S1298" s="37">
        <v>256.5</v>
      </c>
      <c r="T1298" s="207"/>
    </row>
    <row r="1299" spans="1:20" s="5" customFormat="1" ht="12.6" customHeight="1">
      <c r="A1299" s="5">
        <f t="shared" si="44"/>
        <v>1299</v>
      </c>
      <c r="B1299" s="51" t="s">
        <v>2468</v>
      </c>
      <c r="C1299" s="51" t="s">
        <v>2469</v>
      </c>
      <c r="D1299" s="51"/>
      <c r="E1299" s="51" t="s">
        <v>1536</v>
      </c>
      <c r="F1299" s="51" t="s">
        <v>37</v>
      </c>
      <c r="G1299" s="51" t="s">
        <v>69</v>
      </c>
      <c r="H1299" s="52">
        <v>2025</v>
      </c>
      <c r="I1299" s="38">
        <v>509.9</v>
      </c>
      <c r="J1299" s="38">
        <v>509.9</v>
      </c>
      <c r="K1299" s="38">
        <v>509.9</v>
      </c>
      <c r="L1299" s="38">
        <v>509.9</v>
      </c>
      <c r="M1299" s="38">
        <v>509.9</v>
      </c>
      <c r="N1299" s="37">
        <v>509.9</v>
      </c>
      <c r="O1299" s="37">
        <v>509.9</v>
      </c>
      <c r="P1299" s="37">
        <v>509.9</v>
      </c>
      <c r="Q1299" s="37">
        <v>509.9</v>
      </c>
      <c r="R1299" s="37">
        <v>509.9</v>
      </c>
      <c r="S1299" s="37">
        <v>509.9</v>
      </c>
      <c r="T1299" s="207"/>
    </row>
    <row r="1300" spans="1:20" s="5" customFormat="1" ht="13.2">
      <c r="A1300" s="5">
        <f t="shared" si="44"/>
        <v>1300</v>
      </c>
      <c r="B1300" s="51" t="s">
        <v>2399</v>
      </c>
      <c r="C1300" s="51" t="s">
        <v>2400</v>
      </c>
      <c r="D1300" s="51"/>
      <c r="E1300" s="51" t="s">
        <v>220</v>
      </c>
      <c r="F1300" s="51" t="s">
        <v>37</v>
      </c>
      <c r="G1300" s="51" t="s">
        <v>31</v>
      </c>
      <c r="H1300" s="52">
        <v>2026</v>
      </c>
      <c r="I1300" s="38">
        <v>112</v>
      </c>
      <c r="J1300" s="38">
        <v>0</v>
      </c>
      <c r="K1300" s="38">
        <v>112</v>
      </c>
      <c r="L1300" s="38">
        <v>112</v>
      </c>
      <c r="M1300" s="38">
        <v>112</v>
      </c>
      <c r="N1300" s="37">
        <v>112</v>
      </c>
      <c r="O1300" s="37">
        <v>112</v>
      </c>
      <c r="P1300" s="37">
        <v>112</v>
      </c>
      <c r="Q1300" s="37">
        <v>112</v>
      </c>
      <c r="R1300" s="37">
        <v>112</v>
      </c>
      <c r="S1300" s="37">
        <v>112</v>
      </c>
      <c r="T1300" s="207"/>
    </row>
    <row r="1301" spans="1:20" s="5" customFormat="1" ht="13.2">
      <c r="A1301" s="5">
        <f t="shared" si="44"/>
        <v>1301</v>
      </c>
      <c r="B1301" s="51" t="s">
        <v>4073</v>
      </c>
      <c r="C1301" s="51" t="s">
        <v>4074</v>
      </c>
      <c r="D1301" s="51"/>
      <c r="E1301" s="51" t="s">
        <v>1548</v>
      </c>
      <c r="F1301" s="51" t="s">
        <v>37</v>
      </c>
      <c r="G1301" s="51" t="s">
        <v>32</v>
      </c>
      <c r="H1301" s="52">
        <v>2026</v>
      </c>
      <c r="I1301" s="38">
        <v>325</v>
      </c>
      <c r="J1301" s="38">
        <v>0</v>
      </c>
      <c r="K1301" s="38">
        <v>325</v>
      </c>
      <c r="L1301" s="38">
        <v>325</v>
      </c>
      <c r="M1301" s="38">
        <v>325</v>
      </c>
      <c r="N1301" s="37">
        <v>325</v>
      </c>
      <c r="O1301" s="37">
        <v>325</v>
      </c>
      <c r="P1301" s="37">
        <v>325</v>
      </c>
      <c r="Q1301" s="37">
        <v>325</v>
      </c>
      <c r="R1301" s="37">
        <v>325</v>
      </c>
      <c r="S1301" s="37">
        <v>325</v>
      </c>
      <c r="T1301" s="207"/>
    </row>
    <row r="1302" spans="1:20" s="5" customFormat="1" ht="12.6" customHeight="1">
      <c r="A1302" s="5">
        <f t="shared" si="44"/>
        <v>1302</v>
      </c>
      <c r="B1302" s="51" t="s">
        <v>1858</v>
      </c>
      <c r="C1302" s="51" t="s">
        <v>1859</v>
      </c>
      <c r="D1302" s="51"/>
      <c r="E1302" s="51" t="s">
        <v>1811</v>
      </c>
      <c r="F1302" s="51" t="s">
        <v>37</v>
      </c>
      <c r="G1302" s="51" t="s">
        <v>31</v>
      </c>
      <c r="H1302" s="52">
        <v>2025</v>
      </c>
      <c r="I1302" s="38">
        <v>204</v>
      </c>
      <c r="J1302" s="38">
        <v>0</v>
      </c>
      <c r="K1302" s="38">
        <v>204</v>
      </c>
      <c r="L1302" s="38">
        <v>204</v>
      </c>
      <c r="M1302" s="38">
        <v>204</v>
      </c>
      <c r="N1302" s="37">
        <v>204</v>
      </c>
      <c r="O1302" s="37">
        <v>204</v>
      </c>
      <c r="P1302" s="37">
        <v>204</v>
      </c>
      <c r="Q1302" s="37">
        <v>204</v>
      </c>
      <c r="R1302" s="37">
        <v>204</v>
      </c>
      <c r="S1302" s="37">
        <v>204</v>
      </c>
      <c r="T1302" s="207"/>
    </row>
    <row r="1303" spans="1:20" s="5" customFormat="1" ht="12.6" customHeight="1">
      <c r="A1303" s="5">
        <f t="shared" si="44"/>
        <v>1303</v>
      </c>
      <c r="B1303" s="51" t="s">
        <v>2054</v>
      </c>
      <c r="C1303" s="51" t="s">
        <v>2055</v>
      </c>
      <c r="D1303" s="51"/>
      <c r="E1303" s="51" t="s">
        <v>34</v>
      </c>
      <c r="F1303" s="51" t="s">
        <v>37</v>
      </c>
      <c r="G1303" s="51" t="s">
        <v>69</v>
      </c>
      <c r="H1303" s="52">
        <v>2025</v>
      </c>
      <c r="I1303" s="38">
        <v>180</v>
      </c>
      <c r="J1303" s="38">
        <v>180</v>
      </c>
      <c r="K1303" s="38">
        <v>180</v>
      </c>
      <c r="L1303" s="38">
        <v>180</v>
      </c>
      <c r="M1303" s="38">
        <v>180</v>
      </c>
      <c r="N1303" s="37">
        <v>180</v>
      </c>
      <c r="O1303" s="37">
        <v>180</v>
      </c>
      <c r="P1303" s="37">
        <v>180</v>
      </c>
      <c r="Q1303" s="37">
        <v>180</v>
      </c>
      <c r="R1303" s="37">
        <v>180</v>
      </c>
      <c r="S1303" s="37">
        <v>180</v>
      </c>
      <c r="T1303" s="207"/>
    </row>
    <row r="1304" spans="1:20" s="5" customFormat="1" ht="13.2">
      <c r="A1304" s="5">
        <f t="shared" si="44"/>
        <v>1304</v>
      </c>
      <c r="B1304" s="51" t="s">
        <v>2738</v>
      </c>
      <c r="C1304" s="51" t="s">
        <v>2739</v>
      </c>
      <c r="D1304" s="51"/>
      <c r="E1304" s="51" t="s">
        <v>1700</v>
      </c>
      <c r="F1304" s="51" t="s">
        <v>37</v>
      </c>
      <c r="G1304" s="51" t="s">
        <v>31</v>
      </c>
      <c r="H1304" s="52">
        <v>2025</v>
      </c>
      <c r="I1304" s="38">
        <v>417.7</v>
      </c>
      <c r="J1304" s="38">
        <v>417.7</v>
      </c>
      <c r="K1304" s="38">
        <v>417.7</v>
      </c>
      <c r="L1304" s="38">
        <v>417.7</v>
      </c>
      <c r="M1304" s="38">
        <v>417.7</v>
      </c>
      <c r="N1304" s="37">
        <v>417.7</v>
      </c>
      <c r="O1304" s="37">
        <v>417.7</v>
      </c>
      <c r="P1304" s="37">
        <v>417.7</v>
      </c>
      <c r="Q1304" s="37">
        <v>417.7</v>
      </c>
      <c r="R1304" s="37">
        <v>417.7</v>
      </c>
      <c r="S1304" s="37">
        <v>417.7</v>
      </c>
      <c r="T1304" s="207"/>
    </row>
    <row r="1305" spans="1:20" s="5" customFormat="1" ht="13.2">
      <c r="A1305" s="5">
        <f t="shared" si="44"/>
        <v>1305</v>
      </c>
      <c r="B1305" s="51" t="s">
        <v>4075</v>
      </c>
      <c r="C1305" s="51" t="s">
        <v>4076</v>
      </c>
      <c r="D1305" s="51"/>
      <c r="E1305" s="51" t="s">
        <v>2827</v>
      </c>
      <c r="F1305" s="51" t="s">
        <v>37</v>
      </c>
      <c r="G1305" s="51" t="s">
        <v>31</v>
      </c>
      <c r="H1305" s="52">
        <v>2025</v>
      </c>
      <c r="I1305" s="38">
        <v>181</v>
      </c>
      <c r="J1305" s="38">
        <v>181</v>
      </c>
      <c r="K1305" s="38">
        <v>181</v>
      </c>
      <c r="L1305" s="38">
        <v>181</v>
      </c>
      <c r="M1305" s="38">
        <v>181</v>
      </c>
      <c r="N1305" s="37">
        <v>181</v>
      </c>
      <c r="O1305" s="37">
        <v>181</v>
      </c>
      <c r="P1305" s="37">
        <v>181</v>
      </c>
      <c r="Q1305" s="37">
        <v>181</v>
      </c>
      <c r="R1305" s="37">
        <v>181</v>
      </c>
      <c r="S1305" s="37">
        <v>181</v>
      </c>
      <c r="T1305" s="207"/>
    </row>
    <row r="1306" spans="1:20" s="5" customFormat="1" ht="13.2">
      <c r="A1306" s="5">
        <f t="shared" si="44"/>
        <v>1306</v>
      </c>
      <c r="B1306" s="51" t="s">
        <v>2401</v>
      </c>
      <c r="C1306" s="51" t="s">
        <v>2402</v>
      </c>
      <c r="D1306" s="51"/>
      <c r="E1306" s="51" t="s">
        <v>432</v>
      </c>
      <c r="F1306" s="51" t="s">
        <v>37</v>
      </c>
      <c r="G1306" s="51" t="s">
        <v>31</v>
      </c>
      <c r="H1306" s="52">
        <v>2024</v>
      </c>
      <c r="I1306" s="38">
        <v>469.4</v>
      </c>
      <c r="J1306" s="38">
        <v>469.4</v>
      </c>
      <c r="K1306" s="38">
        <v>469.4</v>
      </c>
      <c r="L1306" s="38">
        <v>469.4</v>
      </c>
      <c r="M1306" s="38">
        <v>469.4</v>
      </c>
      <c r="N1306" s="37">
        <v>469.4</v>
      </c>
      <c r="O1306" s="37">
        <v>469.4</v>
      </c>
      <c r="P1306" s="37">
        <v>469.4</v>
      </c>
      <c r="Q1306" s="37">
        <v>469.4</v>
      </c>
      <c r="R1306" s="37">
        <v>469.4</v>
      </c>
      <c r="S1306" s="37">
        <v>469.4</v>
      </c>
      <c r="T1306" s="207"/>
    </row>
    <row r="1307" spans="1:20" s="5" customFormat="1" ht="13.2">
      <c r="A1307" s="5">
        <f t="shared" si="44"/>
        <v>1307</v>
      </c>
      <c r="B1307" s="51" t="s">
        <v>4077</v>
      </c>
      <c r="C1307" s="51" t="s">
        <v>4078</v>
      </c>
      <c r="D1307" s="51"/>
      <c r="E1307" s="51" t="s">
        <v>4079</v>
      </c>
      <c r="F1307" s="51" t="s">
        <v>37</v>
      </c>
      <c r="G1307" s="51" t="s">
        <v>31</v>
      </c>
      <c r="H1307" s="52">
        <v>2024</v>
      </c>
      <c r="I1307" s="38">
        <v>127.5</v>
      </c>
      <c r="J1307" s="38">
        <v>127.5</v>
      </c>
      <c r="K1307" s="38">
        <v>127.5</v>
      </c>
      <c r="L1307" s="38">
        <v>127.5</v>
      </c>
      <c r="M1307" s="38">
        <v>127.5</v>
      </c>
      <c r="N1307" s="37">
        <v>127.5</v>
      </c>
      <c r="O1307" s="37">
        <v>127.5</v>
      </c>
      <c r="P1307" s="37">
        <v>127.5</v>
      </c>
      <c r="Q1307" s="37">
        <v>127.5</v>
      </c>
      <c r="R1307" s="37">
        <v>127.5</v>
      </c>
      <c r="S1307" s="37">
        <v>127.5</v>
      </c>
      <c r="T1307" s="207"/>
    </row>
    <row r="1308" spans="1:20" s="5" customFormat="1" ht="13.2">
      <c r="A1308" s="5">
        <f t="shared" si="44"/>
        <v>1308</v>
      </c>
      <c r="B1308" s="51" t="s">
        <v>2740</v>
      </c>
      <c r="C1308" s="51" t="s">
        <v>2741</v>
      </c>
      <c r="D1308" s="51"/>
      <c r="E1308" s="51" t="s">
        <v>513</v>
      </c>
      <c r="F1308" s="51" t="s">
        <v>37</v>
      </c>
      <c r="G1308" s="51" t="s">
        <v>31</v>
      </c>
      <c r="H1308" s="52">
        <v>2024</v>
      </c>
      <c r="I1308" s="38">
        <v>200.3</v>
      </c>
      <c r="J1308" s="38">
        <v>200.3</v>
      </c>
      <c r="K1308" s="38">
        <v>200.3</v>
      </c>
      <c r="L1308" s="38">
        <v>200.3</v>
      </c>
      <c r="M1308" s="38">
        <v>200.3</v>
      </c>
      <c r="N1308" s="37">
        <v>200.3</v>
      </c>
      <c r="O1308" s="37">
        <v>200.3</v>
      </c>
      <c r="P1308" s="37">
        <v>200.3</v>
      </c>
      <c r="Q1308" s="37">
        <v>200.3</v>
      </c>
      <c r="R1308" s="37">
        <v>200.3</v>
      </c>
      <c r="S1308" s="37">
        <v>200.3</v>
      </c>
      <c r="T1308" s="207"/>
    </row>
    <row r="1309" spans="1:20" s="5" customFormat="1" ht="13.2">
      <c r="A1309" s="5">
        <f t="shared" si="44"/>
        <v>1309</v>
      </c>
      <c r="B1309" s="51" t="s">
        <v>4080</v>
      </c>
      <c r="C1309" s="51" t="s">
        <v>4081</v>
      </c>
      <c r="D1309" s="51"/>
      <c r="E1309" s="51" t="s">
        <v>1456</v>
      </c>
      <c r="F1309" s="51" t="s">
        <v>37</v>
      </c>
      <c r="G1309" s="51" t="s">
        <v>31</v>
      </c>
      <c r="H1309" s="52">
        <v>2025</v>
      </c>
      <c r="I1309" s="38">
        <v>271.60000000000002</v>
      </c>
      <c r="J1309" s="38">
        <v>271.60000000000002</v>
      </c>
      <c r="K1309" s="38">
        <v>271.60000000000002</v>
      </c>
      <c r="L1309" s="38">
        <v>271.60000000000002</v>
      </c>
      <c r="M1309" s="38">
        <v>271.60000000000002</v>
      </c>
      <c r="N1309" s="37">
        <v>271.60000000000002</v>
      </c>
      <c r="O1309" s="37">
        <v>271.60000000000002</v>
      </c>
      <c r="P1309" s="37">
        <v>271.60000000000002</v>
      </c>
      <c r="Q1309" s="37">
        <v>271.60000000000002</v>
      </c>
      <c r="R1309" s="37">
        <v>271.60000000000002</v>
      </c>
      <c r="S1309" s="37">
        <v>271.60000000000002</v>
      </c>
      <c r="T1309" s="207"/>
    </row>
    <row r="1310" spans="1:20" s="5" customFormat="1" ht="13.2">
      <c r="A1310" s="5">
        <f t="shared" si="44"/>
        <v>1310</v>
      </c>
      <c r="B1310" s="51" t="s">
        <v>4082</v>
      </c>
      <c r="C1310" s="51" t="s">
        <v>4083</v>
      </c>
      <c r="D1310" s="51"/>
      <c r="E1310" s="51" t="s">
        <v>428</v>
      </c>
      <c r="F1310" s="51" t="s">
        <v>37</v>
      </c>
      <c r="G1310" s="51" t="s">
        <v>31</v>
      </c>
      <c r="H1310" s="52">
        <v>2025</v>
      </c>
      <c r="I1310" s="38">
        <v>1004</v>
      </c>
      <c r="J1310" s="38">
        <v>1004</v>
      </c>
      <c r="K1310" s="38">
        <v>1004</v>
      </c>
      <c r="L1310" s="38">
        <v>1004</v>
      </c>
      <c r="M1310" s="38">
        <v>1004</v>
      </c>
      <c r="N1310" s="37">
        <v>1004</v>
      </c>
      <c r="O1310" s="37">
        <v>1004</v>
      </c>
      <c r="P1310" s="37">
        <v>1004</v>
      </c>
      <c r="Q1310" s="37">
        <v>1004</v>
      </c>
      <c r="R1310" s="37">
        <v>1004</v>
      </c>
      <c r="S1310" s="37">
        <v>1004</v>
      </c>
      <c r="T1310" s="207"/>
    </row>
    <row r="1311" spans="1:20" s="5" customFormat="1" ht="13.2">
      <c r="A1311" s="5">
        <f t="shared" si="44"/>
        <v>1311</v>
      </c>
      <c r="B1311" s="51" t="s">
        <v>2403</v>
      </c>
      <c r="C1311" s="51" t="s">
        <v>2404</v>
      </c>
      <c r="D1311" s="51"/>
      <c r="E1311" s="51" t="s">
        <v>87</v>
      </c>
      <c r="F1311" s="51" t="s">
        <v>37</v>
      </c>
      <c r="G1311" s="51" t="s">
        <v>33</v>
      </c>
      <c r="H1311" s="52">
        <v>2025</v>
      </c>
      <c r="I1311" s="38">
        <v>101.2</v>
      </c>
      <c r="J1311" s="38">
        <v>101.2</v>
      </c>
      <c r="K1311" s="38">
        <v>101.2</v>
      </c>
      <c r="L1311" s="38">
        <v>101.2</v>
      </c>
      <c r="M1311" s="38">
        <v>101.2</v>
      </c>
      <c r="N1311" s="37">
        <v>101.2</v>
      </c>
      <c r="O1311" s="37">
        <v>101.2</v>
      </c>
      <c r="P1311" s="37">
        <v>101.2</v>
      </c>
      <c r="Q1311" s="37">
        <v>101.2</v>
      </c>
      <c r="R1311" s="37">
        <v>101.2</v>
      </c>
      <c r="S1311" s="37">
        <v>101.2</v>
      </c>
      <c r="T1311" s="207"/>
    </row>
    <row r="1312" spans="1:20" s="5" customFormat="1" ht="13.2">
      <c r="A1312" s="5">
        <f t="shared" si="44"/>
        <v>1312</v>
      </c>
      <c r="B1312" s="51" t="s">
        <v>4084</v>
      </c>
      <c r="C1312" s="51" t="s">
        <v>4085</v>
      </c>
      <c r="D1312" s="51"/>
      <c r="E1312" s="51" t="s">
        <v>773</v>
      </c>
      <c r="F1312" s="51" t="s">
        <v>37</v>
      </c>
      <c r="G1312" s="51" t="s">
        <v>32</v>
      </c>
      <c r="H1312" s="52">
        <v>2026</v>
      </c>
      <c r="I1312" s="38">
        <v>508.6</v>
      </c>
      <c r="J1312" s="38">
        <v>0</v>
      </c>
      <c r="K1312" s="38">
        <v>0</v>
      </c>
      <c r="L1312" s="38">
        <v>508.6</v>
      </c>
      <c r="M1312" s="38">
        <v>508.6</v>
      </c>
      <c r="N1312" s="37">
        <v>508.6</v>
      </c>
      <c r="O1312" s="37">
        <v>508.6</v>
      </c>
      <c r="P1312" s="37">
        <v>508.6</v>
      </c>
      <c r="Q1312" s="37">
        <v>508.6</v>
      </c>
      <c r="R1312" s="37">
        <v>508.6</v>
      </c>
      <c r="S1312" s="37">
        <v>508.6</v>
      </c>
      <c r="T1312" s="207"/>
    </row>
    <row r="1313" spans="1:20" s="5" customFormat="1" ht="13.2">
      <c r="A1313" s="5">
        <f t="shared" si="44"/>
        <v>1313</v>
      </c>
      <c r="B1313" s="51" t="s">
        <v>2058</v>
      </c>
      <c r="C1313" s="51" t="s">
        <v>2059</v>
      </c>
      <c r="D1313" s="51"/>
      <c r="E1313" s="51" t="s">
        <v>1095</v>
      </c>
      <c r="F1313" s="51" t="s">
        <v>37</v>
      </c>
      <c r="G1313" s="51" t="s">
        <v>33</v>
      </c>
      <c r="H1313" s="52">
        <v>2025</v>
      </c>
      <c r="I1313" s="38">
        <v>304.8</v>
      </c>
      <c r="J1313" s="38">
        <v>0</v>
      </c>
      <c r="K1313" s="38">
        <v>304.8</v>
      </c>
      <c r="L1313" s="38">
        <v>304.8</v>
      </c>
      <c r="M1313" s="38">
        <v>304.8</v>
      </c>
      <c r="N1313" s="37">
        <v>304.8</v>
      </c>
      <c r="O1313" s="37">
        <v>304.8</v>
      </c>
      <c r="P1313" s="37">
        <v>304.8</v>
      </c>
      <c r="Q1313" s="37">
        <v>304.8</v>
      </c>
      <c r="R1313" s="37">
        <v>304.8</v>
      </c>
      <c r="S1313" s="37">
        <v>304.8</v>
      </c>
      <c r="T1313" s="207"/>
    </row>
    <row r="1314" spans="1:20" s="5" customFormat="1" ht="13.2">
      <c r="A1314" s="5">
        <f t="shared" si="44"/>
        <v>1314</v>
      </c>
      <c r="B1314" s="51" t="s">
        <v>4086</v>
      </c>
      <c r="C1314" s="51" t="s">
        <v>4087</v>
      </c>
      <c r="D1314" s="51"/>
      <c r="E1314" s="51" t="s">
        <v>4088</v>
      </c>
      <c r="F1314" s="51" t="s">
        <v>37</v>
      </c>
      <c r="G1314" s="51" t="s">
        <v>40</v>
      </c>
      <c r="H1314" s="52">
        <v>2026</v>
      </c>
      <c r="I1314" s="38">
        <v>253.5</v>
      </c>
      <c r="J1314" s="38">
        <v>0</v>
      </c>
      <c r="K1314" s="38">
        <v>253.5</v>
      </c>
      <c r="L1314" s="38">
        <v>253.5</v>
      </c>
      <c r="M1314" s="38">
        <v>253.5</v>
      </c>
      <c r="N1314" s="37">
        <v>253.5</v>
      </c>
      <c r="O1314" s="37">
        <v>253.5</v>
      </c>
      <c r="P1314" s="37">
        <v>253.5</v>
      </c>
      <c r="Q1314" s="37">
        <v>253.5</v>
      </c>
      <c r="R1314" s="37">
        <v>253.5</v>
      </c>
      <c r="S1314" s="37">
        <v>253.5</v>
      </c>
      <c r="T1314" s="207"/>
    </row>
    <row r="1315" spans="1:20" s="5" customFormat="1" ht="13.2">
      <c r="A1315" s="5">
        <f t="shared" si="44"/>
        <v>1315</v>
      </c>
      <c r="B1315" s="51" t="s">
        <v>2280</v>
      </c>
      <c r="C1315" s="51" t="s">
        <v>2281</v>
      </c>
      <c r="D1315" s="51"/>
      <c r="E1315" s="51" t="s">
        <v>2282</v>
      </c>
      <c r="F1315" s="51" t="s">
        <v>37</v>
      </c>
      <c r="G1315" s="51" t="s">
        <v>32</v>
      </c>
      <c r="H1315" s="52">
        <v>2026</v>
      </c>
      <c r="I1315" s="38">
        <v>600</v>
      </c>
      <c r="J1315" s="38">
        <v>0</v>
      </c>
      <c r="K1315" s="38">
        <v>0</v>
      </c>
      <c r="L1315" s="38">
        <v>600</v>
      </c>
      <c r="M1315" s="38">
        <v>600</v>
      </c>
      <c r="N1315" s="37">
        <v>600</v>
      </c>
      <c r="O1315" s="37">
        <v>600</v>
      </c>
      <c r="P1315" s="37">
        <v>600</v>
      </c>
      <c r="Q1315" s="37">
        <v>600</v>
      </c>
      <c r="R1315" s="37">
        <v>600</v>
      </c>
      <c r="S1315" s="37">
        <v>600</v>
      </c>
      <c r="T1315" s="207"/>
    </row>
    <row r="1316" spans="1:20" s="5" customFormat="1" ht="13.2">
      <c r="A1316" s="5">
        <f t="shared" si="44"/>
        <v>1316</v>
      </c>
      <c r="B1316" s="51" t="s">
        <v>4089</v>
      </c>
      <c r="C1316" s="51" t="s">
        <v>4090</v>
      </c>
      <c r="D1316" s="51"/>
      <c r="E1316" s="51" t="s">
        <v>1108</v>
      </c>
      <c r="F1316" s="51" t="s">
        <v>37</v>
      </c>
      <c r="G1316" s="51" t="s">
        <v>40</v>
      </c>
      <c r="H1316" s="52">
        <v>2025</v>
      </c>
      <c r="I1316" s="38">
        <v>408.2</v>
      </c>
      <c r="J1316" s="38">
        <v>0</v>
      </c>
      <c r="K1316" s="38">
        <v>408.2</v>
      </c>
      <c r="L1316" s="38">
        <v>408.2</v>
      </c>
      <c r="M1316" s="38">
        <v>408.2</v>
      </c>
      <c r="N1316" s="37">
        <v>408.2</v>
      </c>
      <c r="O1316" s="37">
        <v>408.2</v>
      </c>
      <c r="P1316" s="37">
        <v>408.2</v>
      </c>
      <c r="Q1316" s="37">
        <v>408.2</v>
      </c>
      <c r="R1316" s="37">
        <v>408.2</v>
      </c>
      <c r="S1316" s="37">
        <v>408.2</v>
      </c>
      <c r="T1316" s="207"/>
    </row>
    <row r="1317" spans="1:20" s="5" customFormat="1" ht="13.2">
      <c r="A1317" s="5">
        <f t="shared" si="44"/>
        <v>1317</v>
      </c>
      <c r="B1317" s="51" t="s">
        <v>4091</v>
      </c>
      <c r="C1317" s="51" t="s">
        <v>4092</v>
      </c>
      <c r="D1317" s="51"/>
      <c r="E1317" s="51" t="s">
        <v>170</v>
      </c>
      <c r="F1317" s="51" t="s">
        <v>37</v>
      </c>
      <c r="G1317" s="51" t="s">
        <v>31</v>
      </c>
      <c r="H1317" s="52">
        <v>2024</v>
      </c>
      <c r="I1317" s="38">
        <v>165.6</v>
      </c>
      <c r="J1317" s="38">
        <v>165.6</v>
      </c>
      <c r="K1317" s="38">
        <v>165.6</v>
      </c>
      <c r="L1317" s="38">
        <v>165.6</v>
      </c>
      <c r="M1317" s="38">
        <v>165.6</v>
      </c>
      <c r="N1317" s="37">
        <v>165.6</v>
      </c>
      <c r="O1317" s="37">
        <v>165.6</v>
      </c>
      <c r="P1317" s="37">
        <v>165.6</v>
      </c>
      <c r="Q1317" s="37">
        <v>165.6</v>
      </c>
      <c r="R1317" s="37">
        <v>165.6</v>
      </c>
      <c r="S1317" s="37">
        <v>165.6</v>
      </c>
      <c r="T1317" s="207"/>
    </row>
    <row r="1318" spans="1:20" s="5" customFormat="1" ht="13.2">
      <c r="A1318" s="5">
        <f t="shared" si="44"/>
        <v>1318</v>
      </c>
      <c r="B1318" s="51" t="s">
        <v>1781</v>
      </c>
      <c r="C1318" s="51" t="s">
        <v>1782</v>
      </c>
      <c r="D1318" s="51"/>
      <c r="E1318" s="51" t="s">
        <v>1776</v>
      </c>
      <c r="F1318" s="51" t="s">
        <v>37</v>
      </c>
      <c r="G1318" s="51" t="s">
        <v>40</v>
      </c>
      <c r="H1318" s="52">
        <v>2025</v>
      </c>
      <c r="I1318" s="38">
        <v>223.2</v>
      </c>
      <c r="J1318" s="38">
        <v>0</v>
      </c>
      <c r="K1318" s="38">
        <v>223.2</v>
      </c>
      <c r="L1318" s="38">
        <v>223.2</v>
      </c>
      <c r="M1318" s="38">
        <v>223.2</v>
      </c>
      <c r="N1318" s="37">
        <v>223.2</v>
      </c>
      <c r="O1318" s="37">
        <v>223.2</v>
      </c>
      <c r="P1318" s="37">
        <v>223.2</v>
      </c>
      <c r="Q1318" s="37">
        <v>223.2</v>
      </c>
      <c r="R1318" s="37">
        <v>223.2</v>
      </c>
      <c r="S1318" s="37">
        <v>223.2</v>
      </c>
      <c r="T1318" s="207"/>
    </row>
    <row r="1319" spans="1:20" s="5" customFormat="1" ht="13.2">
      <c r="A1319" s="5">
        <f t="shared" si="44"/>
        <v>1319</v>
      </c>
      <c r="B1319" s="51" t="s">
        <v>4093</v>
      </c>
      <c r="C1319" s="51" t="s">
        <v>4094</v>
      </c>
      <c r="D1319" s="51"/>
      <c r="E1319" s="51" t="s">
        <v>1536</v>
      </c>
      <c r="F1319" s="51" t="s">
        <v>37</v>
      </c>
      <c r="G1319" s="51" t="s">
        <v>69</v>
      </c>
      <c r="H1319" s="52">
        <v>2025</v>
      </c>
      <c r="I1319" s="38">
        <v>254.2</v>
      </c>
      <c r="J1319" s="38">
        <v>254.2</v>
      </c>
      <c r="K1319" s="38">
        <v>254.2</v>
      </c>
      <c r="L1319" s="38">
        <v>254.2</v>
      </c>
      <c r="M1319" s="38">
        <v>254.2</v>
      </c>
      <c r="N1319" s="37">
        <v>254.2</v>
      </c>
      <c r="O1319" s="37">
        <v>254.2</v>
      </c>
      <c r="P1319" s="37">
        <v>254.2</v>
      </c>
      <c r="Q1319" s="37">
        <v>254.2</v>
      </c>
      <c r="R1319" s="37">
        <v>254.2</v>
      </c>
      <c r="S1319" s="37">
        <v>254.2</v>
      </c>
      <c r="T1319" s="207"/>
    </row>
    <row r="1320" spans="1:20" s="5" customFormat="1" ht="13.2">
      <c r="A1320" s="5">
        <f t="shared" si="44"/>
        <v>1320</v>
      </c>
      <c r="B1320" s="51" t="s">
        <v>1839</v>
      </c>
      <c r="C1320" s="51" t="s">
        <v>1840</v>
      </c>
      <c r="D1320" s="51"/>
      <c r="E1320" s="51" t="s">
        <v>1544</v>
      </c>
      <c r="F1320" s="51" t="s">
        <v>37</v>
      </c>
      <c r="G1320" s="51" t="s">
        <v>40</v>
      </c>
      <c r="H1320" s="52">
        <v>2026</v>
      </c>
      <c r="I1320" s="38">
        <v>222.9</v>
      </c>
      <c r="J1320" s="38">
        <v>0</v>
      </c>
      <c r="K1320" s="38">
        <v>0</v>
      </c>
      <c r="L1320" s="38">
        <v>222.9</v>
      </c>
      <c r="M1320" s="38">
        <v>222.9</v>
      </c>
      <c r="N1320" s="37">
        <v>222.9</v>
      </c>
      <c r="O1320" s="37">
        <v>222.9</v>
      </c>
      <c r="P1320" s="37">
        <v>222.9</v>
      </c>
      <c r="Q1320" s="37">
        <v>222.9</v>
      </c>
      <c r="R1320" s="37">
        <v>222.9</v>
      </c>
      <c r="S1320" s="37">
        <v>222.9</v>
      </c>
      <c r="T1320" s="207"/>
    </row>
    <row r="1321" spans="1:20" s="5" customFormat="1" ht="13.2">
      <c r="A1321" s="5">
        <f t="shared" si="44"/>
        <v>1321</v>
      </c>
      <c r="B1321" s="51" t="s">
        <v>2060</v>
      </c>
      <c r="C1321" s="51" t="s">
        <v>2061</v>
      </c>
      <c r="D1321" s="51"/>
      <c r="E1321" s="51" t="s">
        <v>1538</v>
      </c>
      <c r="F1321" s="51" t="s">
        <v>37</v>
      </c>
      <c r="G1321" s="51" t="s">
        <v>69</v>
      </c>
      <c r="H1321" s="52">
        <v>2025</v>
      </c>
      <c r="I1321" s="38">
        <v>406.8</v>
      </c>
      <c r="J1321" s="38">
        <v>406.8</v>
      </c>
      <c r="K1321" s="38">
        <v>406.8</v>
      </c>
      <c r="L1321" s="38">
        <v>406.8</v>
      </c>
      <c r="M1321" s="38">
        <v>406.8</v>
      </c>
      <c r="N1321" s="37">
        <v>406.8</v>
      </c>
      <c r="O1321" s="37">
        <v>406.8</v>
      </c>
      <c r="P1321" s="37">
        <v>406.8</v>
      </c>
      <c r="Q1321" s="37">
        <v>406.8</v>
      </c>
      <c r="R1321" s="37">
        <v>406.8</v>
      </c>
      <c r="S1321" s="37">
        <v>406.8</v>
      </c>
      <c r="T1321" s="207"/>
    </row>
    <row r="1322" spans="1:20" s="5" customFormat="1" ht="13.2">
      <c r="A1322" s="5">
        <f t="shared" si="44"/>
        <v>1322</v>
      </c>
      <c r="B1322" s="51" t="s">
        <v>2405</v>
      </c>
      <c r="C1322" s="51" t="s">
        <v>2406</v>
      </c>
      <c r="D1322" s="51"/>
      <c r="E1322" s="51" t="s">
        <v>513</v>
      </c>
      <c r="F1322" s="51" t="s">
        <v>37</v>
      </c>
      <c r="G1322" s="51" t="s">
        <v>31</v>
      </c>
      <c r="H1322" s="52">
        <v>2024</v>
      </c>
      <c r="I1322" s="38">
        <v>352.4</v>
      </c>
      <c r="J1322" s="38">
        <v>352.4</v>
      </c>
      <c r="K1322" s="38">
        <v>352.4</v>
      </c>
      <c r="L1322" s="38">
        <v>352.4</v>
      </c>
      <c r="M1322" s="38">
        <v>352.4</v>
      </c>
      <c r="N1322" s="37">
        <v>352.4</v>
      </c>
      <c r="O1322" s="37">
        <v>352.4</v>
      </c>
      <c r="P1322" s="37">
        <v>352.4</v>
      </c>
      <c r="Q1322" s="37">
        <v>352.4</v>
      </c>
      <c r="R1322" s="37">
        <v>352.4</v>
      </c>
      <c r="S1322" s="37">
        <v>352.4</v>
      </c>
      <c r="T1322" s="207"/>
    </row>
    <row r="1323" spans="1:20" s="5" customFormat="1" ht="13.2">
      <c r="A1323" s="5">
        <f t="shared" si="44"/>
        <v>1323</v>
      </c>
      <c r="B1323" s="51" t="s">
        <v>2742</v>
      </c>
      <c r="C1323" s="51" t="s">
        <v>2743</v>
      </c>
      <c r="D1323" s="51"/>
      <c r="E1323" s="51" t="s">
        <v>1536</v>
      </c>
      <c r="F1323" s="51" t="s">
        <v>37</v>
      </c>
      <c r="G1323" s="51" t="s">
        <v>69</v>
      </c>
      <c r="H1323" s="52">
        <v>2026</v>
      </c>
      <c r="I1323" s="38">
        <v>200.8</v>
      </c>
      <c r="J1323" s="38">
        <v>0</v>
      </c>
      <c r="K1323" s="38">
        <v>0</v>
      </c>
      <c r="L1323" s="38">
        <v>200.8</v>
      </c>
      <c r="M1323" s="38">
        <v>200.8</v>
      </c>
      <c r="N1323" s="37">
        <v>200.8</v>
      </c>
      <c r="O1323" s="37">
        <v>200.8</v>
      </c>
      <c r="P1323" s="37">
        <v>200.8</v>
      </c>
      <c r="Q1323" s="37">
        <v>200.8</v>
      </c>
      <c r="R1323" s="37">
        <v>200.8</v>
      </c>
      <c r="S1323" s="37">
        <v>200.8</v>
      </c>
      <c r="T1323" s="207"/>
    </row>
    <row r="1324" spans="1:20" s="5" customFormat="1" ht="13.2">
      <c r="A1324" s="5">
        <f t="shared" si="44"/>
        <v>1324</v>
      </c>
      <c r="B1324" s="51" t="s">
        <v>2744</v>
      </c>
      <c r="C1324" s="51" t="s">
        <v>2745</v>
      </c>
      <c r="D1324" s="51"/>
      <c r="E1324" s="51" t="s">
        <v>1700</v>
      </c>
      <c r="F1324" s="51" t="s">
        <v>37</v>
      </c>
      <c r="G1324" s="51" t="s">
        <v>31</v>
      </c>
      <c r="H1324" s="52">
        <v>2024</v>
      </c>
      <c r="I1324" s="38">
        <v>406.1</v>
      </c>
      <c r="J1324" s="38">
        <v>406.1</v>
      </c>
      <c r="K1324" s="38">
        <v>406.1</v>
      </c>
      <c r="L1324" s="38">
        <v>406.1</v>
      </c>
      <c r="M1324" s="38">
        <v>406.1</v>
      </c>
      <c r="N1324" s="37">
        <v>406.1</v>
      </c>
      <c r="O1324" s="37">
        <v>406.1</v>
      </c>
      <c r="P1324" s="37">
        <v>406.1</v>
      </c>
      <c r="Q1324" s="37">
        <v>406.1</v>
      </c>
      <c r="R1324" s="37">
        <v>406.1</v>
      </c>
      <c r="S1324" s="37">
        <v>406.1</v>
      </c>
      <c r="T1324" s="207"/>
    </row>
    <row r="1325" spans="1:20" s="5" customFormat="1" ht="13.2">
      <c r="A1325" s="5">
        <f t="shared" si="44"/>
        <v>1325</v>
      </c>
      <c r="B1325" s="51" t="s">
        <v>1784</v>
      </c>
      <c r="C1325" s="51" t="s">
        <v>1785</v>
      </c>
      <c r="D1325" s="51"/>
      <c r="E1325" s="51" t="s">
        <v>555</v>
      </c>
      <c r="F1325" s="51" t="s">
        <v>37</v>
      </c>
      <c r="G1325" s="51" t="s">
        <v>32</v>
      </c>
      <c r="H1325" s="52">
        <v>2025</v>
      </c>
      <c r="I1325" s="38">
        <v>203.9</v>
      </c>
      <c r="J1325" s="38">
        <v>203.9</v>
      </c>
      <c r="K1325" s="38">
        <v>203.9</v>
      </c>
      <c r="L1325" s="38">
        <v>203.9</v>
      </c>
      <c r="M1325" s="38">
        <v>203.9</v>
      </c>
      <c r="N1325" s="37">
        <v>203.9</v>
      </c>
      <c r="O1325" s="37">
        <v>203.9</v>
      </c>
      <c r="P1325" s="37">
        <v>203.9</v>
      </c>
      <c r="Q1325" s="37">
        <v>203.9</v>
      </c>
      <c r="R1325" s="37">
        <v>203.9</v>
      </c>
      <c r="S1325" s="37">
        <v>203.9</v>
      </c>
      <c r="T1325" s="207"/>
    </row>
    <row r="1326" spans="1:20" s="5" customFormat="1" ht="13.2">
      <c r="A1326" s="5">
        <f t="shared" si="44"/>
        <v>1326</v>
      </c>
      <c r="B1326" s="51" t="s">
        <v>2453</v>
      </c>
      <c r="C1326" s="51" t="s">
        <v>1587</v>
      </c>
      <c r="D1326" s="51"/>
      <c r="E1326" s="51" t="s">
        <v>1536</v>
      </c>
      <c r="F1326" s="51" t="s">
        <v>37</v>
      </c>
      <c r="G1326" s="51" t="s">
        <v>69</v>
      </c>
      <c r="H1326" s="52">
        <v>2024</v>
      </c>
      <c r="I1326" s="38">
        <v>351.4</v>
      </c>
      <c r="J1326" s="38">
        <v>351.4</v>
      </c>
      <c r="K1326" s="38">
        <v>351.4</v>
      </c>
      <c r="L1326" s="38">
        <v>351.4</v>
      </c>
      <c r="M1326" s="38">
        <v>351.4</v>
      </c>
      <c r="N1326" s="37">
        <v>351.4</v>
      </c>
      <c r="O1326" s="37">
        <v>351.4</v>
      </c>
      <c r="P1326" s="37">
        <v>351.4</v>
      </c>
      <c r="Q1326" s="37">
        <v>351.4</v>
      </c>
      <c r="R1326" s="37">
        <v>351.4</v>
      </c>
      <c r="S1326" s="37">
        <v>351.4</v>
      </c>
      <c r="T1326" s="207"/>
    </row>
    <row r="1327" spans="1:20" s="5" customFormat="1" ht="13.2">
      <c r="A1327" s="5">
        <f t="shared" si="44"/>
        <v>1327</v>
      </c>
      <c r="B1327" s="51" t="s">
        <v>2746</v>
      </c>
      <c r="C1327" s="51" t="s">
        <v>2747</v>
      </c>
      <c r="D1327" s="51"/>
      <c r="E1327" s="51" t="s">
        <v>1536</v>
      </c>
      <c r="F1327" s="51" t="s">
        <v>37</v>
      </c>
      <c r="G1327" s="51" t="s">
        <v>69</v>
      </c>
      <c r="H1327" s="52">
        <v>2025</v>
      </c>
      <c r="I1327" s="38">
        <v>225</v>
      </c>
      <c r="J1327" s="38">
        <v>225</v>
      </c>
      <c r="K1327" s="38">
        <v>225</v>
      </c>
      <c r="L1327" s="38">
        <v>225</v>
      </c>
      <c r="M1327" s="38">
        <v>225</v>
      </c>
      <c r="N1327" s="37">
        <v>225</v>
      </c>
      <c r="O1327" s="37">
        <v>225</v>
      </c>
      <c r="P1327" s="37">
        <v>225</v>
      </c>
      <c r="Q1327" s="37">
        <v>225</v>
      </c>
      <c r="R1327" s="37">
        <v>225</v>
      </c>
      <c r="S1327" s="37">
        <v>225</v>
      </c>
      <c r="T1327" s="207"/>
    </row>
    <row r="1328" spans="1:20" s="5" customFormat="1" ht="13.2">
      <c r="A1328" s="5">
        <f t="shared" si="44"/>
        <v>1328</v>
      </c>
      <c r="B1328" s="51" t="s">
        <v>1692</v>
      </c>
      <c r="C1328" s="51" t="s">
        <v>1693</v>
      </c>
      <c r="D1328" s="51"/>
      <c r="E1328" s="51" t="s">
        <v>1583</v>
      </c>
      <c r="F1328" s="51" t="s">
        <v>37</v>
      </c>
      <c r="G1328" s="51" t="s">
        <v>33</v>
      </c>
      <c r="H1328" s="52">
        <v>2026</v>
      </c>
      <c r="I1328" s="38">
        <v>218.3</v>
      </c>
      <c r="J1328" s="38">
        <v>0</v>
      </c>
      <c r="K1328" s="38">
        <v>218.3</v>
      </c>
      <c r="L1328" s="38">
        <v>218.3</v>
      </c>
      <c r="M1328" s="38">
        <v>218.3</v>
      </c>
      <c r="N1328" s="37">
        <v>218.3</v>
      </c>
      <c r="O1328" s="37">
        <v>218.3</v>
      </c>
      <c r="P1328" s="37">
        <v>218.3</v>
      </c>
      <c r="Q1328" s="37">
        <v>218.3</v>
      </c>
      <c r="R1328" s="37">
        <v>218.3</v>
      </c>
      <c r="S1328" s="37">
        <v>218.3</v>
      </c>
      <c r="T1328" s="207"/>
    </row>
    <row r="1329" spans="1:20" s="5" customFormat="1" ht="13.2">
      <c r="A1329" s="5">
        <f t="shared" si="44"/>
        <v>1329</v>
      </c>
      <c r="B1329" s="51" t="s">
        <v>1723</v>
      </c>
      <c r="C1329" s="51" t="s">
        <v>1724</v>
      </c>
      <c r="D1329" s="51"/>
      <c r="E1329" s="51" t="s">
        <v>1583</v>
      </c>
      <c r="F1329" s="51" t="s">
        <v>37</v>
      </c>
      <c r="G1329" s="51" t="s">
        <v>33</v>
      </c>
      <c r="H1329" s="52">
        <v>2026</v>
      </c>
      <c r="I1329" s="38">
        <v>189.4</v>
      </c>
      <c r="J1329" s="38">
        <v>0</v>
      </c>
      <c r="K1329" s="38">
        <v>189.4</v>
      </c>
      <c r="L1329" s="38">
        <v>189.4</v>
      </c>
      <c r="M1329" s="38">
        <v>189.4</v>
      </c>
      <c r="N1329" s="37">
        <v>189.4</v>
      </c>
      <c r="O1329" s="37">
        <v>189.4</v>
      </c>
      <c r="P1329" s="37">
        <v>189.4</v>
      </c>
      <c r="Q1329" s="37">
        <v>189.4</v>
      </c>
      <c r="R1329" s="37">
        <v>189.4</v>
      </c>
      <c r="S1329" s="37">
        <v>189.4</v>
      </c>
      <c r="T1329" s="207"/>
    </row>
    <row r="1330" spans="1:20" s="5" customFormat="1" ht="13.2">
      <c r="A1330" s="5">
        <f t="shared" si="44"/>
        <v>1330</v>
      </c>
      <c r="B1330" s="51" t="s">
        <v>4095</v>
      </c>
      <c r="C1330" s="51" t="s">
        <v>4096</v>
      </c>
      <c r="D1330" s="51"/>
      <c r="E1330" s="51" t="s">
        <v>555</v>
      </c>
      <c r="F1330" s="51" t="s">
        <v>37</v>
      </c>
      <c r="G1330" s="51" t="s">
        <v>32</v>
      </c>
      <c r="H1330" s="52">
        <v>2026</v>
      </c>
      <c r="I1330" s="38">
        <v>305.60000000000002</v>
      </c>
      <c r="J1330" s="38">
        <v>0</v>
      </c>
      <c r="K1330" s="38">
        <v>305.60000000000002</v>
      </c>
      <c r="L1330" s="38">
        <v>305.60000000000002</v>
      </c>
      <c r="M1330" s="38">
        <v>305.60000000000002</v>
      </c>
      <c r="N1330" s="37">
        <v>305.60000000000002</v>
      </c>
      <c r="O1330" s="37">
        <v>305.60000000000002</v>
      </c>
      <c r="P1330" s="37">
        <v>305.60000000000002</v>
      </c>
      <c r="Q1330" s="37">
        <v>305.60000000000002</v>
      </c>
      <c r="R1330" s="37">
        <v>305.60000000000002</v>
      </c>
      <c r="S1330" s="37">
        <v>305.60000000000002</v>
      </c>
      <c r="T1330" s="207"/>
    </row>
    <row r="1331" spans="1:20" s="5" customFormat="1" ht="13.2">
      <c r="A1331" s="5">
        <f t="shared" si="44"/>
        <v>1331</v>
      </c>
      <c r="B1331" s="51" t="s">
        <v>1861</v>
      </c>
      <c r="C1331" s="51" t="s">
        <v>1862</v>
      </c>
      <c r="D1331" s="51"/>
      <c r="E1331" s="51" t="s">
        <v>432</v>
      </c>
      <c r="F1331" s="51" t="s">
        <v>37</v>
      </c>
      <c r="G1331" s="51" t="s">
        <v>31</v>
      </c>
      <c r="H1331" s="52">
        <v>2025</v>
      </c>
      <c r="I1331" s="38">
        <v>317.60000000000002</v>
      </c>
      <c r="J1331" s="38">
        <v>317.60000000000002</v>
      </c>
      <c r="K1331" s="38">
        <v>317.60000000000002</v>
      </c>
      <c r="L1331" s="38">
        <v>317.60000000000002</v>
      </c>
      <c r="M1331" s="38">
        <v>317.60000000000002</v>
      </c>
      <c r="N1331" s="37">
        <v>317.60000000000002</v>
      </c>
      <c r="O1331" s="37">
        <v>317.60000000000002</v>
      </c>
      <c r="P1331" s="37">
        <v>317.60000000000002</v>
      </c>
      <c r="Q1331" s="37">
        <v>317.60000000000002</v>
      </c>
      <c r="R1331" s="37">
        <v>317.60000000000002</v>
      </c>
      <c r="S1331" s="37">
        <v>317.60000000000002</v>
      </c>
      <c r="T1331" s="207"/>
    </row>
    <row r="1332" spans="1:20" s="5" customFormat="1" ht="13.2">
      <c r="A1332" s="5">
        <f t="shared" si="44"/>
        <v>1332</v>
      </c>
      <c r="B1332" s="51" t="s">
        <v>2748</v>
      </c>
      <c r="C1332" s="51" t="s">
        <v>2749</v>
      </c>
      <c r="D1332" s="51"/>
      <c r="E1332" s="51" t="s">
        <v>99</v>
      </c>
      <c r="F1332" s="51" t="s">
        <v>37</v>
      </c>
      <c r="G1332" s="51" t="s">
        <v>32</v>
      </c>
      <c r="H1332" s="52">
        <v>2026</v>
      </c>
      <c r="I1332" s="38">
        <v>121.3</v>
      </c>
      <c r="J1332" s="38">
        <v>0</v>
      </c>
      <c r="K1332" s="38">
        <v>0</v>
      </c>
      <c r="L1332" s="38">
        <v>121.3</v>
      </c>
      <c r="M1332" s="38">
        <v>121.3</v>
      </c>
      <c r="N1332" s="37">
        <v>121.3</v>
      </c>
      <c r="O1332" s="37">
        <v>121.3</v>
      </c>
      <c r="P1332" s="37">
        <v>121.3</v>
      </c>
      <c r="Q1332" s="37">
        <v>121.3</v>
      </c>
      <c r="R1332" s="37">
        <v>121.3</v>
      </c>
      <c r="S1332" s="37">
        <v>121.3</v>
      </c>
      <c r="T1332" s="207"/>
    </row>
    <row r="1333" spans="1:20" s="5" customFormat="1" ht="13.2">
      <c r="A1333" s="5">
        <f t="shared" si="44"/>
        <v>1333</v>
      </c>
      <c r="B1333" s="51" t="s">
        <v>4097</v>
      </c>
      <c r="C1333" s="51" t="s">
        <v>4098</v>
      </c>
      <c r="D1333" s="51"/>
      <c r="E1333" s="51" t="s">
        <v>1012</v>
      </c>
      <c r="F1333" s="51" t="s">
        <v>37</v>
      </c>
      <c r="G1333" s="51" t="s">
        <v>33</v>
      </c>
      <c r="H1333" s="52">
        <v>2026</v>
      </c>
      <c r="I1333" s="38">
        <v>425</v>
      </c>
      <c r="J1333" s="38">
        <v>0</v>
      </c>
      <c r="K1333" s="38">
        <v>425</v>
      </c>
      <c r="L1333" s="38">
        <v>425</v>
      </c>
      <c r="M1333" s="38">
        <v>425</v>
      </c>
      <c r="N1333" s="37">
        <v>425</v>
      </c>
      <c r="O1333" s="37">
        <v>425</v>
      </c>
      <c r="P1333" s="37">
        <v>425</v>
      </c>
      <c r="Q1333" s="37">
        <v>425</v>
      </c>
      <c r="R1333" s="37">
        <v>425</v>
      </c>
      <c r="S1333" s="37">
        <v>425</v>
      </c>
      <c r="T1333" s="207"/>
    </row>
    <row r="1334" spans="1:20" s="5" customFormat="1" ht="13.2">
      <c r="A1334" s="5">
        <f t="shared" si="44"/>
        <v>1334</v>
      </c>
      <c r="B1334" s="51" t="s">
        <v>4099</v>
      </c>
      <c r="C1334" s="51" t="s">
        <v>4100</v>
      </c>
      <c r="D1334" s="51"/>
      <c r="E1334" s="51" t="s">
        <v>158</v>
      </c>
      <c r="F1334" s="51" t="s">
        <v>37</v>
      </c>
      <c r="G1334" s="51" t="s">
        <v>31</v>
      </c>
      <c r="H1334" s="52">
        <v>2026</v>
      </c>
      <c r="I1334" s="38">
        <v>228.2</v>
      </c>
      <c r="J1334" s="38">
        <v>0</v>
      </c>
      <c r="K1334" s="38">
        <v>228.2</v>
      </c>
      <c r="L1334" s="38">
        <v>228.2</v>
      </c>
      <c r="M1334" s="38">
        <v>228.2</v>
      </c>
      <c r="N1334" s="37">
        <v>228.2</v>
      </c>
      <c r="O1334" s="37">
        <v>228.2</v>
      </c>
      <c r="P1334" s="37">
        <v>228.2</v>
      </c>
      <c r="Q1334" s="37">
        <v>228.2</v>
      </c>
      <c r="R1334" s="37">
        <v>228.2</v>
      </c>
      <c r="S1334" s="37">
        <v>228.2</v>
      </c>
      <c r="T1334" s="207"/>
    </row>
    <row r="1335" spans="1:20" s="5" customFormat="1" ht="13.2">
      <c r="A1335" s="5">
        <f t="shared" si="44"/>
        <v>1335</v>
      </c>
      <c r="B1335" s="51" t="s">
        <v>2750</v>
      </c>
      <c r="C1335" s="51" t="s">
        <v>2751</v>
      </c>
      <c r="D1335" s="51"/>
      <c r="E1335" s="51" t="s">
        <v>1218</v>
      </c>
      <c r="F1335" s="51" t="s">
        <v>37</v>
      </c>
      <c r="G1335" s="51" t="s">
        <v>40</v>
      </c>
      <c r="H1335" s="52">
        <v>2024</v>
      </c>
      <c r="I1335" s="38">
        <v>204.2</v>
      </c>
      <c r="J1335" s="38">
        <v>204.2</v>
      </c>
      <c r="K1335" s="38">
        <v>204.2</v>
      </c>
      <c r="L1335" s="38">
        <v>204.2</v>
      </c>
      <c r="M1335" s="38">
        <v>204.2</v>
      </c>
      <c r="N1335" s="37">
        <v>204.2</v>
      </c>
      <c r="O1335" s="37">
        <v>204.2</v>
      </c>
      <c r="P1335" s="37">
        <v>204.2</v>
      </c>
      <c r="Q1335" s="37">
        <v>204.2</v>
      </c>
      <c r="R1335" s="37">
        <v>204.2</v>
      </c>
      <c r="S1335" s="37">
        <v>204.2</v>
      </c>
      <c r="T1335" s="207"/>
    </row>
    <row r="1336" spans="1:20" s="5" customFormat="1" ht="13.2">
      <c r="A1336" s="5">
        <f t="shared" si="44"/>
        <v>1336</v>
      </c>
      <c r="B1336" s="51" t="s">
        <v>4101</v>
      </c>
      <c r="C1336" s="51" t="s">
        <v>4102</v>
      </c>
      <c r="D1336" s="51"/>
      <c r="E1336" s="51" t="s">
        <v>1012</v>
      </c>
      <c r="F1336" s="51" t="s">
        <v>37</v>
      </c>
      <c r="G1336" s="51" t="s">
        <v>33</v>
      </c>
      <c r="H1336" s="52">
        <v>2025</v>
      </c>
      <c r="I1336" s="38">
        <v>401.4</v>
      </c>
      <c r="J1336" s="38">
        <v>0</v>
      </c>
      <c r="K1336" s="38">
        <v>401.4</v>
      </c>
      <c r="L1336" s="38">
        <v>401.4</v>
      </c>
      <c r="M1336" s="38">
        <v>401.4</v>
      </c>
      <c r="N1336" s="37">
        <v>401.4</v>
      </c>
      <c r="O1336" s="37">
        <v>401.4</v>
      </c>
      <c r="P1336" s="37">
        <v>401.4</v>
      </c>
      <c r="Q1336" s="37">
        <v>401.4</v>
      </c>
      <c r="R1336" s="37">
        <v>401.4</v>
      </c>
      <c r="S1336" s="37">
        <v>401.4</v>
      </c>
      <c r="T1336" s="207"/>
    </row>
    <row r="1337" spans="1:20" s="5" customFormat="1" ht="13.2">
      <c r="A1337" s="5">
        <f t="shared" si="44"/>
        <v>1337</v>
      </c>
      <c r="B1337" s="51" t="s">
        <v>2752</v>
      </c>
      <c r="C1337" s="51" t="s">
        <v>2753</v>
      </c>
      <c r="D1337" s="51"/>
      <c r="E1337" s="51" t="s">
        <v>257</v>
      </c>
      <c r="F1337" s="51" t="s">
        <v>37</v>
      </c>
      <c r="G1337" s="51" t="s">
        <v>186</v>
      </c>
      <c r="H1337" s="52">
        <v>2025</v>
      </c>
      <c r="I1337" s="38">
        <v>50.4</v>
      </c>
      <c r="J1337" s="38">
        <v>0</v>
      </c>
      <c r="K1337" s="38">
        <v>50.4</v>
      </c>
      <c r="L1337" s="38">
        <v>50.4</v>
      </c>
      <c r="M1337" s="38">
        <v>50.4</v>
      </c>
      <c r="N1337" s="37">
        <v>50.4</v>
      </c>
      <c r="O1337" s="37">
        <v>50.4</v>
      </c>
      <c r="P1337" s="37">
        <v>50.4</v>
      </c>
      <c r="Q1337" s="37">
        <v>50.4</v>
      </c>
      <c r="R1337" s="37">
        <v>50.4</v>
      </c>
      <c r="S1337" s="37">
        <v>50.4</v>
      </c>
      <c r="T1337" s="207"/>
    </row>
    <row r="1338" spans="1:20" s="5" customFormat="1" ht="13.2">
      <c r="A1338" s="5">
        <f t="shared" si="44"/>
        <v>1338</v>
      </c>
      <c r="B1338" s="51" t="s">
        <v>4103</v>
      </c>
      <c r="C1338" s="51" t="s">
        <v>4104</v>
      </c>
      <c r="D1338" s="51"/>
      <c r="E1338" s="51" t="s">
        <v>4105</v>
      </c>
      <c r="F1338" s="51" t="s">
        <v>37</v>
      </c>
      <c r="G1338" s="51" t="s">
        <v>32</v>
      </c>
      <c r="H1338" s="52">
        <v>2026</v>
      </c>
      <c r="I1338" s="38">
        <v>120.9</v>
      </c>
      <c r="J1338" s="38">
        <v>0</v>
      </c>
      <c r="K1338" s="38">
        <v>0</v>
      </c>
      <c r="L1338" s="38">
        <v>120.9</v>
      </c>
      <c r="M1338" s="38">
        <v>120.9</v>
      </c>
      <c r="N1338" s="37">
        <v>120.9</v>
      </c>
      <c r="O1338" s="37">
        <v>120.9</v>
      </c>
      <c r="P1338" s="37">
        <v>120.9</v>
      </c>
      <c r="Q1338" s="37">
        <v>120.9</v>
      </c>
      <c r="R1338" s="37">
        <v>120.9</v>
      </c>
      <c r="S1338" s="37">
        <v>120.9</v>
      </c>
      <c r="T1338" s="207"/>
    </row>
    <row r="1339" spans="1:20" s="5" customFormat="1" ht="13.2">
      <c r="A1339" s="5">
        <f t="shared" si="44"/>
        <v>1339</v>
      </c>
      <c r="B1339" s="51" t="s">
        <v>2407</v>
      </c>
      <c r="C1339" s="51" t="s">
        <v>2408</v>
      </c>
      <c r="D1339" s="51"/>
      <c r="E1339" s="51" t="s">
        <v>103</v>
      </c>
      <c r="F1339" s="51" t="s">
        <v>37</v>
      </c>
      <c r="G1339" s="51" t="s">
        <v>33</v>
      </c>
      <c r="H1339" s="52">
        <v>2025</v>
      </c>
      <c r="I1339" s="38">
        <v>46</v>
      </c>
      <c r="J1339" s="38">
        <v>0</v>
      </c>
      <c r="K1339" s="38">
        <v>46</v>
      </c>
      <c r="L1339" s="38">
        <v>46</v>
      </c>
      <c r="M1339" s="38">
        <v>46</v>
      </c>
      <c r="N1339" s="37">
        <v>46</v>
      </c>
      <c r="O1339" s="37">
        <v>46</v>
      </c>
      <c r="P1339" s="37">
        <v>46</v>
      </c>
      <c r="Q1339" s="37">
        <v>46</v>
      </c>
      <c r="R1339" s="37">
        <v>46</v>
      </c>
      <c r="S1339" s="37">
        <v>46</v>
      </c>
      <c r="T1339" s="207"/>
    </row>
    <row r="1340" spans="1:20" s="5" customFormat="1" ht="13.2">
      <c r="A1340" s="5">
        <f t="shared" si="44"/>
        <v>1340</v>
      </c>
      <c r="B1340" s="51" t="s">
        <v>4106</v>
      </c>
      <c r="C1340" s="51" t="s">
        <v>4107</v>
      </c>
      <c r="D1340" s="51"/>
      <c r="E1340" s="51" t="s">
        <v>163</v>
      </c>
      <c r="F1340" s="51" t="s">
        <v>37</v>
      </c>
      <c r="G1340" s="51" t="s">
        <v>31</v>
      </c>
      <c r="H1340" s="52">
        <v>2025</v>
      </c>
      <c r="I1340" s="38">
        <v>202.5</v>
      </c>
      <c r="J1340" s="38">
        <v>0</v>
      </c>
      <c r="K1340" s="38">
        <v>202.5</v>
      </c>
      <c r="L1340" s="38">
        <v>202.5</v>
      </c>
      <c r="M1340" s="38">
        <v>202.5</v>
      </c>
      <c r="N1340" s="37">
        <v>202.5</v>
      </c>
      <c r="O1340" s="37">
        <v>202.5</v>
      </c>
      <c r="P1340" s="37">
        <v>202.5</v>
      </c>
      <c r="Q1340" s="37">
        <v>202.5</v>
      </c>
      <c r="R1340" s="37">
        <v>202.5</v>
      </c>
      <c r="S1340" s="37">
        <v>202.5</v>
      </c>
      <c r="T1340" s="207"/>
    </row>
    <row r="1341" spans="1:20" s="5" customFormat="1" ht="13.2">
      <c r="A1341" s="5">
        <f t="shared" si="44"/>
        <v>1341</v>
      </c>
      <c r="B1341" s="51" t="s">
        <v>4108</v>
      </c>
      <c r="C1341" s="51" t="s">
        <v>4109</v>
      </c>
      <c r="D1341" s="51"/>
      <c r="E1341" s="51" t="s">
        <v>144</v>
      </c>
      <c r="F1341" s="51" t="s">
        <v>37</v>
      </c>
      <c r="G1341" s="51" t="s">
        <v>69</v>
      </c>
      <c r="H1341" s="52">
        <v>2026</v>
      </c>
      <c r="I1341" s="38">
        <v>545.20000000000005</v>
      </c>
      <c r="J1341" s="38">
        <v>0</v>
      </c>
      <c r="K1341" s="38">
        <v>0</v>
      </c>
      <c r="L1341" s="38">
        <v>545.20000000000005</v>
      </c>
      <c r="M1341" s="38">
        <v>545.20000000000005</v>
      </c>
      <c r="N1341" s="37">
        <v>545.20000000000005</v>
      </c>
      <c r="O1341" s="37">
        <v>545.20000000000005</v>
      </c>
      <c r="P1341" s="37">
        <v>545.20000000000005</v>
      </c>
      <c r="Q1341" s="37">
        <v>545.20000000000005</v>
      </c>
      <c r="R1341" s="37">
        <v>545.20000000000005</v>
      </c>
      <c r="S1341" s="37">
        <v>545.20000000000005</v>
      </c>
      <c r="T1341" s="207"/>
    </row>
    <row r="1342" spans="1:20" s="5" customFormat="1" ht="13.2">
      <c r="A1342" s="5">
        <f t="shared" si="44"/>
        <v>1342</v>
      </c>
      <c r="B1342" s="51" t="s">
        <v>4110</v>
      </c>
      <c r="C1342" s="51" t="s">
        <v>4111</v>
      </c>
      <c r="D1342" s="51"/>
      <c r="E1342" s="51" t="s">
        <v>2417</v>
      </c>
      <c r="F1342" s="51" t="s">
        <v>37</v>
      </c>
      <c r="G1342" s="51" t="s">
        <v>32</v>
      </c>
      <c r="H1342" s="52">
        <v>2024</v>
      </c>
      <c r="I1342" s="38">
        <v>151</v>
      </c>
      <c r="J1342" s="38">
        <v>151</v>
      </c>
      <c r="K1342" s="38">
        <v>151</v>
      </c>
      <c r="L1342" s="38">
        <v>151</v>
      </c>
      <c r="M1342" s="38">
        <v>151</v>
      </c>
      <c r="N1342" s="37">
        <v>151</v>
      </c>
      <c r="O1342" s="37">
        <v>151</v>
      </c>
      <c r="P1342" s="37">
        <v>151</v>
      </c>
      <c r="Q1342" s="37">
        <v>151</v>
      </c>
      <c r="R1342" s="37">
        <v>151</v>
      </c>
      <c r="S1342" s="37">
        <v>151</v>
      </c>
      <c r="T1342" s="207"/>
    </row>
    <row r="1343" spans="1:20" s="5" customFormat="1" ht="13.2">
      <c r="A1343" s="5">
        <f t="shared" si="44"/>
        <v>1343</v>
      </c>
      <c r="B1343" s="51" t="s">
        <v>4112</v>
      </c>
      <c r="C1343" s="51" t="s">
        <v>4113</v>
      </c>
      <c r="D1343" s="51"/>
      <c r="E1343" s="51" t="s">
        <v>36</v>
      </c>
      <c r="F1343" s="51" t="s">
        <v>37</v>
      </c>
      <c r="G1343" s="51" t="s">
        <v>32</v>
      </c>
      <c r="H1343" s="52">
        <v>2026</v>
      </c>
      <c r="I1343" s="38">
        <v>146.9</v>
      </c>
      <c r="J1343" s="38">
        <v>0</v>
      </c>
      <c r="K1343" s="38">
        <v>0</v>
      </c>
      <c r="L1343" s="38">
        <v>146.9</v>
      </c>
      <c r="M1343" s="38">
        <v>146.9</v>
      </c>
      <c r="N1343" s="37">
        <v>146.9</v>
      </c>
      <c r="O1343" s="37">
        <v>146.9</v>
      </c>
      <c r="P1343" s="37">
        <v>146.9</v>
      </c>
      <c r="Q1343" s="37">
        <v>146.9</v>
      </c>
      <c r="R1343" s="37">
        <v>146.9</v>
      </c>
      <c r="S1343" s="37">
        <v>146.9</v>
      </c>
      <c r="T1343" s="207"/>
    </row>
    <row r="1344" spans="1:20" s="5" customFormat="1" ht="13.2">
      <c r="A1344" s="5">
        <f t="shared" si="44"/>
        <v>1344</v>
      </c>
      <c r="B1344" s="51" t="s">
        <v>4114</v>
      </c>
      <c r="C1344" s="51" t="s">
        <v>4115</v>
      </c>
      <c r="D1344" s="51"/>
      <c r="E1344" s="51" t="s">
        <v>144</v>
      </c>
      <c r="F1344" s="51" t="s">
        <v>37</v>
      </c>
      <c r="G1344" s="51" t="s">
        <v>69</v>
      </c>
      <c r="H1344" s="52">
        <v>2026</v>
      </c>
      <c r="I1344" s="38">
        <v>200.9</v>
      </c>
      <c r="J1344" s="38">
        <v>0</v>
      </c>
      <c r="K1344" s="38">
        <v>200.9</v>
      </c>
      <c r="L1344" s="38">
        <v>200.9</v>
      </c>
      <c r="M1344" s="38">
        <v>200.9</v>
      </c>
      <c r="N1344" s="37">
        <v>200.9</v>
      </c>
      <c r="O1344" s="37">
        <v>200.9</v>
      </c>
      <c r="P1344" s="37">
        <v>200.9</v>
      </c>
      <c r="Q1344" s="37">
        <v>200.9</v>
      </c>
      <c r="R1344" s="37">
        <v>200.9</v>
      </c>
      <c r="S1344" s="37">
        <v>200.9</v>
      </c>
      <c r="T1344" s="207"/>
    </row>
    <row r="1345" spans="1:20" s="5" customFormat="1" ht="13.2">
      <c r="A1345" s="5">
        <f t="shared" si="44"/>
        <v>1345</v>
      </c>
      <c r="B1345" s="51" t="s">
        <v>2755</v>
      </c>
      <c r="C1345" s="51" t="s">
        <v>2756</v>
      </c>
      <c r="D1345" s="51"/>
      <c r="E1345" s="51" t="s">
        <v>44</v>
      </c>
      <c r="F1345" s="51" t="s">
        <v>37</v>
      </c>
      <c r="G1345" s="51" t="s">
        <v>31</v>
      </c>
      <c r="H1345" s="52">
        <v>2024</v>
      </c>
      <c r="I1345" s="38">
        <v>151.69999999999999</v>
      </c>
      <c r="J1345" s="38">
        <v>151.69999999999999</v>
      </c>
      <c r="K1345" s="38">
        <v>151.69999999999999</v>
      </c>
      <c r="L1345" s="38">
        <v>151.69999999999999</v>
      </c>
      <c r="M1345" s="38">
        <v>151.69999999999999</v>
      </c>
      <c r="N1345" s="37">
        <v>151.69999999999999</v>
      </c>
      <c r="O1345" s="37">
        <v>151.69999999999999</v>
      </c>
      <c r="P1345" s="37">
        <v>151.69999999999999</v>
      </c>
      <c r="Q1345" s="37">
        <v>151.69999999999999</v>
      </c>
      <c r="R1345" s="37">
        <v>151.69999999999999</v>
      </c>
      <c r="S1345" s="37">
        <v>151.69999999999999</v>
      </c>
      <c r="T1345" s="207"/>
    </row>
    <row r="1346" spans="1:20" s="5" customFormat="1" ht="13.2">
      <c r="A1346" s="5">
        <f t="shared" si="44"/>
        <v>1346</v>
      </c>
      <c r="B1346" s="51" t="s">
        <v>1864</v>
      </c>
      <c r="C1346" s="51" t="s">
        <v>1865</v>
      </c>
      <c r="D1346" s="51"/>
      <c r="E1346" s="51" t="s">
        <v>39</v>
      </c>
      <c r="F1346" s="51" t="s">
        <v>37</v>
      </c>
      <c r="G1346" s="51" t="s">
        <v>32</v>
      </c>
      <c r="H1346" s="52">
        <v>2028</v>
      </c>
      <c r="I1346" s="38">
        <v>200</v>
      </c>
      <c r="J1346" s="38">
        <v>0</v>
      </c>
      <c r="K1346" s="38">
        <v>0</v>
      </c>
      <c r="L1346" s="38">
        <v>0</v>
      </c>
      <c r="M1346" s="38">
        <v>0</v>
      </c>
      <c r="N1346" s="37">
        <v>200</v>
      </c>
      <c r="O1346" s="37">
        <v>200</v>
      </c>
      <c r="P1346" s="37">
        <v>200</v>
      </c>
      <c r="Q1346" s="37">
        <v>200</v>
      </c>
      <c r="R1346" s="37">
        <v>200</v>
      </c>
      <c r="S1346" s="37">
        <v>200</v>
      </c>
      <c r="T1346" s="207"/>
    </row>
    <row r="1347" spans="1:20" s="5" customFormat="1" ht="13.2">
      <c r="A1347" s="5">
        <f t="shared" si="44"/>
        <v>1347</v>
      </c>
      <c r="B1347" s="51" t="s">
        <v>4116</v>
      </c>
      <c r="C1347" s="51" t="s">
        <v>4117</v>
      </c>
      <c r="D1347" s="51"/>
      <c r="E1347" s="51" t="s">
        <v>991</v>
      </c>
      <c r="F1347" s="51" t="s">
        <v>37</v>
      </c>
      <c r="G1347" s="51" t="s">
        <v>31</v>
      </c>
      <c r="H1347" s="52">
        <v>2026</v>
      </c>
      <c r="I1347" s="38">
        <v>207.4</v>
      </c>
      <c r="J1347" s="38">
        <v>0</v>
      </c>
      <c r="K1347" s="38">
        <v>0</v>
      </c>
      <c r="L1347" s="38">
        <v>207.4</v>
      </c>
      <c r="M1347" s="38">
        <v>207.4</v>
      </c>
      <c r="N1347" s="37">
        <v>207.4</v>
      </c>
      <c r="O1347" s="37">
        <v>207.4</v>
      </c>
      <c r="P1347" s="37">
        <v>207.4</v>
      </c>
      <c r="Q1347" s="37">
        <v>207.4</v>
      </c>
      <c r="R1347" s="37">
        <v>207.4</v>
      </c>
      <c r="S1347" s="37">
        <v>207.4</v>
      </c>
      <c r="T1347" s="207"/>
    </row>
    <row r="1348" spans="1:20" s="5" customFormat="1" ht="13.2">
      <c r="A1348" s="5">
        <f t="shared" si="44"/>
        <v>1348</v>
      </c>
      <c r="B1348" s="51" t="s">
        <v>4118</v>
      </c>
      <c r="C1348" s="51" t="s">
        <v>4119</v>
      </c>
      <c r="D1348" s="51"/>
      <c r="E1348" s="51" t="s">
        <v>44</v>
      </c>
      <c r="F1348" s="51" t="s">
        <v>37</v>
      </c>
      <c r="G1348" s="51" t="s">
        <v>31</v>
      </c>
      <c r="H1348" s="52">
        <v>2025</v>
      </c>
      <c r="I1348" s="38">
        <v>203.5</v>
      </c>
      <c r="J1348" s="38">
        <v>0</v>
      </c>
      <c r="K1348" s="38">
        <v>203.5</v>
      </c>
      <c r="L1348" s="38">
        <v>203.5</v>
      </c>
      <c r="M1348" s="38">
        <v>203.5</v>
      </c>
      <c r="N1348" s="37">
        <v>203.5</v>
      </c>
      <c r="O1348" s="37">
        <v>203.5</v>
      </c>
      <c r="P1348" s="37">
        <v>203.5</v>
      </c>
      <c r="Q1348" s="37">
        <v>203.5</v>
      </c>
      <c r="R1348" s="37">
        <v>203.5</v>
      </c>
      <c r="S1348" s="37">
        <v>203.5</v>
      </c>
      <c r="T1348" s="207"/>
    </row>
    <row r="1349" spans="1:20" s="5" customFormat="1" ht="13.2">
      <c r="A1349" s="5">
        <f t="shared" si="44"/>
        <v>1349</v>
      </c>
      <c r="B1349" s="51" t="s">
        <v>4120</v>
      </c>
      <c r="C1349" s="51" t="s">
        <v>4121</v>
      </c>
      <c r="D1349" s="51"/>
      <c r="E1349" s="51" t="s">
        <v>260</v>
      </c>
      <c r="F1349" s="51" t="s">
        <v>37</v>
      </c>
      <c r="G1349" s="51" t="s">
        <v>32</v>
      </c>
      <c r="H1349" s="52">
        <v>2025</v>
      </c>
      <c r="I1349" s="38">
        <v>202.5</v>
      </c>
      <c r="J1349" s="38">
        <v>202.5</v>
      </c>
      <c r="K1349" s="38">
        <v>202.5</v>
      </c>
      <c r="L1349" s="38">
        <v>202.5</v>
      </c>
      <c r="M1349" s="38">
        <v>202.5</v>
      </c>
      <c r="N1349" s="37">
        <v>202.5</v>
      </c>
      <c r="O1349" s="37">
        <v>202.5</v>
      </c>
      <c r="P1349" s="37">
        <v>202.5</v>
      </c>
      <c r="Q1349" s="37">
        <v>202.5</v>
      </c>
      <c r="R1349" s="37">
        <v>202.5</v>
      </c>
      <c r="S1349" s="37">
        <v>202.5</v>
      </c>
      <c r="T1349" s="207"/>
    </row>
    <row r="1350" spans="1:20" s="5" customFormat="1" ht="13.2">
      <c r="A1350" s="5">
        <f t="shared" ref="A1350:A1413" si="48">A1349+1</f>
        <v>1350</v>
      </c>
      <c r="B1350" s="51" t="s">
        <v>2064</v>
      </c>
      <c r="C1350" s="51" t="s">
        <v>2065</v>
      </c>
      <c r="D1350" s="51"/>
      <c r="E1350" s="51" t="s">
        <v>2066</v>
      </c>
      <c r="F1350" s="51" t="s">
        <v>37</v>
      </c>
      <c r="G1350" s="51" t="s">
        <v>31</v>
      </c>
      <c r="H1350" s="52">
        <v>2024</v>
      </c>
      <c r="I1350" s="38">
        <v>202.5</v>
      </c>
      <c r="J1350" s="38">
        <v>202.5</v>
      </c>
      <c r="K1350" s="38">
        <v>202.5</v>
      </c>
      <c r="L1350" s="38">
        <v>202.5</v>
      </c>
      <c r="M1350" s="38">
        <v>202.5</v>
      </c>
      <c r="N1350" s="37">
        <v>202.5</v>
      </c>
      <c r="O1350" s="37">
        <v>202.5</v>
      </c>
      <c r="P1350" s="37">
        <v>202.5</v>
      </c>
      <c r="Q1350" s="37">
        <v>202.5</v>
      </c>
      <c r="R1350" s="37">
        <v>202.5</v>
      </c>
      <c r="S1350" s="37">
        <v>202.5</v>
      </c>
      <c r="T1350" s="207"/>
    </row>
    <row r="1351" spans="1:20" s="5" customFormat="1" ht="13.2">
      <c r="A1351" s="5">
        <f t="shared" si="48"/>
        <v>1351</v>
      </c>
      <c r="B1351" s="51" t="s">
        <v>2067</v>
      </c>
      <c r="C1351" s="51" t="s">
        <v>108</v>
      </c>
      <c r="D1351" s="51"/>
      <c r="E1351" s="51" t="s">
        <v>107</v>
      </c>
      <c r="F1351" s="51" t="s">
        <v>37</v>
      </c>
      <c r="G1351" s="51" t="s">
        <v>40</v>
      </c>
      <c r="H1351" s="52">
        <v>2025</v>
      </c>
      <c r="I1351" s="38">
        <v>519.5</v>
      </c>
      <c r="J1351" s="38">
        <v>519.5</v>
      </c>
      <c r="K1351" s="38">
        <v>519.5</v>
      </c>
      <c r="L1351" s="38">
        <v>519.5</v>
      </c>
      <c r="M1351" s="38">
        <v>519.5</v>
      </c>
      <c r="N1351" s="37">
        <v>519.5</v>
      </c>
      <c r="O1351" s="37">
        <v>519.5</v>
      </c>
      <c r="P1351" s="37">
        <v>519.5</v>
      </c>
      <c r="Q1351" s="37">
        <v>519.5</v>
      </c>
      <c r="R1351" s="37">
        <v>519.5</v>
      </c>
      <c r="S1351" s="37">
        <v>519.5</v>
      </c>
      <c r="T1351" s="207"/>
    </row>
    <row r="1352" spans="1:20" s="5" customFormat="1" ht="13.2">
      <c r="A1352" s="5">
        <f t="shared" si="48"/>
        <v>1352</v>
      </c>
      <c r="B1352" s="51" t="s">
        <v>4122</v>
      </c>
      <c r="C1352" s="51" t="s">
        <v>4123</v>
      </c>
      <c r="D1352" s="51"/>
      <c r="E1352" s="51" t="s">
        <v>158</v>
      </c>
      <c r="F1352" s="51" t="s">
        <v>37</v>
      </c>
      <c r="G1352" s="51" t="s">
        <v>31</v>
      </c>
      <c r="H1352" s="52">
        <v>2025</v>
      </c>
      <c r="I1352" s="38">
        <v>203.5</v>
      </c>
      <c r="J1352" s="38">
        <v>0</v>
      </c>
      <c r="K1352" s="38">
        <v>203.5</v>
      </c>
      <c r="L1352" s="38">
        <v>203.5</v>
      </c>
      <c r="M1352" s="38">
        <v>203.5</v>
      </c>
      <c r="N1352" s="37">
        <v>203.5</v>
      </c>
      <c r="O1352" s="37">
        <v>203.5</v>
      </c>
      <c r="P1352" s="37">
        <v>203.5</v>
      </c>
      <c r="Q1352" s="37">
        <v>203.5</v>
      </c>
      <c r="R1352" s="37">
        <v>203.5</v>
      </c>
      <c r="S1352" s="37">
        <v>203.5</v>
      </c>
      <c r="T1352" s="207"/>
    </row>
    <row r="1353" spans="1:20" s="5" customFormat="1" ht="13.2">
      <c r="A1353" s="5">
        <f t="shared" si="48"/>
        <v>1353</v>
      </c>
      <c r="B1353" s="51" t="s">
        <v>4124</v>
      </c>
      <c r="C1353" s="51" t="s">
        <v>4125</v>
      </c>
      <c r="D1353" s="51"/>
      <c r="E1353" s="51" t="s">
        <v>1811</v>
      </c>
      <c r="F1353" s="51" t="s">
        <v>37</v>
      </c>
      <c r="G1353" s="51" t="s">
        <v>31</v>
      </c>
      <c r="H1353" s="52">
        <v>2025</v>
      </c>
      <c r="I1353" s="38">
        <v>152.6</v>
      </c>
      <c r="J1353" s="38">
        <v>0</v>
      </c>
      <c r="K1353" s="38">
        <v>152.6</v>
      </c>
      <c r="L1353" s="38">
        <v>152.6</v>
      </c>
      <c r="M1353" s="38">
        <v>152.6</v>
      </c>
      <c r="N1353" s="37">
        <v>152.6</v>
      </c>
      <c r="O1353" s="37">
        <v>152.6</v>
      </c>
      <c r="P1353" s="37">
        <v>152.6</v>
      </c>
      <c r="Q1353" s="37">
        <v>152.6</v>
      </c>
      <c r="R1353" s="37">
        <v>152.6</v>
      </c>
      <c r="S1353" s="37">
        <v>152.6</v>
      </c>
      <c r="T1353" s="207"/>
    </row>
    <row r="1354" spans="1:20" s="5" customFormat="1" ht="13.2">
      <c r="A1354" s="5">
        <f t="shared" si="48"/>
        <v>1354</v>
      </c>
      <c r="B1354" s="51" t="s">
        <v>2757</v>
      </c>
      <c r="C1354" s="51" t="s">
        <v>2758</v>
      </c>
      <c r="D1354" s="51"/>
      <c r="E1354" s="51" t="s">
        <v>509</v>
      </c>
      <c r="F1354" s="51" t="s">
        <v>37</v>
      </c>
      <c r="G1354" s="51" t="s">
        <v>31</v>
      </c>
      <c r="H1354" s="52">
        <v>2024</v>
      </c>
      <c r="I1354" s="38">
        <v>205.2</v>
      </c>
      <c r="J1354" s="38">
        <v>205.2</v>
      </c>
      <c r="K1354" s="38">
        <v>205.2</v>
      </c>
      <c r="L1354" s="38">
        <v>205.2</v>
      </c>
      <c r="M1354" s="38">
        <v>205.2</v>
      </c>
      <c r="N1354" s="37">
        <v>205.2</v>
      </c>
      <c r="O1354" s="37">
        <v>205.2</v>
      </c>
      <c r="P1354" s="37">
        <v>205.2</v>
      </c>
      <c r="Q1354" s="37">
        <v>205.2</v>
      </c>
      <c r="R1354" s="37">
        <v>205.2</v>
      </c>
      <c r="S1354" s="37">
        <v>205.2</v>
      </c>
      <c r="T1354" s="207"/>
    </row>
    <row r="1355" spans="1:20" s="5" customFormat="1" ht="13.2">
      <c r="A1355" s="5">
        <f t="shared" si="48"/>
        <v>1355</v>
      </c>
      <c r="B1355" s="51" t="s">
        <v>2759</v>
      </c>
      <c r="C1355" s="51" t="s">
        <v>2760</v>
      </c>
      <c r="D1355" s="51"/>
      <c r="E1355" s="51" t="s">
        <v>109</v>
      </c>
      <c r="F1355" s="51" t="s">
        <v>37</v>
      </c>
      <c r="G1355" s="51" t="s">
        <v>32</v>
      </c>
      <c r="H1355" s="52">
        <v>2026</v>
      </c>
      <c r="I1355" s="38">
        <v>201.9</v>
      </c>
      <c r="J1355" s="38">
        <v>0</v>
      </c>
      <c r="K1355" s="38">
        <v>0</v>
      </c>
      <c r="L1355" s="38">
        <v>201.9</v>
      </c>
      <c r="M1355" s="38">
        <v>201.9</v>
      </c>
      <c r="N1355" s="37">
        <v>201.9</v>
      </c>
      <c r="O1355" s="37">
        <v>201.9</v>
      </c>
      <c r="P1355" s="37">
        <v>201.9</v>
      </c>
      <c r="Q1355" s="37">
        <v>201.9</v>
      </c>
      <c r="R1355" s="37">
        <v>201.9</v>
      </c>
      <c r="S1355" s="37">
        <v>201.9</v>
      </c>
      <c r="T1355" s="207"/>
    </row>
    <row r="1356" spans="1:20" s="5" customFormat="1" ht="13.2">
      <c r="A1356" s="5">
        <f t="shared" si="48"/>
        <v>1356</v>
      </c>
      <c r="B1356" s="51" t="s">
        <v>4126</v>
      </c>
      <c r="C1356" s="51" t="s">
        <v>4127</v>
      </c>
      <c r="D1356" s="51"/>
      <c r="E1356" s="51" t="s">
        <v>1811</v>
      </c>
      <c r="F1356" s="51" t="s">
        <v>37</v>
      </c>
      <c r="G1356" s="51" t="s">
        <v>31</v>
      </c>
      <c r="H1356" s="52">
        <v>2025</v>
      </c>
      <c r="I1356" s="38">
        <v>203.5</v>
      </c>
      <c r="J1356" s="38">
        <v>0</v>
      </c>
      <c r="K1356" s="38">
        <v>203.5</v>
      </c>
      <c r="L1356" s="38">
        <v>203.5</v>
      </c>
      <c r="M1356" s="38">
        <v>203.5</v>
      </c>
      <c r="N1356" s="37">
        <v>203.5</v>
      </c>
      <c r="O1356" s="37">
        <v>203.5</v>
      </c>
      <c r="P1356" s="37">
        <v>203.5</v>
      </c>
      <c r="Q1356" s="37">
        <v>203.5</v>
      </c>
      <c r="R1356" s="37">
        <v>203.5</v>
      </c>
      <c r="S1356" s="37">
        <v>203.5</v>
      </c>
      <c r="T1356" s="207"/>
    </row>
    <row r="1357" spans="1:20" s="5" customFormat="1" ht="13.2">
      <c r="A1357" s="5">
        <f t="shared" si="48"/>
        <v>1357</v>
      </c>
      <c r="B1357" s="51" t="s">
        <v>2409</v>
      </c>
      <c r="C1357" s="51" t="s">
        <v>2410</v>
      </c>
      <c r="D1357" s="51"/>
      <c r="E1357" s="51" t="s">
        <v>1594</v>
      </c>
      <c r="F1357" s="51" t="s">
        <v>37</v>
      </c>
      <c r="G1357" s="51" t="s">
        <v>31</v>
      </c>
      <c r="H1357" s="52">
        <v>2025</v>
      </c>
      <c r="I1357" s="38">
        <v>122</v>
      </c>
      <c r="J1357" s="38">
        <v>122</v>
      </c>
      <c r="K1357" s="38">
        <v>122</v>
      </c>
      <c r="L1357" s="38">
        <v>122</v>
      </c>
      <c r="M1357" s="38">
        <v>122</v>
      </c>
      <c r="N1357" s="37">
        <v>122</v>
      </c>
      <c r="O1357" s="37">
        <v>122</v>
      </c>
      <c r="P1357" s="37">
        <v>122</v>
      </c>
      <c r="Q1357" s="37">
        <v>122</v>
      </c>
      <c r="R1357" s="37">
        <v>122</v>
      </c>
      <c r="S1357" s="37">
        <v>122</v>
      </c>
      <c r="T1357" s="207"/>
    </row>
    <row r="1358" spans="1:20" s="5" customFormat="1" ht="13.2">
      <c r="A1358" s="5">
        <f t="shared" si="48"/>
        <v>1358</v>
      </c>
      <c r="B1358" s="51" t="s">
        <v>1867</v>
      </c>
      <c r="C1358" s="51" t="s">
        <v>1868</v>
      </c>
      <c r="D1358" s="51"/>
      <c r="E1358" s="51" t="s">
        <v>176</v>
      </c>
      <c r="F1358" s="51" t="s">
        <v>37</v>
      </c>
      <c r="G1358" s="51" t="s">
        <v>32</v>
      </c>
      <c r="H1358" s="52">
        <v>2025</v>
      </c>
      <c r="I1358" s="38">
        <v>121.9</v>
      </c>
      <c r="J1358" s="38">
        <v>121.9</v>
      </c>
      <c r="K1358" s="38">
        <v>121.9</v>
      </c>
      <c r="L1358" s="38">
        <v>121.9</v>
      </c>
      <c r="M1358" s="38">
        <v>121.9</v>
      </c>
      <c r="N1358" s="37">
        <v>121.9</v>
      </c>
      <c r="O1358" s="37">
        <v>121.9</v>
      </c>
      <c r="P1358" s="37">
        <v>121.9</v>
      </c>
      <c r="Q1358" s="37">
        <v>121.9</v>
      </c>
      <c r="R1358" s="37">
        <v>121.9</v>
      </c>
      <c r="S1358" s="37">
        <v>121.9</v>
      </c>
      <c r="T1358" s="207"/>
    </row>
    <row r="1359" spans="1:20" s="5" customFormat="1" ht="13.2">
      <c r="A1359" s="5">
        <f t="shared" si="48"/>
        <v>1359</v>
      </c>
      <c r="B1359" s="51" t="s">
        <v>2761</v>
      </c>
      <c r="C1359" s="51" t="s">
        <v>2762</v>
      </c>
      <c r="D1359" s="51"/>
      <c r="E1359" s="51" t="s">
        <v>2417</v>
      </c>
      <c r="F1359" s="51" t="s">
        <v>37</v>
      </c>
      <c r="G1359" s="51" t="s">
        <v>32</v>
      </c>
      <c r="H1359" s="52">
        <v>2024</v>
      </c>
      <c r="I1359" s="38">
        <v>50</v>
      </c>
      <c r="J1359" s="38">
        <v>50</v>
      </c>
      <c r="K1359" s="38">
        <v>50</v>
      </c>
      <c r="L1359" s="38">
        <v>50</v>
      </c>
      <c r="M1359" s="38">
        <v>50</v>
      </c>
      <c r="N1359" s="37">
        <v>50</v>
      </c>
      <c r="O1359" s="37">
        <v>50</v>
      </c>
      <c r="P1359" s="37">
        <v>50</v>
      </c>
      <c r="Q1359" s="37">
        <v>50</v>
      </c>
      <c r="R1359" s="37">
        <v>50</v>
      </c>
      <c r="S1359" s="37">
        <v>50</v>
      </c>
      <c r="T1359" s="207"/>
    </row>
    <row r="1360" spans="1:20" s="5" customFormat="1" ht="13.2">
      <c r="A1360" s="5">
        <f t="shared" si="48"/>
        <v>1360</v>
      </c>
      <c r="B1360" s="51" t="s">
        <v>2763</v>
      </c>
      <c r="C1360" s="51" t="s">
        <v>2764</v>
      </c>
      <c r="D1360" s="51"/>
      <c r="E1360" s="51" t="s">
        <v>1508</v>
      </c>
      <c r="F1360" s="51" t="s">
        <v>37</v>
      </c>
      <c r="G1360" s="51" t="s">
        <v>33</v>
      </c>
      <c r="H1360" s="52">
        <v>2026</v>
      </c>
      <c r="I1360" s="38">
        <v>41.6</v>
      </c>
      <c r="J1360" s="38">
        <v>0</v>
      </c>
      <c r="K1360" s="38">
        <v>41.6</v>
      </c>
      <c r="L1360" s="38">
        <v>41.6</v>
      </c>
      <c r="M1360" s="38">
        <v>41.6</v>
      </c>
      <c r="N1360" s="37">
        <v>41.6</v>
      </c>
      <c r="O1360" s="37">
        <v>41.6</v>
      </c>
      <c r="P1360" s="37">
        <v>41.6</v>
      </c>
      <c r="Q1360" s="37">
        <v>41.6</v>
      </c>
      <c r="R1360" s="37">
        <v>41.6</v>
      </c>
      <c r="S1360" s="37">
        <v>41.6</v>
      </c>
      <c r="T1360" s="207"/>
    </row>
    <row r="1361" spans="1:20" s="5" customFormat="1" ht="13.2">
      <c r="A1361" s="5">
        <f t="shared" si="48"/>
        <v>1361</v>
      </c>
      <c r="B1361" s="51" t="s">
        <v>1787</v>
      </c>
      <c r="C1361" s="51" t="s">
        <v>1788</v>
      </c>
      <c r="D1361" s="51"/>
      <c r="E1361" s="51" t="s">
        <v>68</v>
      </c>
      <c r="F1361" s="51" t="s">
        <v>37</v>
      </c>
      <c r="G1361" s="51" t="s">
        <v>33</v>
      </c>
      <c r="H1361" s="52">
        <v>2026</v>
      </c>
      <c r="I1361" s="38">
        <v>413.6</v>
      </c>
      <c r="J1361" s="38">
        <v>0</v>
      </c>
      <c r="K1361" s="38">
        <v>413.6</v>
      </c>
      <c r="L1361" s="38">
        <v>413.6</v>
      </c>
      <c r="M1361" s="38">
        <v>413.6</v>
      </c>
      <c r="N1361" s="37">
        <v>413.6</v>
      </c>
      <c r="O1361" s="37">
        <v>413.6</v>
      </c>
      <c r="P1361" s="37">
        <v>413.6</v>
      </c>
      <c r="Q1361" s="37">
        <v>413.6</v>
      </c>
      <c r="R1361" s="37">
        <v>413.6</v>
      </c>
      <c r="S1361" s="37">
        <v>413.6</v>
      </c>
      <c r="T1361" s="207"/>
    </row>
    <row r="1362" spans="1:20" s="5" customFormat="1" ht="13.2">
      <c r="A1362" s="5">
        <f t="shared" si="48"/>
        <v>1362</v>
      </c>
      <c r="B1362" s="51" t="s">
        <v>2411</v>
      </c>
      <c r="C1362" s="51" t="s">
        <v>2412</v>
      </c>
      <c r="D1362" s="51"/>
      <c r="E1362" s="51" t="s">
        <v>42</v>
      </c>
      <c r="F1362" s="51" t="s">
        <v>37</v>
      </c>
      <c r="G1362" s="51" t="s">
        <v>33</v>
      </c>
      <c r="H1362" s="52">
        <v>2025</v>
      </c>
      <c r="I1362" s="38">
        <v>608.70000000000005</v>
      </c>
      <c r="J1362" s="38">
        <v>0</v>
      </c>
      <c r="K1362" s="38">
        <v>608.70000000000005</v>
      </c>
      <c r="L1362" s="38">
        <v>608.70000000000005</v>
      </c>
      <c r="M1362" s="38">
        <v>608.70000000000005</v>
      </c>
      <c r="N1362" s="37">
        <v>608.70000000000005</v>
      </c>
      <c r="O1362" s="37">
        <v>608.70000000000005</v>
      </c>
      <c r="P1362" s="37">
        <v>608.70000000000005</v>
      </c>
      <c r="Q1362" s="37">
        <v>608.70000000000005</v>
      </c>
      <c r="R1362" s="37">
        <v>608.70000000000005</v>
      </c>
      <c r="S1362" s="37">
        <v>608.70000000000005</v>
      </c>
      <c r="T1362" s="207"/>
    </row>
    <row r="1363" spans="1:20" s="5" customFormat="1" ht="13.2">
      <c r="A1363" s="5">
        <f t="shared" si="48"/>
        <v>1363</v>
      </c>
      <c r="B1363" s="51" t="s">
        <v>2765</v>
      </c>
      <c r="C1363" s="51" t="s">
        <v>2766</v>
      </c>
      <c r="D1363" s="51"/>
      <c r="E1363" s="51" t="s">
        <v>935</v>
      </c>
      <c r="F1363" s="51" t="s">
        <v>37</v>
      </c>
      <c r="G1363" s="51" t="s">
        <v>31</v>
      </c>
      <c r="H1363" s="52">
        <v>2025</v>
      </c>
      <c r="I1363" s="38">
        <v>210</v>
      </c>
      <c r="J1363" s="38">
        <v>210</v>
      </c>
      <c r="K1363" s="38">
        <v>210</v>
      </c>
      <c r="L1363" s="38">
        <v>210</v>
      </c>
      <c r="M1363" s="38">
        <v>210</v>
      </c>
      <c r="N1363" s="37">
        <v>210</v>
      </c>
      <c r="O1363" s="37">
        <v>210</v>
      </c>
      <c r="P1363" s="37">
        <v>210</v>
      </c>
      <c r="Q1363" s="37">
        <v>210</v>
      </c>
      <c r="R1363" s="37">
        <v>210</v>
      </c>
      <c r="S1363" s="37">
        <v>210</v>
      </c>
      <c r="T1363" s="207"/>
    </row>
    <row r="1364" spans="1:20" s="5" customFormat="1" ht="13.2">
      <c r="A1364" s="5">
        <f t="shared" si="48"/>
        <v>1364</v>
      </c>
      <c r="B1364" s="51" t="s">
        <v>2767</v>
      </c>
      <c r="C1364" s="51" t="s">
        <v>2293</v>
      </c>
      <c r="D1364" s="51"/>
      <c r="E1364" s="51" t="s">
        <v>260</v>
      </c>
      <c r="F1364" s="51" t="s">
        <v>37</v>
      </c>
      <c r="G1364" s="51" t="s">
        <v>32</v>
      </c>
      <c r="H1364" s="52">
        <v>2025</v>
      </c>
      <c r="I1364" s="38">
        <v>451.6</v>
      </c>
      <c r="J1364" s="38">
        <v>451.6</v>
      </c>
      <c r="K1364" s="38">
        <v>451.6</v>
      </c>
      <c r="L1364" s="38">
        <v>451.6</v>
      </c>
      <c r="M1364" s="38">
        <v>451.6</v>
      </c>
      <c r="N1364" s="37">
        <v>451.6</v>
      </c>
      <c r="O1364" s="37">
        <v>451.6</v>
      </c>
      <c r="P1364" s="37">
        <v>451.6</v>
      </c>
      <c r="Q1364" s="37">
        <v>451.6</v>
      </c>
      <c r="R1364" s="37">
        <v>451.6</v>
      </c>
      <c r="S1364" s="37">
        <v>451.6</v>
      </c>
      <c r="T1364" s="207"/>
    </row>
    <row r="1365" spans="1:20" s="5" customFormat="1" ht="13.2">
      <c r="A1365" s="5">
        <f t="shared" si="48"/>
        <v>1365</v>
      </c>
      <c r="B1365" s="51" t="s">
        <v>4128</v>
      </c>
      <c r="C1365" s="51" t="s">
        <v>4129</v>
      </c>
      <c r="D1365" s="51"/>
      <c r="E1365" s="51" t="s">
        <v>4130</v>
      </c>
      <c r="F1365" s="51" t="s">
        <v>37</v>
      </c>
      <c r="G1365" s="51" t="s">
        <v>33</v>
      </c>
      <c r="H1365" s="52">
        <v>2027</v>
      </c>
      <c r="I1365" s="38">
        <v>400.6</v>
      </c>
      <c r="J1365" s="38">
        <v>0</v>
      </c>
      <c r="K1365" s="38">
        <v>0</v>
      </c>
      <c r="L1365" s="38">
        <v>400.6</v>
      </c>
      <c r="M1365" s="38">
        <v>400.6</v>
      </c>
      <c r="N1365" s="37">
        <v>400.6</v>
      </c>
      <c r="O1365" s="37">
        <v>400.6</v>
      </c>
      <c r="P1365" s="37">
        <v>400.6</v>
      </c>
      <c r="Q1365" s="37">
        <v>400.6</v>
      </c>
      <c r="R1365" s="37">
        <v>400.6</v>
      </c>
      <c r="S1365" s="37">
        <v>400.6</v>
      </c>
      <c r="T1365" s="207"/>
    </row>
    <row r="1366" spans="1:20" s="5" customFormat="1" ht="13.2">
      <c r="A1366" s="5">
        <f t="shared" si="48"/>
        <v>1366</v>
      </c>
      <c r="B1366" s="51" t="s">
        <v>4131</v>
      </c>
      <c r="C1366" s="51" t="s">
        <v>4132</v>
      </c>
      <c r="D1366" s="51"/>
      <c r="E1366" s="51" t="s">
        <v>1536</v>
      </c>
      <c r="F1366" s="51" t="s">
        <v>37</v>
      </c>
      <c r="G1366" s="51" t="s">
        <v>69</v>
      </c>
      <c r="H1366" s="52">
        <v>2027</v>
      </c>
      <c r="I1366" s="38">
        <v>152.30000000000001</v>
      </c>
      <c r="J1366" s="38">
        <v>0</v>
      </c>
      <c r="K1366" s="38">
        <v>0</v>
      </c>
      <c r="L1366" s="38">
        <v>0</v>
      </c>
      <c r="M1366" s="38">
        <v>152.30000000000001</v>
      </c>
      <c r="N1366" s="37">
        <v>152.30000000000001</v>
      </c>
      <c r="O1366" s="37">
        <v>152.30000000000001</v>
      </c>
      <c r="P1366" s="37">
        <v>152.30000000000001</v>
      </c>
      <c r="Q1366" s="37">
        <v>152.30000000000001</v>
      </c>
      <c r="R1366" s="37">
        <v>152.30000000000001</v>
      </c>
      <c r="S1366" s="37">
        <v>152.30000000000001</v>
      </c>
      <c r="T1366" s="207"/>
    </row>
    <row r="1367" spans="1:20" s="5" customFormat="1" ht="13.2">
      <c r="A1367" s="5">
        <f t="shared" si="48"/>
        <v>1367</v>
      </c>
      <c r="B1367" s="51" t="s">
        <v>4133</v>
      </c>
      <c r="C1367" s="51" t="s">
        <v>4134</v>
      </c>
      <c r="D1367" s="51"/>
      <c r="E1367" s="51" t="s">
        <v>1548</v>
      </c>
      <c r="F1367" s="51" t="s">
        <v>37</v>
      </c>
      <c r="G1367" s="51" t="s">
        <v>32</v>
      </c>
      <c r="H1367" s="52">
        <v>2025</v>
      </c>
      <c r="I1367" s="38">
        <v>61.1</v>
      </c>
      <c r="J1367" s="38">
        <v>0</v>
      </c>
      <c r="K1367" s="38">
        <v>61.1</v>
      </c>
      <c r="L1367" s="38">
        <v>61.1</v>
      </c>
      <c r="M1367" s="38">
        <v>61.1</v>
      </c>
      <c r="N1367" s="37">
        <v>61.1</v>
      </c>
      <c r="O1367" s="37">
        <v>61.1</v>
      </c>
      <c r="P1367" s="37">
        <v>61.1</v>
      </c>
      <c r="Q1367" s="37">
        <v>61.1</v>
      </c>
      <c r="R1367" s="37">
        <v>61.1</v>
      </c>
      <c r="S1367" s="37">
        <v>61.1</v>
      </c>
      <c r="T1367" s="207"/>
    </row>
    <row r="1368" spans="1:20" s="5" customFormat="1" ht="13.2">
      <c r="A1368" s="5">
        <f t="shared" si="48"/>
        <v>1368</v>
      </c>
      <c r="B1368" s="51" t="s">
        <v>2413</v>
      </c>
      <c r="C1368" s="51" t="s">
        <v>2414</v>
      </c>
      <c r="D1368" s="51"/>
      <c r="E1368" s="51" t="s">
        <v>1566</v>
      </c>
      <c r="F1368" s="51" t="s">
        <v>37</v>
      </c>
      <c r="G1368" s="51" t="s">
        <v>40</v>
      </c>
      <c r="H1368" s="52">
        <v>2024</v>
      </c>
      <c r="I1368" s="38">
        <v>602.4</v>
      </c>
      <c r="J1368" s="38">
        <v>602.4</v>
      </c>
      <c r="K1368" s="38">
        <v>602.4</v>
      </c>
      <c r="L1368" s="38">
        <v>602.4</v>
      </c>
      <c r="M1368" s="38">
        <v>602.4</v>
      </c>
      <c r="N1368" s="37">
        <v>602.4</v>
      </c>
      <c r="O1368" s="37">
        <v>602.4</v>
      </c>
      <c r="P1368" s="37">
        <v>602.4</v>
      </c>
      <c r="Q1368" s="37">
        <v>602.4</v>
      </c>
      <c r="R1368" s="37">
        <v>602.4</v>
      </c>
      <c r="S1368" s="37">
        <v>602.4</v>
      </c>
      <c r="T1368" s="207"/>
    </row>
    <row r="1369" spans="1:20" s="5" customFormat="1" ht="13.2">
      <c r="A1369" s="5">
        <f t="shared" si="48"/>
        <v>1369</v>
      </c>
      <c r="B1369" s="51" t="s">
        <v>2769</v>
      </c>
      <c r="C1369" s="51" t="s">
        <v>2770</v>
      </c>
      <c r="D1369" s="51"/>
      <c r="E1369" s="51" t="s">
        <v>2417</v>
      </c>
      <c r="F1369" s="51" t="s">
        <v>37</v>
      </c>
      <c r="G1369" s="51" t="s">
        <v>32</v>
      </c>
      <c r="H1369" s="52">
        <v>2025</v>
      </c>
      <c r="I1369" s="38">
        <v>206.2</v>
      </c>
      <c r="J1369" s="38">
        <v>0</v>
      </c>
      <c r="K1369" s="38">
        <v>206.2</v>
      </c>
      <c r="L1369" s="38">
        <v>206.2</v>
      </c>
      <c r="M1369" s="38">
        <v>206.2</v>
      </c>
      <c r="N1369" s="37">
        <v>206.2</v>
      </c>
      <c r="O1369" s="37">
        <v>206.2</v>
      </c>
      <c r="P1369" s="37">
        <v>206.2</v>
      </c>
      <c r="Q1369" s="37">
        <v>206.2</v>
      </c>
      <c r="R1369" s="37">
        <v>206.2</v>
      </c>
      <c r="S1369" s="37">
        <v>206.2</v>
      </c>
      <c r="T1369" s="207"/>
    </row>
    <row r="1370" spans="1:20" s="5" customFormat="1" ht="13.2">
      <c r="A1370" s="5">
        <f t="shared" si="48"/>
        <v>1370</v>
      </c>
      <c r="B1370" s="51" t="s">
        <v>1789</v>
      </c>
      <c r="C1370" s="51" t="s">
        <v>1790</v>
      </c>
      <c r="D1370" s="51"/>
      <c r="E1370" s="51" t="s">
        <v>100</v>
      </c>
      <c r="F1370" s="51" t="s">
        <v>37</v>
      </c>
      <c r="G1370" s="51" t="s">
        <v>33</v>
      </c>
      <c r="H1370" s="52">
        <v>2026</v>
      </c>
      <c r="I1370" s="38">
        <v>125</v>
      </c>
      <c r="J1370" s="38">
        <v>0</v>
      </c>
      <c r="K1370" s="38">
        <v>0</v>
      </c>
      <c r="L1370" s="38">
        <v>125</v>
      </c>
      <c r="M1370" s="38">
        <v>125</v>
      </c>
      <c r="N1370" s="37">
        <v>125</v>
      </c>
      <c r="O1370" s="37">
        <v>125</v>
      </c>
      <c r="P1370" s="37">
        <v>125</v>
      </c>
      <c r="Q1370" s="37">
        <v>125</v>
      </c>
      <c r="R1370" s="37">
        <v>125</v>
      </c>
      <c r="S1370" s="37">
        <v>125</v>
      </c>
      <c r="T1370" s="207"/>
    </row>
    <row r="1371" spans="1:20" s="5" customFormat="1" ht="13.2">
      <c r="A1371" s="5">
        <f t="shared" si="48"/>
        <v>1371</v>
      </c>
      <c r="B1371" s="51" t="s">
        <v>2108</v>
      </c>
      <c r="C1371" s="51" t="s">
        <v>2109</v>
      </c>
      <c r="D1371" s="51"/>
      <c r="E1371" s="51" t="s">
        <v>1095</v>
      </c>
      <c r="F1371" s="51" t="s">
        <v>37</v>
      </c>
      <c r="G1371" s="51" t="s">
        <v>33</v>
      </c>
      <c r="H1371" s="52">
        <v>2027</v>
      </c>
      <c r="I1371" s="38">
        <v>202.4</v>
      </c>
      <c r="J1371" s="38">
        <v>0</v>
      </c>
      <c r="K1371" s="38">
        <v>0</v>
      </c>
      <c r="L1371" s="38">
        <v>202.4</v>
      </c>
      <c r="M1371" s="38">
        <v>202.4</v>
      </c>
      <c r="N1371" s="37">
        <v>202.4</v>
      </c>
      <c r="O1371" s="37">
        <v>202.4</v>
      </c>
      <c r="P1371" s="37">
        <v>202.4</v>
      </c>
      <c r="Q1371" s="37">
        <v>202.4</v>
      </c>
      <c r="R1371" s="37">
        <v>202.4</v>
      </c>
      <c r="S1371" s="37">
        <v>202.4</v>
      </c>
      <c r="T1371" s="207"/>
    </row>
    <row r="1372" spans="1:20" s="5" customFormat="1" ht="13.2">
      <c r="A1372" s="5">
        <f t="shared" si="48"/>
        <v>1372</v>
      </c>
      <c r="B1372" s="51" t="s">
        <v>4135</v>
      </c>
      <c r="C1372" s="51" t="s">
        <v>4136</v>
      </c>
      <c r="D1372" s="51"/>
      <c r="E1372" s="51" t="s">
        <v>144</v>
      </c>
      <c r="F1372" s="51" t="s">
        <v>37</v>
      </c>
      <c r="G1372" s="51" t="s">
        <v>69</v>
      </c>
      <c r="H1372" s="52">
        <v>2026</v>
      </c>
      <c r="I1372" s="38">
        <v>51.6</v>
      </c>
      <c r="J1372" s="38">
        <v>0</v>
      </c>
      <c r="K1372" s="38">
        <v>51.6</v>
      </c>
      <c r="L1372" s="38">
        <v>51.6</v>
      </c>
      <c r="M1372" s="38">
        <v>51.6</v>
      </c>
      <c r="N1372" s="37">
        <v>51.6</v>
      </c>
      <c r="O1372" s="37">
        <v>51.6</v>
      </c>
      <c r="P1372" s="37">
        <v>51.6</v>
      </c>
      <c r="Q1372" s="37">
        <v>51.6</v>
      </c>
      <c r="R1372" s="37">
        <v>51.6</v>
      </c>
      <c r="S1372" s="37">
        <v>51.6</v>
      </c>
      <c r="T1372" s="207"/>
    </row>
    <row r="1373" spans="1:20" s="5" customFormat="1" ht="13.2">
      <c r="A1373" s="5">
        <f t="shared" si="48"/>
        <v>1373</v>
      </c>
      <c r="B1373" s="51" t="s">
        <v>2070</v>
      </c>
      <c r="C1373" s="51" t="s">
        <v>2071</v>
      </c>
      <c r="D1373" s="51"/>
      <c r="E1373" s="51" t="s">
        <v>357</v>
      </c>
      <c r="F1373" s="51" t="s">
        <v>37</v>
      </c>
      <c r="G1373" s="51" t="s">
        <v>69</v>
      </c>
      <c r="H1373" s="52">
        <v>2024</v>
      </c>
      <c r="I1373" s="38">
        <v>155.69999999999999</v>
      </c>
      <c r="J1373" s="38">
        <v>155.69999999999999</v>
      </c>
      <c r="K1373" s="38">
        <v>155.69999999999999</v>
      </c>
      <c r="L1373" s="38">
        <v>155.69999999999999</v>
      </c>
      <c r="M1373" s="38">
        <v>155.69999999999999</v>
      </c>
      <c r="N1373" s="37">
        <v>155.69999999999999</v>
      </c>
      <c r="O1373" s="37">
        <v>155.69999999999999</v>
      </c>
      <c r="P1373" s="37">
        <v>155.69999999999999</v>
      </c>
      <c r="Q1373" s="37">
        <v>155.69999999999999</v>
      </c>
      <c r="R1373" s="37">
        <v>155.69999999999999</v>
      </c>
      <c r="S1373" s="37">
        <v>155.69999999999999</v>
      </c>
      <c r="T1373" s="207"/>
    </row>
    <row r="1374" spans="1:20" s="5" customFormat="1" ht="13.2">
      <c r="A1374" s="5">
        <f t="shared" si="48"/>
        <v>1374</v>
      </c>
      <c r="B1374" s="51" t="s">
        <v>2415</v>
      </c>
      <c r="C1374" s="51" t="s">
        <v>2416</v>
      </c>
      <c r="D1374" s="51"/>
      <c r="E1374" s="51" t="s">
        <v>2417</v>
      </c>
      <c r="F1374" s="51" t="s">
        <v>37</v>
      </c>
      <c r="G1374" s="51" t="s">
        <v>32</v>
      </c>
      <c r="H1374" s="52">
        <v>2024</v>
      </c>
      <c r="I1374" s="38">
        <v>40.200000000000003</v>
      </c>
      <c r="J1374" s="38">
        <v>40.200000000000003</v>
      </c>
      <c r="K1374" s="38">
        <v>40.200000000000003</v>
      </c>
      <c r="L1374" s="38">
        <v>40.200000000000003</v>
      </c>
      <c r="M1374" s="38">
        <v>40.200000000000003</v>
      </c>
      <c r="N1374" s="37">
        <v>40.200000000000003</v>
      </c>
      <c r="O1374" s="37">
        <v>40.200000000000003</v>
      </c>
      <c r="P1374" s="37">
        <v>40.200000000000003</v>
      </c>
      <c r="Q1374" s="37">
        <v>40.200000000000003</v>
      </c>
      <c r="R1374" s="37">
        <v>40.200000000000003</v>
      </c>
      <c r="S1374" s="37">
        <v>40.200000000000003</v>
      </c>
      <c r="T1374" s="207"/>
    </row>
    <row r="1375" spans="1:20" s="5" customFormat="1" ht="13.2">
      <c r="A1375" s="5">
        <f t="shared" si="48"/>
        <v>1375</v>
      </c>
      <c r="B1375" s="51" t="s">
        <v>4137</v>
      </c>
      <c r="C1375" s="51" t="s">
        <v>4138</v>
      </c>
      <c r="D1375" s="51"/>
      <c r="E1375" s="51" t="s">
        <v>220</v>
      </c>
      <c r="F1375" s="51" t="s">
        <v>37</v>
      </c>
      <c r="G1375" s="51" t="s">
        <v>31</v>
      </c>
      <c r="H1375" s="52">
        <v>2027</v>
      </c>
      <c r="I1375" s="38">
        <v>249.8</v>
      </c>
      <c r="J1375" s="38">
        <v>0</v>
      </c>
      <c r="K1375" s="38">
        <v>0</v>
      </c>
      <c r="L1375" s="38">
        <v>249.8</v>
      </c>
      <c r="M1375" s="38">
        <v>249.8</v>
      </c>
      <c r="N1375" s="37">
        <v>249.8</v>
      </c>
      <c r="O1375" s="37">
        <v>249.8</v>
      </c>
      <c r="P1375" s="37">
        <v>249.8</v>
      </c>
      <c r="Q1375" s="37">
        <v>249.8</v>
      </c>
      <c r="R1375" s="37">
        <v>249.8</v>
      </c>
      <c r="S1375" s="37">
        <v>249.8</v>
      </c>
      <c r="T1375" s="207"/>
    </row>
    <row r="1376" spans="1:20" s="5" customFormat="1" ht="13.2">
      <c r="A1376" s="5">
        <f t="shared" si="48"/>
        <v>1376</v>
      </c>
      <c r="B1376" s="51" t="s">
        <v>2771</v>
      </c>
      <c r="C1376" s="51" t="s">
        <v>2772</v>
      </c>
      <c r="D1376" s="51"/>
      <c r="E1376" s="51" t="s">
        <v>144</v>
      </c>
      <c r="F1376" s="51" t="s">
        <v>37</v>
      </c>
      <c r="G1376" s="51" t="s">
        <v>69</v>
      </c>
      <c r="H1376" s="52">
        <v>2024</v>
      </c>
      <c r="I1376" s="38">
        <v>243.5</v>
      </c>
      <c r="J1376" s="38">
        <v>243.5</v>
      </c>
      <c r="K1376" s="38">
        <v>243.5</v>
      </c>
      <c r="L1376" s="38">
        <v>243.5</v>
      </c>
      <c r="M1376" s="38">
        <v>243.5</v>
      </c>
      <c r="N1376" s="37">
        <v>243.5</v>
      </c>
      <c r="O1376" s="37">
        <v>243.5</v>
      </c>
      <c r="P1376" s="37">
        <v>243.5</v>
      </c>
      <c r="Q1376" s="37">
        <v>243.5</v>
      </c>
      <c r="R1376" s="37">
        <v>243.5</v>
      </c>
      <c r="S1376" s="37">
        <v>243.5</v>
      </c>
      <c r="T1376" s="207"/>
    </row>
    <row r="1377" spans="1:20" s="5" customFormat="1" ht="13.2">
      <c r="A1377" s="5">
        <f t="shared" si="48"/>
        <v>1377</v>
      </c>
      <c r="B1377" s="51" t="s">
        <v>4139</v>
      </c>
      <c r="C1377" s="51" t="s">
        <v>4140</v>
      </c>
      <c r="D1377" s="51"/>
      <c r="E1377" s="51" t="s">
        <v>513</v>
      </c>
      <c r="F1377" s="51" t="s">
        <v>37</v>
      </c>
      <c r="G1377" s="51" t="s">
        <v>31</v>
      </c>
      <c r="H1377" s="52">
        <v>2025</v>
      </c>
      <c r="I1377" s="38">
        <v>204.6</v>
      </c>
      <c r="J1377" s="38">
        <v>0</v>
      </c>
      <c r="K1377" s="38">
        <v>204.6</v>
      </c>
      <c r="L1377" s="38">
        <v>204.6</v>
      </c>
      <c r="M1377" s="38">
        <v>204.6</v>
      </c>
      <c r="N1377" s="37">
        <v>204.6</v>
      </c>
      <c r="O1377" s="37">
        <v>204.6</v>
      </c>
      <c r="P1377" s="37">
        <v>204.6</v>
      </c>
      <c r="Q1377" s="37">
        <v>204.6</v>
      </c>
      <c r="R1377" s="37">
        <v>204.6</v>
      </c>
      <c r="S1377" s="37">
        <v>204.6</v>
      </c>
      <c r="T1377" s="207"/>
    </row>
    <row r="1378" spans="1:20" s="5" customFormat="1" ht="13.2">
      <c r="A1378" s="5">
        <f t="shared" si="48"/>
        <v>1378</v>
      </c>
      <c r="B1378" s="51" t="s">
        <v>1598</v>
      </c>
      <c r="C1378" s="51" t="s">
        <v>1599</v>
      </c>
      <c r="D1378" s="51"/>
      <c r="E1378" s="51" t="s">
        <v>1536</v>
      </c>
      <c r="F1378" s="51" t="s">
        <v>37</v>
      </c>
      <c r="G1378" s="51" t="s">
        <v>69</v>
      </c>
      <c r="H1378" s="52">
        <v>2025</v>
      </c>
      <c r="I1378" s="38">
        <v>120</v>
      </c>
      <c r="J1378" s="38">
        <v>0</v>
      </c>
      <c r="K1378" s="38">
        <v>120</v>
      </c>
      <c r="L1378" s="38">
        <v>120</v>
      </c>
      <c r="M1378" s="38">
        <v>120</v>
      </c>
      <c r="N1378" s="37">
        <v>120</v>
      </c>
      <c r="O1378" s="37">
        <v>120</v>
      </c>
      <c r="P1378" s="37">
        <v>120</v>
      </c>
      <c r="Q1378" s="37">
        <v>120</v>
      </c>
      <c r="R1378" s="37">
        <v>120</v>
      </c>
      <c r="S1378" s="37">
        <v>120</v>
      </c>
      <c r="T1378" s="207"/>
    </row>
    <row r="1379" spans="1:20" s="5" customFormat="1" ht="13.2">
      <c r="A1379" s="5">
        <f t="shared" si="48"/>
        <v>1379</v>
      </c>
      <c r="B1379" s="51" t="s">
        <v>2072</v>
      </c>
      <c r="C1379" s="51" t="s">
        <v>2073</v>
      </c>
      <c r="D1379" s="51"/>
      <c r="E1379" s="51" t="s">
        <v>109</v>
      </c>
      <c r="F1379" s="51" t="s">
        <v>37</v>
      </c>
      <c r="G1379" s="51" t="s">
        <v>32</v>
      </c>
      <c r="H1379" s="52">
        <v>2025</v>
      </c>
      <c r="I1379" s="38">
        <v>617.1</v>
      </c>
      <c r="J1379" s="38">
        <v>617.1</v>
      </c>
      <c r="K1379" s="38">
        <v>617.1</v>
      </c>
      <c r="L1379" s="38">
        <v>617.1</v>
      </c>
      <c r="M1379" s="38">
        <v>617.1</v>
      </c>
      <c r="N1379" s="37">
        <v>617.1</v>
      </c>
      <c r="O1379" s="37">
        <v>617.1</v>
      </c>
      <c r="P1379" s="37">
        <v>617.1</v>
      </c>
      <c r="Q1379" s="37">
        <v>617.1</v>
      </c>
      <c r="R1379" s="37">
        <v>617.1</v>
      </c>
      <c r="S1379" s="37">
        <v>617.1</v>
      </c>
      <c r="T1379" s="207"/>
    </row>
    <row r="1380" spans="1:20" s="5" customFormat="1" ht="13.2">
      <c r="A1380" s="5">
        <f t="shared" si="48"/>
        <v>1380</v>
      </c>
      <c r="B1380" s="51" t="s">
        <v>4141</v>
      </c>
      <c r="C1380" s="51" t="s">
        <v>4142</v>
      </c>
      <c r="D1380" s="51"/>
      <c r="E1380" s="51" t="s">
        <v>1015</v>
      </c>
      <c r="F1380" s="51" t="s">
        <v>37</v>
      </c>
      <c r="G1380" s="51" t="s">
        <v>33</v>
      </c>
      <c r="H1380" s="52">
        <v>2027</v>
      </c>
      <c r="I1380" s="38">
        <v>184</v>
      </c>
      <c r="J1380" s="38">
        <v>0</v>
      </c>
      <c r="K1380" s="38">
        <v>0</v>
      </c>
      <c r="L1380" s="38">
        <v>184</v>
      </c>
      <c r="M1380" s="38">
        <v>184</v>
      </c>
      <c r="N1380" s="37">
        <v>184</v>
      </c>
      <c r="O1380" s="37">
        <v>184</v>
      </c>
      <c r="P1380" s="37">
        <v>184</v>
      </c>
      <c r="Q1380" s="37">
        <v>184</v>
      </c>
      <c r="R1380" s="37">
        <v>184</v>
      </c>
      <c r="S1380" s="37">
        <v>184</v>
      </c>
      <c r="T1380" s="207"/>
    </row>
    <row r="1381" spans="1:20" s="5" customFormat="1" ht="13.2">
      <c r="A1381" s="5">
        <f t="shared" si="48"/>
        <v>1381</v>
      </c>
      <c r="B1381" s="51" t="s">
        <v>1869</v>
      </c>
      <c r="C1381" s="51" t="s">
        <v>1870</v>
      </c>
      <c r="D1381" s="51"/>
      <c r="E1381" s="51" t="s">
        <v>260</v>
      </c>
      <c r="F1381" s="51" t="s">
        <v>37</v>
      </c>
      <c r="G1381" s="51" t="s">
        <v>32</v>
      </c>
      <c r="H1381" s="52">
        <v>2024</v>
      </c>
      <c r="I1381" s="38">
        <v>254.9</v>
      </c>
      <c r="J1381" s="38">
        <v>254.9</v>
      </c>
      <c r="K1381" s="38">
        <v>254.9</v>
      </c>
      <c r="L1381" s="38">
        <v>254.9</v>
      </c>
      <c r="M1381" s="38">
        <v>254.9</v>
      </c>
      <c r="N1381" s="37">
        <v>254.9</v>
      </c>
      <c r="O1381" s="37">
        <v>254.9</v>
      </c>
      <c r="P1381" s="37">
        <v>254.9</v>
      </c>
      <c r="Q1381" s="37">
        <v>254.9</v>
      </c>
      <c r="R1381" s="37">
        <v>254.9</v>
      </c>
      <c r="S1381" s="37">
        <v>254.9</v>
      </c>
      <c r="T1381" s="207"/>
    </row>
    <row r="1382" spans="1:20" s="5" customFormat="1" ht="13.2">
      <c r="A1382" s="5">
        <f t="shared" si="48"/>
        <v>1382</v>
      </c>
      <c r="B1382" s="51" t="s">
        <v>4143</v>
      </c>
      <c r="C1382" s="51" t="s">
        <v>4144</v>
      </c>
      <c r="D1382" s="51"/>
      <c r="E1382" s="51" t="s">
        <v>2417</v>
      </c>
      <c r="F1382" s="51" t="s">
        <v>37</v>
      </c>
      <c r="G1382" s="51" t="s">
        <v>32</v>
      </c>
      <c r="H1382" s="52">
        <v>2024</v>
      </c>
      <c r="I1382" s="38">
        <v>250.5</v>
      </c>
      <c r="J1382" s="38">
        <v>250.5</v>
      </c>
      <c r="K1382" s="38">
        <v>250.5</v>
      </c>
      <c r="L1382" s="38">
        <v>250.5</v>
      </c>
      <c r="M1382" s="38">
        <v>250.5</v>
      </c>
      <c r="N1382" s="37">
        <v>250.5</v>
      </c>
      <c r="O1382" s="37">
        <v>250.5</v>
      </c>
      <c r="P1382" s="37">
        <v>250.5</v>
      </c>
      <c r="Q1382" s="37">
        <v>250.5</v>
      </c>
      <c r="R1382" s="37">
        <v>250.5</v>
      </c>
      <c r="S1382" s="37">
        <v>250.5</v>
      </c>
      <c r="T1382" s="207"/>
    </row>
    <row r="1383" spans="1:20" s="5" customFormat="1" ht="13.2">
      <c r="A1383" s="5">
        <f t="shared" si="48"/>
        <v>1383</v>
      </c>
      <c r="B1383" s="51" t="s">
        <v>2074</v>
      </c>
      <c r="C1383" s="51" t="s">
        <v>2075</v>
      </c>
      <c r="D1383" s="51"/>
      <c r="E1383" s="51" t="s">
        <v>179</v>
      </c>
      <c r="F1383" s="51" t="s">
        <v>37</v>
      </c>
      <c r="G1383" s="51" t="s">
        <v>31</v>
      </c>
      <c r="H1383" s="52">
        <v>2024</v>
      </c>
      <c r="I1383" s="38">
        <v>161.5</v>
      </c>
      <c r="J1383" s="38">
        <v>161.5</v>
      </c>
      <c r="K1383" s="38">
        <v>161.5</v>
      </c>
      <c r="L1383" s="38">
        <v>161.5</v>
      </c>
      <c r="M1383" s="38">
        <v>161.5</v>
      </c>
      <c r="N1383" s="37">
        <v>161.5</v>
      </c>
      <c r="O1383" s="37">
        <v>161.5</v>
      </c>
      <c r="P1383" s="37">
        <v>161.5</v>
      </c>
      <c r="Q1383" s="37">
        <v>161.5</v>
      </c>
      <c r="R1383" s="37">
        <v>161.5</v>
      </c>
      <c r="S1383" s="37">
        <v>161.5</v>
      </c>
      <c r="T1383" s="207"/>
    </row>
    <row r="1384" spans="1:20" s="5" customFormat="1" ht="13.2">
      <c r="A1384" s="5">
        <f t="shared" si="48"/>
        <v>1384</v>
      </c>
      <c r="B1384" s="51" t="s">
        <v>2773</v>
      </c>
      <c r="C1384" s="51" t="s">
        <v>2774</v>
      </c>
      <c r="D1384" s="51"/>
      <c r="E1384" s="51" t="s">
        <v>144</v>
      </c>
      <c r="F1384" s="51" t="s">
        <v>37</v>
      </c>
      <c r="G1384" s="51" t="s">
        <v>69</v>
      </c>
      <c r="H1384" s="52">
        <v>2025</v>
      </c>
      <c r="I1384" s="38">
        <v>101</v>
      </c>
      <c r="J1384" s="38">
        <v>0</v>
      </c>
      <c r="K1384" s="38">
        <v>101</v>
      </c>
      <c r="L1384" s="38">
        <v>101</v>
      </c>
      <c r="M1384" s="38">
        <v>101</v>
      </c>
      <c r="N1384" s="37">
        <v>101</v>
      </c>
      <c r="O1384" s="37">
        <v>101</v>
      </c>
      <c r="P1384" s="37">
        <v>101</v>
      </c>
      <c r="Q1384" s="37">
        <v>101</v>
      </c>
      <c r="R1384" s="37">
        <v>101</v>
      </c>
      <c r="S1384" s="37">
        <v>101</v>
      </c>
      <c r="T1384" s="207"/>
    </row>
    <row r="1385" spans="1:20" s="5" customFormat="1" ht="13.2">
      <c r="A1385" s="5">
        <f t="shared" si="48"/>
        <v>1385</v>
      </c>
      <c r="B1385" s="51" t="s">
        <v>4145</v>
      </c>
      <c r="C1385" s="51" t="s">
        <v>4146</v>
      </c>
      <c r="D1385" s="51"/>
      <c r="E1385" s="51" t="s">
        <v>1700</v>
      </c>
      <c r="F1385" s="51" t="s">
        <v>37</v>
      </c>
      <c r="G1385" s="51" t="s">
        <v>31</v>
      </c>
      <c r="H1385" s="52">
        <v>2025</v>
      </c>
      <c r="I1385" s="38">
        <v>103.8</v>
      </c>
      <c r="J1385" s="38">
        <v>0</v>
      </c>
      <c r="K1385" s="38">
        <v>103.8</v>
      </c>
      <c r="L1385" s="38">
        <v>103.8</v>
      </c>
      <c r="M1385" s="38">
        <v>103.8</v>
      </c>
      <c r="N1385" s="37">
        <v>103.8</v>
      </c>
      <c r="O1385" s="37">
        <v>103.8</v>
      </c>
      <c r="P1385" s="37">
        <v>103.8</v>
      </c>
      <c r="Q1385" s="37">
        <v>103.8</v>
      </c>
      <c r="R1385" s="37">
        <v>103.8</v>
      </c>
      <c r="S1385" s="37">
        <v>103.8</v>
      </c>
      <c r="T1385" s="207"/>
    </row>
    <row r="1386" spans="1:20" s="5" customFormat="1" ht="13.2">
      <c r="A1386" s="5">
        <f t="shared" si="48"/>
        <v>1386</v>
      </c>
      <c r="B1386" s="51" t="s">
        <v>1602</v>
      </c>
      <c r="C1386" s="51" t="s">
        <v>1603</v>
      </c>
      <c r="D1386" s="51"/>
      <c r="E1386" s="51" t="s">
        <v>685</v>
      </c>
      <c r="F1386" s="51" t="s">
        <v>37</v>
      </c>
      <c r="G1386" s="51" t="s">
        <v>32</v>
      </c>
      <c r="H1386" s="52">
        <v>2024</v>
      </c>
      <c r="I1386" s="38">
        <v>201.1</v>
      </c>
      <c r="J1386" s="38">
        <v>201.1</v>
      </c>
      <c r="K1386" s="38">
        <v>201.1</v>
      </c>
      <c r="L1386" s="38">
        <v>201.1</v>
      </c>
      <c r="M1386" s="38">
        <v>201.1</v>
      </c>
      <c r="N1386" s="37">
        <v>201.1</v>
      </c>
      <c r="O1386" s="37">
        <v>201.1</v>
      </c>
      <c r="P1386" s="37">
        <v>201.1</v>
      </c>
      <c r="Q1386" s="37">
        <v>201.1</v>
      </c>
      <c r="R1386" s="37">
        <v>201.1</v>
      </c>
      <c r="S1386" s="37">
        <v>201.1</v>
      </c>
      <c r="T1386" s="207"/>
    </row>
    <row r="1387" spans="1:20" s="5" customFormat="1" ht="13.2">
      <c r="A1387" s="5">
        <f t="shared" si="48"/>
        <v>1387</v>
      </c>
      <c r="B1387" s="51" t="s">
        <v>4147</v>
      </c>
      <c r="C1387" s="51" t="s">
        <v>4148</v>
      </c>
      <c r="D1387" s="51"/>
      <c r="E1387" s="51" t="s">
        <v>432</v>
      </c>
      <c r="F1387" s="51" t="s">
        <v>37</v>
      </c>
      <c r="G1387" s="51" t="s">
        <v>31</v>
      </c>
      <c r="H1387" s="52">
        <v>2025</v>
      </c>
      <c r="I1387" s="38">
        <v>171.7</v>
      </c>
      <c r="J1387" s="38">
        <v>0</v>
      </c>
      <c r="K1387" s="38">
        <v>171.7</v>
      </c>
      <c r="L1387" s="38">
        <v>171.7</v>
      </c>
      <c r="M1387" s="38">
        <v>171.7</v>
      </c>
      <c r="N1387" s="37">
        <v>171.7</v>
      </c>
      <c r="O1387" s="37">
        <v>171.7</v>
      </c>
      <c r="P1387" s="37">
        <v>171.7</v>
      </c>
      <c r="Q1387" s="37">
        <v>171.7</v>
      </c>
      <c r="R1387" s="37">
        <v>171.7</v>
      </c>
      <c r="S1387" s="37">
        <v>171.7</v>
      </c>
      <c r="T1387" s="207"/>
    </row>
    <row r="1388" spans="1:20" s="5" customFormat="1" ht="13.2">
      <c r="A1388" s="5">
        <f t="shared" si="48"/>
        <v>1388</v>
      </c>
      <c r="B1388" s="51" t="s">
        <v>1871</v>
      </c>
      <c r="C1388" s="51" t="s">
        <v>1872</v>
      </c>
      <c r="D1388" s="51"/>
      <c r="E1388" s="51" t="s">
        <v>1452</v>
      </c>
      <c r="F1388" s="51" t="s">
        <v>37</v>
      </c>
      <c r="G1388" s="51" t="s">
        <v>31</v>
      </c>
      <c r="H1388" s="52">
        <v>2026</v>
      </c>
      <c r="I1388" s="38">
        <v>450.7</v>
      </c>
      <c r="J1388" s="38">
        <v>0</v>
      </c>
      <c r="K1388" s="38">
        <v>450.7</v>
      </c>
      <c r="L1388" s="38">
        <v>450.7</v>
      </c>
      <c r="M1388" s="38">
        <v>450.7</v>
      </c>
      <c r="N1388" s="37">
        <v>450.7</v>
      </c>
      <c r="O1388" s="37">
        <v>450.7</v>
      </c>
      <c r="P1388" s="37">
        <v>450.7</v>
      </c>
      <c r="Q1388" s="37">
        <v>450.7</v>
      </c>
      <c r="R1388" s="37">
        <v>450.7</v>
      </c>
      <c r="S1388" s="37">
        <v>450.7</v>
      </c>
      <c r="T1388" s="207"/>
    </row>
    <row r="1389" spans="1:20" s="5" customFormat="1" ht="13.2">
      <c r="A1389" s="5">
        <f t="shared" si="48"/>
        <v>1389</v>
      </c>
      <c r="B1389" s="51" t="s">
        <v>1584</v>
      </c>
      <c r="C1389" s="51" t="s">
        <v>1585</v>
      </c>
      <c r="D1389" s="51"/>
      <c r="E1389" s="51" t="s">
        <v>1544</v>
      </c>
      <c r="F1389" s="51" t="s">
        <v>37</v>
      </c>
      <c r="G1389" s="51" t="s">
        <v>40</v>
      </c>
      <c r="H1389" s="52">
        <v>2025</v>
      </c>
      <c r="I1389" s="38">
        <v>204</v>
      </c>
      <c r="J1389" s="38">
        <v>204</v>
      </c>
      <c r="K1389" s="38">
        <v>204</v>
      </c>
      <c r="L1389" s="38">
        <v>204</v>
      </c>
      <c r="M1389" s="38">
        <v>204</v>
      </c>
      <c r="N1389" s="37">
        <v>204</v>
      </c>
      <c r="O1389" s="37">
        <v>204</v>
      </c>
      <c r="P1389" s="37">
        <v>204</v>
      </c>
      <c r="Q1389" s="37">
        <v>204</v>
      </c>
      <c r="R1389" s="37">
        <v>204</v>
      </c>
      <c r="S1389" s="37">
        <v>204</v>
      </c>
      <c r="T1389" s="207"/>
    </row>
    <row r="1390" spans="1:20" s="5" customFormat="1" ht="13.2">
      <c r="A1390" s="5">
        <f t="shared" si="48"/>
        <v>1390</v>
      </c>
      <c r="B1390" s="51" t="s">
        <v>2466</v>
      </c>
      <c r="C1390" s="51" t="s">
        <v>2467</v>
      </c>
      <c r="D1390" s="51"/>
      <c r="E1390" s="51" t="s">
        <v>109</v>
      </c>
      <c r="F1390" s="51" t="s">
        <v>37</v>
      </c>
      <c r="G1390" s="51" t="s">
        <v>32</v>
      </c>
      <c r="H1390" s="52">
        <v>2026</v>
      </c>
      <c r="I1390" s="38">
        <v>206.3</v>
      </c>
      <c r="J1390" s="38">
        <v>0</v>
      </c>
      <c r="K1390" s="38">
        <v>0</v>
      </c>
      <c r="L1390" s="38">
        <v>206.3</v>
      </c>
      <c r="M1390" s="38">
        <v>206.3</v>
      </c>
      <c r="N1390" s="37">
        <v>206.3</v>
      </c>
      <c r="O1390" s="37">
        <v>206.3</v>
      </c>
      <c r="P1390" s="37">
        <v>206.3</v>
      </c>
      <c r="Q1390" s="37">
        <v>206.3</v>
      </c>
      <c r="R1390" s="37">
        <v>206.3</v>
      </c>
      <c r="S1390" s="37">
        <v>206.3</v>
      </c>
      <c r="T1390" s="207"/>
    </row>
    <row r="1391" spans="1:20" s="5" customFormat="1" ht="13.2">
      <c r="A1391" s="5">
        <f t="shared" si="48"/>
        <v>1391</v>
      </c>
      <c r="B1391" s="51" t="s">
        <v>4149</v>
      </c>
      <c r="C1391" s="51" t="s">
        <v>4150</v>
      </c>
      <c r="D1391" s="51"/>
      <c r="E1391" s="51" t="s">
        <v>1402</v>
      </c>
      <c r="F1391" s="51" t="s">
        <v>37</v>
      </c>
      <c r="G1391" s="51" t="s">
        <v>32</v>
      </c>
      <c r="H1391" s="52">
        <v>2025</v>
      </c>
      <c r="I1391" s="38">
        <v>152.1</v>
      </c>
      <c r="J1391" s="38">
        <v>0</v>
      </c>
      <c r="K1391" s="38">
        <v>152.1</v>
      </c>
      <c r="L1391" s="38">
        <v>152.1</v>
      </c>
      <c r="M1391" s="38">
        <v>152.1</v>
      </c>
      <c r="N1391" s="37">
        <v>152.1</v>
      </c>
      <c r="O1391" s="37">
        <v>152.1</v>
      </c>
      <c r="P1391" s="37">
        <v>152.1</v>
      </c>
      <c r="Q1391" s="37">
        <v>152.1</v>
      </c>
      <c r="R1391" s="37">
        <v>152.1</v>
      </c>
      <c r="S1391" s="37">
        <v>152.1</v>
      </c>
      <c r="T1391" s="207"/>
    </row>
    <row r="1392" spans="1:20" s="5" customFormat="1" ht="13.2">
      <c r="A1392" s="5">
        <f t="shared" si="48"/>
        <v>1392</v>
      </c>
      <c r="B1392" s="51" t="s">
        <v>2775</v>
      </c>
      <c r="C1392" s="51" t="s">
        <v>2776</v>
      </c>
      <c r="D1392" s="51"/>
      <c r="E1392" s="51" t="s">
        <v>203</v>
      </c>
      <c r="F1392" s="51" t="s">
        <v>37</v>
      </c>
      <c r="G1392" s="51" t="s">
        <v>69</v>
      </c>
      <c r="H1392" s="52">
        <v>2025</v>
      </c>
      <c r="I1392" s="38">
        <v>145</v>
      </c>
      <c r="J1392" s="38">
        <v>0</v>
      </c>
      <c r="K1392" s="38">
        <v>145</v>
      </c>
      <c r="L1392" s="38">
        <v>145</v>
      </c>
      <c r="M1392" s="38">
        <v>145</v>
      </c>
      <c r="N1392" s="37">
        <v>145</v>
      </c>
      <c r="O1392" s="37">
        <v>145</v>
      </c>
      <c r="P1392" s="37">
        <v>145</v>
      </c>
      <c r="Q1392" s="37">
        <v>145</v>
      </c>
      <c r="R1392" s="37">
        <v>145</v>
      </c>
      <c r="S1392" s="37">
        <v>145</v>
      </c>
      <c r="T1392" s="207"/>
    </row>
    <row r="1393" spans="1:20" s="5" customFormat="1" ht="13.2">
      <c r="A1393" s="5">
        <f t="shared" si="48"/>
        <v>1393</v>
      </c>
      <c r="B1393" s="51" t="s">
        <v>1605</v>
      </c>
      <c r="C1393" s="51" t="s">
        <v>1606</v>
      </c>
      <c r="D1393" s="51"/>
      <c r="E1393" s="51" t="s">
        <v>1607</v>
      </c>
      <c r="F1393" s="51" t="s">
        <v>37</v>
      </c>
      <c r="G1393" s="51" t="s">
        <v>33</v>
      </c>
      <c r="H1393" s="52">
        <v>2025</v>
      </c>
      <c r="I1393" s="38">
        <v>125</v>
      </c>
      <c r="J1393" s="38">
        <v>0</v>
      </c>
      <c r="K1393" s="38">
        <v>125</v>
      </c>
      <c r="L1393" s="38">
        <v>125</v>
      </c>
      <c r="M1393" s="38">
        <v>125</v>
      </c>
      <c r="N1393" s="37">
        <v>125</v>
      </c>
      <c r="O1393" s="37">
        <v>125</v>
      </c>
      <c r="P1393" s="37">
        <v>125</v>
      </c>
      <c r="Q1393" s="37">
        <v>125</v>
      </c>
      <c r="R1393" s="37">
        <v>125</v>
      </c>
      <c r="S1393" s="37">
        <v>125</v>
      </c>
      <c r="T1393" s="207"/>
    </row>
    <row r="1394" spans="1:20" s="5" customFormat="1" ht="13.2">
      <c r="A1394" s="5">
        <f t="shared" si="48"/>
        <v>1394</v>
      </c>
      <c r="B1394" s="51" t="s">
        <v>1791</v>
      </c>
      <c r="C1394" s="51" t="s">
        <v>1792</v>
      </c>
      <c r="D1394" s="51"/>
      <c r="E1394" s="51" t="s">
        <v>109</v>
      </c>
      <c r="F1394" s="51" t="s">
        <v>37</v>
      </c>
      <c r="G1394" s="51" t="s">
        <v>32</v>
      </c>
      <c r="H1394" s="52">
        <v>2025</v>
      </c>
      <c r="I1394" s="38">
        <v>225.7</v>
      </c>
      <c r="J1394" s="38">
        <v>0</v>
      </c>
      <c r="K1394" s="38">
        <v>225.7</v>
      </c>
      <c r="L1394" s="38">
        <v>225.7</v>
      </c>
      <c r="M1394" s="38">
        <v>225.7</v>
      </c>
      <c r="N1394" s="37">
        <v>225.7</v>
      </c>
      <c r="O1394" s="37">
        <v>225.7</v>
      </c>
      <c r="P1394" s="37">
        <v>225.7</v>
      </c>
      <c r="Q1394" s="37">
        <v>225.7</v>
      </c>
      <c r="R1394" s="37">
        <v>225.7</v>
      </c>
      <c r="S1394" s="37">
        <v>225.7</v>
      </c>
      <c r="T1394" s="207"/>
    </row>
    <row r="1395" spans="1:20" s="5" customFormat="1" ht="13.2">
      <c r="A1395" s="5">
        <f t="shared" si="48"/>
        <v>1395</v>
      </c>
      <c r="B1395" s="51" t="s">
        <v>2777</v>
      </c>
      <c r="C1395" s="51" t="s">
        <v>2778</v>
      </c>
      <c r="D1395" s="51"/>
      <c r="E1395" s="51" t="s">
        <v>570</v>
      </c>
      <c r="F1395" s="51" t="s">
        <v>37</v>
      </c>
      <c r="G1395" s="51" t="s">
        <v>32</v>
      </c>
      <c r="H1395" s="52">
        <v>2025</v>
      </c>
      <c r="I1395" s="38">
        <v>181</v>
      </c>
      <c r="J1395" s="38">
        <v>181</v>
      </c>
      <c r="K1395" s="38">
        <v>181</v>
      </c>
      <c r="L1395" s="38">
        <v>181</v>
      </c>
      <c r="M1395" s="38">
        <v>181</v>
      </c>
      <c r="N1395" s="37">
        <v>181</v>
      </c>
      <c r="O1395" s="37">
        <v>181</v>
      </c>
      <c r="P1395" s="37">
        <v>181</v>
      </c>
      <c r="Q1395" s="37">
        <v>181</v>
      </c>
      <c r="R1395" s="37">
        <v>181</v>
      </c>
      <c r="S1395" s="37">
        <v>181</v>
      </c>
      <c r="T1395" s="207"/>
    </row>
    <row r="1396" spans="1:20" s="5" customFormat="1" ht="13.2">
      <c r="A1396" s="5">
        <f t="shared" si="48"/>
        <v>1396</v>
      </c>
      <c r="B1396" s="51" t="s">
        <v>2419</v>
      </c>
      <c r="C1396" s="51" t="s">
        <v>2420</v>
      </c>
      <c r="D1396" s="51"/>
      <c r="E1396" s="51" t="s">
        <v>555</v>
      </c>
      <c r="F1396" s="51" t="s">
        <v>37</v>
      </c>
      <c r="G1396" s="51" t="s">
        <v>32</v>
      </c>
      <c r="H1396" s="52">
        <v>2025</v>
      </c>
      <c r="I1396" s="38">
        <v>517.29999999999995</v>
      </c>
      <c r="J1396" s="38">
        <v>517.29999999999995</v>
      </c>
      <c r="K1396" s="38">
        <v>517.29999999999995</v>
      </c>
      <c r="L1396" s="38">
        <v>517.29999999999995</v>
      </c>
      <c r="M1396" s="38">
        <v>517.29999999999995</v>
      </c>
      <c r="N1396" s="37">
        <v>517.29999999999995</v>
      </c>
      <c r="O1396" s="37">
        <v>517.29999999999995</v>
      </c>
      <c r="P1396" s="37">
        <v>517.29999999999995</v>
      </c>
      <c r="Q1396" s="37">
        <v>517.29999999999995</v>
      </c>
      <c r="R1396" s="37">
        <v>517.29999999999995</v>
      </c>
      <c r="S1396" s="37">
        <v>517.29999999999995</v>
      </c>
      <c r="T1396" s="207"/>
    </row>
    <row r="1397" spans="1:20" s="5" customFormat="1" ht="13.2">
      <c r="A1397" s="5">
        <f t="shared" si="48"/>
        <v>1397</v>
      </c>
      <c r="B1397" s="51" t="s">
        <v>2076</v>
      </c>
      <c r="C1397" s="51" t="s">
        <v>2077</v>
      </c>
      <c r="D1397" s="51"/>
      <c r="E1397" s="51" t="s">
        <v>47</v>
      </c>
      <c r="F1397" s="51" t="s">
        <v>37</v>
      </c>
      <c r="G1397" s="51" t="s">
        <v>31</v>
      </c>
      <c r="H1397" s="52">
        <v>2026</v>
      </c>
      <c r="I1397" s="38">
        <v>220.3</v>
      </c>
      <c r="J1397" s="38">
        <v>0</v>
      </c>
      <c r="K1397" s="38">
        <v>220.3</v>
      </c>
      <c r="L1397" s="38">
        <v>220.3</v>
      </c>
      <c r="M1397" s="38">
        <v>220.3</v>
      </c>
      <c r="N1397" s="37">
        <v>220.3</v>
      </c>
      <c r="O1397" s="37">
        <v>220.3</v>
      </c>
      <c r="P1397" s="37">
        <v>220.3</v>
      </c>
      <c r="Q1397" s="37">
        <v>220.3</v>
      </c>
      <c r="R1397" s="37">
        <v>220.3</v>
      </c>
      <c r="S1397" s="37">
        <v>220.3</v>
      </c>
      <c r="T1397" s="207"/>
    </row>
    <row r="1398" spans="1:20" s="5" customFormat="1" ht="13.2">
      <c r="A1398" s="5">
        <f t="shared" si="48"/>
        <v>1398</v>
      </c>
      <c r="B1398" s="51" t="s">
        <v>2873</v>
      </c>
      <c r="C1398" s="51" t="s">
        <v>2874</v>
      </c>
      <c r="D1398" s="51"/>
      <c r="E1398" s="51" t="s">
        <v>1711</v>
      </c>
      <c r="F1398" s="51" t="s">
        <v>37</v>
      </c>
      <c r="G1398" s="51" t="s">
        <v>186</v>
      </c>
      <c r="H1398" s="52">
        <v>2024</v>
      </c>
      <c r="I1398" s="38">
        <v>484.6</v>
      </c>
      <c r="J1398" s="38">
        <v>484.6</v>
      </c>
      <c r="K1398" s="38">
        <v>484.6</v>
      </c>
      <c r="L1398" s="38">
        <v>484.6</v>
      </c>
      <c r="M1398" s="38">
        <v>484.6</v>
      </c>
      <c r="N1398" s="37">
        <v>484.6</v>
      </c>
      <c r="O1398" s="37">
        <v>484.6</v>
      </c>
      <c r="P1398" s="37">
        <v>484.6</v>
      </c>
      <c r="Q1398" s="37">
        <v>484.6</v>
      </c>
      <c r="R1398" s="37">
        <v>484.6</v>
      </c>
      <c r="S1398" s="37">
        <v>484.6</v>
      </c>
      <c r="T1398" s="207"/>
    </row>
    <row r="1399" spans="1:20" s="5" customFormat="1" ht="13.2">
      <c r="A1399" s="5">
        <f t="shared" si="48"/>
        <v>1399</v>
      </c>
      <c r="B1399" s="51" t="s">
        <v>4151</v>
      </c>
      <c r="C1399" s="51" t="s">
        <v>4152</v>
      </c>
      <c r="D1399" s="51"/>
      <c r="E1399" s="51" t="s">
        <v>1700</v>
      </c>
      <c r="F1399" s="51" t="s">
        <v>37</v>
      </c>
      <c r="G1399" s="51" t="s">
        <v>31</v>
      </c>
      <c r="H1399" s="52">
        <v>2026</v>
      </c>
      <c r="I1399" s="38">
        <v>85</v>
      </c>
      <c r="J1399" s="38">
        <v>0</v>
      </c>
      <c r="K1399" s="38">
        <v>85</v>
      </c>
      <c r="L1399" s="38">
        <v>85</v>
      </c>
      <c r="M1399" s="38">
        <v>85</v>
      </c>
      <c r="N1399" s="37">
        <v>85</v>
      </c>
      <c r="O1399" s="37">
        <v>85</v>
      </c>
      <c r="P1399" s="37">
        <v>85</v>
      </c>
      <c r="Q1399" s="37">
        <v>85</v>
      </c>
      <c r="R1399" s="37">
        <v>85</v>
      </c>
      <c r="S1399" s="37">
        <v>85</v>
      </c>
      <c r="T1399" s="207"/>
    </row>
    <row r="1400" spans="1:20" s="5" customFormat="1" ht="13.2">
      <c r="A1400" s="5">
        <f t="shared" si="48"/>
        <v>1400</v>
      </c>
      <c r="B1400" s="51" t="s">
        <v>2078</v>
      </c>
      <c r="C1400" s="51" t="s">
        <v>2079</v>
      </c>
      <c r="D1400" s="51"/>
      <c r="E1400" s="51" t="s">
        <v>149</v>
      </c>
      <c r="F1400" s="51" t="s">
        <v>37</v>
      </c>
      <c r="G1400" s="51" t="s">
        <v>32</v>
      </c>
      <c r="H1400" s="52">
        <v>2024</v>
      </c>
      <c r="I1400" s="38">
        <v>299.89999999999998</v>
      </c>
      <c r="J1400" s="38">
        <v>299.89999999999998</v>
      </c>
      <c r="K1400" s="38">
        <v>299.89999999999998</v>
      </c>
      <c r="L1400" s="38">
        <v>299.89999999999998</v>
      </c>
      <c r="M1400" s="38">
        <v>299.89999999999998</v>
      </c>
      <c r="N1400" s="37">
        <v>299.89999999999998</v>
      </c>
      <c r="O1400" s="37">
        <v>299.89999999999998</v>
      </c>
      <c r="P1400" s="37">
        <v>299.89999999999998</v>
      </c>
      <c r="Q1400" s="37">
        <v>299.89999999999998</v>
      </c>
      <c r="R1400" s="37">
        <v>299.89999999999998</v>
      </c>
      <c r="S1400" s="37">
        <v>299.89999999999998</v>
      </c>
      <c r="T1400" s="207"/>
    </row>
    <row r="1401" spans="1:20" s="5" customFormat="1" ht="13.2">
      <c r="A1401" s="5">
        <f t="shared" si="48"/>
        <v>1401</v>
      </c>
      <c r="B1401" s="51" t="s">
        <v>1793</v>
      </c>
      <c r="C1401" s="51" t="s">
        <v>1794</v>
      </c>
      <c r="D1401" s="51"/>
      <c r="E1401" s="51" t="s">
        <v>1795</v>
      </c>
      <c r="F1401" s="51" t="s">
        <v>37</v>
      </c>
      <c r="G1401" s="51" t="s">
        <v>31</v>
      </c>
      <c r="H1401" s="52">
        <v>2025</v>
      </c>
      <c r="I1401" s="38">
        <v>305</v>
      </c>
      <c r="J1401" s="38">
        <v>305</v>
      </c>
      <c r="K1401" s="38">
        <v>305</v>
      </c>
      <c r="L1401" s="38">
        <v>305</v>
      </c>
      <c r="M1401" s="38">
        <v>305</v>
      </c>
      <c r="N1401" s="37">
        <v>305</v>
      </c>
      <c r="O1401" s="37">
        <v>305</v>
      </c>
      <c r="P1401" s="37">
        <v>305</v>
      </c>
      <c r="Q1401" s="37">
        <v>305</v>
      </c>
      <c r="R1401" s="37">
        <v>305</v>
      </c>
      <c r="S1401" s="37">
        <v>305</v>
      </c>
      <c r="T1401" s="207"/>
    </row>
    <row r="1402" spans="1:20" s="5" customFormat="1" ht="13.2">
      <c r="A1402" s="5">
        <f t="shared" si="48"/>
        <v>1402</v>
      </c>
      <c r="B1402" s="51" t="s">
        <v>2779</v>
      </c>
      <c r="C1402" s="51" t="s">
        <v>2780</v>
      </c>
      <c r="D1402" s="51"/>
      <c r="E1402" s="51" t="s">
        <v>476</v>
      </c>
      <c r="F1402" s="51" t="s">
        <v>37</v>
      </c>
      <c r="G1402" s="51" t="s">
        <v>31</v>
      </c>
      <c r="H1402" s="52">
        <v>2025</v>
      </c>
      <c r="I1402" s="38">
        <v>151.9</v>
      </c>
      <c r="J1402" s="38">
        <v>0</v>
      </c>
      <c r="K1402" s="38">
        <v>151.9</v>
      </c>
      <c r="L1402" s="38">
        <v>151.9</v>
      </c>
      <c r="M1402" s="38">
        <v>151.9</v>
      </c>
      <c r="N1402" s="37">
        <v>151.9</v>
      </c>
      <c r="O1402" s="37">
        <v>151.9</v>
      </c>
      <c r="P1402" s="37">
        <v>151.9</v>
      </c>
      <c r="Q1402" s="37">
        <v>151.9</v>
      </c>
      <c r="R1402" s="37">
        <v>151.9</v>
      </c>
      <c r="S1402" s="37">
        <v>151.9</v>
      </c>
      <c r="T1402" s="207"/>
    </row>
    <row r="1403" spans="1:20" s="5" customFormat="1" ht="13.2">
      <c r="A1403" s="5">
        <f t="shared" si="48"/>
        <v>1403</v>
      </c>
      <c r="B1403" s="51" t="s">
        <v>4153</v>
      </c>
      <c r="C1403" s="51" t="s">
        <v>4154</v>
      </c>
      <c r="D1403" s="51"/>
      <c r="E1403" s="51" t="s">
        <v>416</v>
      </c>
      <c r="F1403" s="51" t="s">
        <v>37</v>
      </c>
      <c r="G1403" s="51" t="s">
        <v>31</v>
      </c>
      <c r="H1403" s="52">
        <v>2025</v>
      </c>
      <c r="I1403" s="38">
        <v>666.1</v>
      </c>
      <c r="J1403" s="38">
        <v>0</v>
      </c>
      <c r="K1403" s="38">
        <v>666.1</v>
      </c>
      <c r="L1403" s="38">
        <v>666.1</v>
      </c>
      <c r="M1403" s="38">
        <v>666.1</v>
      </c>
      <c r="N1403" s="37">
        <v>666.1</v>
      </c>
      <c r="O1403" s="37">
        <v>666.1</v>
      </c>
      <c r="P1403" s="37">
        <v>666.1</v>
      </c>
      <c r="Q1403" s="37">
        <v>666.1</v>
      </c>
      <c r="R1403" s="37">
        <v>666.1</v>
      </c>
      <c r="S1403" s="37">
        <v>666.1</v>
      </c>
      <c r="T1403" s="207"/>
    </row>
    <row r="1404" spans="1:20" s="5" customFormat="1" ht="13.2">
      <c r="A1404" s="5">
        <f t="shared" si="48"/>
        <v>1404</v>
      </c>
      <c r="B1404" s="51" t="s">
        <v>4155</v>
      </c>
      <c r="C1404" s="51" t="s">
        <v>4156</v>
      </c>
      <c r="D1404" s="51"/>
      <c r="E1404" s="51" t="s">
        <v>570</v>
      </c>
      <c r="F1404" s="51" t="s">
        <v>37</v>
      </c>
      <c r="G1404" s="51" t="s">
        <v>32</v>
      </c>
      <c r="H1404" s="52">
        <v>2026</v>
      </c>
      <c r="I1404" s="38">
        <v>40.799999999999997</v>
      </c>
      <c r="J1404" s="38">
        <v>0</v>
      </c>
      <c r="K1404" s="38">
        <v>0</v>
      </c>
      <c r="L1404" s="38">
        <v>40.799999999999997</v>
      </c>
      <c r="M1404" s="38">
        <v>40.799999999999997</v>
      </c>
      <c r="N1404" s="37">
        <v>40.799999999999997</v>
      </c>
      <c r="O1404" s="37">
        <v>40.799999999999997</v>
      </c>
      <c r="P1404" s="37">
        <v>40.799999999999997</v>
      </c>
      <c r="Q1404" s="37">
        <v>40.799999999999997</v>
      </c>
      <c r="R1404" s="37">
        <v>40.799999999999997</v>
      </c>
      <c r="S1404" s="37">
        <v>40.799999999999997</v>
      </c>
      <c r="T1404" s="207"/>
    </row>
    <row r="1405" spans="1:20" s="5" customFormat="1" ht="13.2">
      <c r="A1405" s="5">
        <f t="shared" si="48"/>
        <v>1405</v>
      </c>
      <c r="B1405" s="51" t="s">
        <v>4157</v>
      </c>
      <c r="C1405" s="51" t="s">
        <v>4158</v>
      </c>
      <c r="D1405" s="51"/>
      <c r="E1405" s="51" t="s">
        <v>1095</v>
      </c>
      <c r="F1405" s="51" t="s">
        <v>37</v>
      </c>
      <c r="G1405" s="51" t="s">
        <v>33</v>
      </c>
      <c r="H1405" s="52">
        <v>2026</v>
      </c>
      <c r="I1405" s="38">
        <v>374.4</v>
      </c>
      <c r="J1405" s="38">
        <v>0</v>
      </c>
      <c r="K1405" s="38">
        <v>374.4</v>
      </c>
      <c r="L1405" s="38">
        <v>374.4</v>
      </c>
      <c r="M1405" s="38">
        <v>374.4</v>
      </c>
      <c r="N1405" s="37">
        <v>374.4</v>
      </c>
      <c r="O1405" s="37">
        <v>374.4</v>
      </c>
      <c r="P1405" s="37">
        <v>374.4</v>
      </c>
      <c r="Q1405" s="37">
        <v>374.4</v>
      </c>
      <c r="R1405" s="37">
        <v>374.4</v>
      </c>
      <c r="S1405" s="37">
        <v>374.4</v>
      </c>
      <c r="T1405" s="207"/>
    </row>
    <row r="1406" spans="1:20" s="5" customFormat="1" ht="13.2">
      <c r="A1406" s="5">
        <f t="shared" si="48"/>
        <v>1406</v>
      </c>
      <c r="B1406" s="51" t="s">
        <v>1796</v>
      </c>
      <c r="C1406" s="51" t="s">
        <v>1797</v>
      </c>
      <c r="D1406" s="51"/>
      <c r="E1406" s="51" t="s">
        <v>68</v>
      </c>
      <c r="F1406" s="51" t="s">
        <v>37</v>
      </c>
      <c r="G1406" s="51" t="s">
        <v>33</v>
      </c>
      <c r="H1406" s="52">
        <v>2026</v>
      </c>
      <c r="I1406" s="38">
        <v>260</v>
      </c>
      <c r="J1406" s="38">
        <v>0</v>
      </c>
      <c r="K1406" s="38">
        <v>260</v>
      </c>
      <c r="L1406" s="38">
        <v>260</v>
      </c>
      <c r="M1406" s="38">
        <v>260</v>
      </c>
      <c r="N1406" s="37">
        <v>260</v>
      </c>
      <c r="O1406" s="37">
        <v>260</v>
      </c>
      <c r="P1406" s="37">
        <v>260</v>
      </c>
      <c r="Q1406" s="37">
        <v>260</v>
      </c>
      <c r="R1406" s="37">
        <v>260</v>
      </c>
      <c r="S1406" s="37">
        <v>260</v>
      </c>
      <c r="T1406" s="207"/>
    </row>
    <row r="1407" spans="1:20" s="5" customFormat="1" ht="13.2">
      <c r="A1407" s="5">
        <f t="shared" si="48"/>
        <v>1407</v>
      </c>
      <c r="B1407" s="51" t="s">
        <v>2421</v>
      </c>
      <c r="C1407" s="51" t="s">
        <v>2422</v>
      </c>
      <c r="D1407" s="51"/>
      <c r="E1407" s="51" t="s">
        <v>99</v>
      </c>
      <c r="F1407" s="51" t="s">
        <v>37</v>
      </c>
      <c r="G1407" s="51" t="s">
        <v>32</v>
      </c>
      <c r="H1407" s="52">
        <v>2026</v>
      </c>
      <c r="I1407" s="38">
        <v>253.2</v>
      </c>
      <c r="J1407" s="38">
        <v>0</v>
      </c>
      <c r="K1407" s="38">
        <v>0</v>
      </c>
      <c r="L1407" s="38">
        <v>253.2</v>
      </c>
      <c r="M1407" s="38">
        <v>253.2</v>
      </c>
      <c r="N1407" s="37">
        <v>253.2</v>
      </c>
      <c r="O1407" s="37">
        <v>253.2</v>
      </c>
      <c r="P1407" s="37">
        <v>253.2</v>
      </c>
      <c r="Q1407" s="37">
        <v>253.2</v>
      </c>
      <c r="R1407" s="37">
        <v>253.2</v>
      </c>
      <c r="S1407" s="37">
        <v>253.2</v>
      </c>
      <c r="T1407" s="207"/>
    </row>
    <row r="1408" spans="1:20" s="5" customFormat="1" ht="13.2">
      <c r="A1408" s="5">
        <f t="shared" si="48"/>
        <v>1408</v>
      </c>
      <c r="B1408" s="51" t="s">
        <v>4159</v>
      </c>
      <c r="C1408" s="51" t="s">
        <v>1860</v>
      </c>
      <c r="D1408" s="51"/>
      <c r="E1408" s="51" t="s">
        <v>1108</v>
      </c>
      <c r="F1408" s="51" t="s">
        <v>37</v>
      </c>
      <c r="G1408" s="51" t="s">
        <v>40</v>
      </c>
      <c r="H1408" s="52">
        <v>2025</v>
      </c>
      <c r="I1408" s="38">
        <v>515.70000000000005</v>
      </c>
      <c r="J1408" s="38">
        <v>0</v>
      </c>
      <c r="K1408" s="38">
        <v>515.70000000000005</v>
      </c>
      <c r="L1408" s="38">
        <v>515.70000000000005</v>
      </c>
      <c r="M1408" s="38">
        <v>515.70000000000005</v>
      </c>
      <c r="N1408" s="37">
        <v>515.70000000000005</v>
      </c>
      <c r="O1408" s="37">
        <v>515.70000000000005</v>
      </c>
      <c r="P1408" s="37">
        <v>515.70000000000005</v>
      </c>
      <c r="Q1408" s="37">
        <v>515.70000000000005</v>
      </c>
      <c r="R1408" s="37">
        <v>515.70000000000005</v>
      </c>
      <c r="S1408" s="37">
        <v>515.70000000000005</v>
      </c>
      <c r="T1408" s="207"/>
    </row>
    <row r="1409" spans="1:20" s="5" customFormat="1" ht="13.2">
      <c r="A1409" s="5">
        <f t="shared" si="48"/>
        <v>1409</v>
      </c>
      <c r="B1409" s="51" t="s">
        <v>2470</v>
      </c>
      <c r="C1409" s="51" t="s">
        <v>2471</v>
      </c>
      <c r="D1409" s="51"/>
      <c r="E1409" s="51" t="s">
        <v>912</v>
      </c>
      <c r="F1409" s="51" t="s">
        <v>37</v>
      </c>
      <c r="G1409" s="51" t="s">
        <v>32</v>
      </c>
      <c r="H1409" s="52">
        <v>2025</v>
      </c>
      <c r="I1409" s="38">
        <v>95</v>
      </c>
      <c r="J1409" s="38">
        <v>0</v>
      </c>
      <c r="K1409" s="38">
        <v>95</v>
      </c>
      <c r="L1409" s="38">
        <v>95</v>
      </c>
      <c r="M1409" s="38">
        <v>95</v>
      </c>
      <c r="N1409" s="37">
        <v>95</v>
      </c>
      <c r="O1409" s="37">
        <v>95</v>
      </c>
      <c r="P1409" s="37">
        <v>95</v>
      </c>
      <c r="Q1409" s="37">
        <v>95</v>
      </c>
      <c r="R1409" s="37">
        <v>95</v>
      </c>
      <c r="S1409" s="37">
        <v>95</v>
      </c>
      <c r="T1409" s="207"/>
    </row>
    <row r="1410" spans="1:20" s="5" customFormat="1" ht="13.2">
      <c r="A1410" s="5">
        <f t="shared" si="48"/>
        <v>1410</v>
      </c>
      <c r="B1410" s="51" t="s">
        <v>1617</v>
      </c>
      <c r="C1410" s="51" t="s">
        <v>1618</v>
      </c>
      <c r="D1410" s="51"/>
      <c r="E1410" s="51" t="s">
        <v>88</v>
      </c>
      <c r="F1410" s="51" t="s">
        <v>37</v>
      </c>
      <c r="G1410" s="51" t="s">
        <v>33</v>
      </c>
      <c r="H1410" s="52">
        <v>2026</v>
      </c>
      <c r="I1410" s="38">
        <v>200</v>
      </c>
      <c r="J1410" s="38">
        <v>0</v>
      </c>
      <c r="K1410" s="38">
        <v>200</v>
      </c>
      <c r="L1410" s="38">
        <v>200</v>
      </c>
      <c r="M1410" s="38">
        <v>200</v>
      </c>
      <c r="N1410" s="37">
        <v>200</v>
      </c>
      <c r="O1410" s="37">
        <v>200</v>
      </c>
      <c r="P1410" s="37">
        <v>200</v>
      </c>
      <c r="Q1410" s="37">
        <v>200</v>
      </c>
      <c r="R1410" s="37">
        <v>200</v>
      </c>
      <c r="S1410" s="37">
        <v>200</v>
      </c>
      <c r="T1410" s="207"/>
    </row>
    <row r="1411" spans="1:20" s="5" customFormat="1" ht="13.2">
      <c r="A1411" s="5">
        <f t="shared" si="48"/>
        <v>1411</v>
      </c>
      <c r="B1411" s="51" t="s">
        <v>1876</v>
      </c>
      <c r="C1411" s="51" t="s">
        <v>1786</v>
      </c>
      <c r="D1411" s="51"/>
      <c r="E1411" s="51" t="s">
        <v>432</v>
      </c>
      <c r="F1411" s="51" t="s">
        <v>37</v>
      </c>
      <c r="G1411" s="51" t="s">
        <v>31</v>
      </c>
      <c r="H1411" s="52">
        <v>2024</v>
      </c>
      <c r="I1411" s="38">
        <v>203</v>
      </c>
      <c r="J1411" s="38">
        <v>203</v>
      </c>
      <c r="K1411" s="38">
        <v>203</v>
      </c>
      <c r="L1411" s="38">
        <v>203</v>
      </c>
      <c r="M1411" s="38">
        <v>203</v>
      </c>
      <c r="N1411" s="37">
        <v>203</v>
      </c>
      <c r="O1411" s="37">
        <v>203</v>
      </c>
      <c r="P1411" s="37">
        <v>203</v>
      </c>
      <c r="Q1411" s="37">
        <v>203</v>
      </c>
      <c r="R1411" s="37">
        <v>203</v>
      </c>
      <c r="S1411" s="37">
        <v>203</v>
      </c>
      <c r="T1411" s="207"/>
    </row>
    <row r="1412" spans="1:20" s="5" customFormat="1" ht="13.2">
      <c r="A1412" s="5">
        <f t="shared" si="48"/>
        <v>1412</v>
      </c>
      <c r="B1412" s="51" t="s">
        <v>4160</v>
      </c>
      <c r="C1412" s="51" t="s">
        <v>4161</v>
      </c>
      <c r="D1412" s="51"/>
      <c r="E1412" s="51" t="s">
        <v>357</v>
      </c>
      <c r="F1412" s="51" t="s">
        <v>37</v>
      </c>
      <c r="G1412" s="51" t="s">
        <v>69</v>
      </c>
      <c r="H1412" s="52">
        <v>2025</v>
      </c>
      <c r="I1412" s="38">
        <v>256.2</v>
      </c>
      <c r="J1412" s="38">
        <v>256.2</v>
      </c>
      <c r="K1412" s="38">
        <v>256.2</v>
      </c>
      <c r="L1412" s="38">
        <v>256.2</v>
      </c>
      <c r="M1412" s="38">
        <v>256.2</v>
      </c>
      <c r="N1412" s="37">
        <v>256.2</v>
      </c>
      <c r="O1412" s="37">
        <v>256.2</v>
      </c>
      <c r="P1412" s="37">
        <v>256.2</v>
      </c>
      <c r="Q1412" s="37">
        <v>256.2</v>
      </c>
      <c r="R1412" s="37">
        <v>256.2</v>
      </c>
      <c r="S1412" s="37">
        <v>256.2</v>
      </c>
      <c r="T1412" s="207"/>
    </row>
    <row r="1413" spans="1:20" s="5" customFormat="1" ht="13.2">
      <c r="A1413" s="5">
        <f t="shared" si="48"/>
        <v>1413</v>
      </c>
      <c r="B1413" s="51" t="s">
        <v>4162</v>
      </c>
      <c r="C1413" s="51" t="s">
        <v>4163</v>
      </c>
      <c r="D1413" s="51"/>
      <c r="E1413" s="51" t="s">
        <v>357</v>
      </c>
      <c r="F1413" s="51" t="s">
        <v>37</v>
      </c>
      <c r="G1413" s="51" t="s">
        <v>69</v>
      </c>
      <c r="H1413" s="52">
        <v>2025</v>
      </c>
      <c r="I1413" s="38">
        <v>308.89999999999998</v>
      </c>
      <c r="J1413" s="38">
        <v>308.89999999999998</v>
      </c>
      <c r="K1413" s="38">
        <v>308.89999999999998</v>
      </c>
      <c r="L1413" s="38">
        <v>308.89999999999998</v>
      </c>
      <c r="M1413" s="38">
        <v>308.89999999999998</v>
      </c>
      <c r="N1413" s="37">
        <v>308.89999999999998</v>
      </c>
      <c r="O1413" s="37">
        <v>308.89999999999998</v>
      </c>
      <c r="P1413" s="37">
        <v>308.89999999999998</v>
      </c>
      <c r="Q1413" s="37">
        <v>308.89999999999998</v>
      </c>
      <c r="R1413" s="37">
        <v>308.89999999999998</v>
      </c>
      <c r="S1413" s="37">
        <v>308.89999999999998</v>
      </c>
      <c r="T1413" s="207"/>
    </row>
    <row r="1414" spans="1:20" s="5" customFormat="1" ht="13.2">
      <c r="A1414" s="5">
        <f t="shared" ref="A1414:A1477" si="49">A1413+1</f>
        <v>1414</v>
      </c>
      <c r="B1414" s="51" t="s">
        <v>2081</v>
      </c>
      <c r="C1414" s="51" t="s">
        <v>2082</v>
      </c>
      <c r="D1414" s="51"/>
      <c r="E1414" s="51" t="s">
        <v>2083</v>
      </c>
      <c r="F1414" s="51" t="s">
        <v>37</v>
      </c>
      <c r="G1414" s="51" t="s">
        <v>32</v>
      </c>
      <c r="H1414" s="52">
        <v>2025</v>
      </c>
      <c r="I1414" s="38">
        <v>150.80000000000001</v>
      </c>
      <c r="J1414" s="38">
        <v>0</v>
      </c>
      <c r="K1414" s="38">
        <v>150.80000000000001</v>
      </c>
      <c r="L1414" s="38">
        <v>150.80000000000001</v>
      </c>
      <c r="M1414" s="38">
        <v>150.80000000000001</v>
      </c>
      <c r="N1414" s="37">
        <v>150.80000000000001</v>
      </c>
      <c r="O1414" s="37">
        <v>150.80000000000001</v>
      </c>
      <c r="P1414" s="37">
        <v>150.80000000000001</v>
      </c>
      <c r="Q1414" s="37">
        <v>150.80000000000001</v>
      </c>
      <c r="R1414" s="37">
        <v>150.80000000000001</v>
      </c>
      <c r="S1414" s="37">
        <v>150.80000000000001</v>
      </c>
      <c r="T1414" s="207"/>
    </row>
    <row r="1415" spans="1:20" s="5" customFormat="1" ht="13.2">
      <c r="A1415" s="5">
        <f t="shared" si="49"/>
        <v>1415</v>
      </c>
      <c r="B1415" s="51" t="s">
        <v>1801</v>
      </c>
      <c r="C1415" s="51" t="s">
        <v>1802</v>
      </c>
      <c r="D1415" s="51"/>
      <c r="E1415" s="51" t="s">
        <v>1536</v>
      </c>
      <c r="F1415" s="51" t="s">
        <v>37</v>
      </c>
      <c r="G1415" s="51" t="s">
        <v>69</v>
      </c>
      <c r="H1415" s="52">
        <v>2024</v>
      </c>
      <c r="I1415" s="38">
        <v>100.2</v>
      </c>
      <c r="J1415" s="38">
        <v>100.2</v>
      </c>
      <c r="K1415" s="38">
        <v>100.2</v>
      </c>
      <c r="L1415" s="38">
        <v>100.2</v>
      </c>
      <c r="M1415" s="38">
        <v>100.2</v>
      </c>
      <c r="N1415" s="37">
        <v>100.2</v>
      </c>
      <c r="O1415" s="37">
        <v>100.2</v>
      </c>
      <c r="P1415" s="37">
        <v>100.2</v>
      </c>
      <c r="Q1415" s="37">
        <v>100.2</v>
      </c>
      <c r="R1415" s="37">
        <v>100.2</v>
      </c>
      <c r="S1415" s="37">
        <v>100.2</v>
      </c>
      <c r="T1415" s="207"/>
    </row>
    <row r="1416" spans="1:20" s="5" customFormat="1" ht="13.2">
      <c r="A1416" s="5">
        <f t="shared" si="49"/>
        <v>1416</v>
      </c>
      <c r="B1416" s="51" t="s">
        <v>2423</v>
      </c>
      <c r="C1416" s="51" t="s">
        <v>2424</v>
      </c>
      <c r="D1416" s="51"/>
      <c r="E1416" s="51" t="s">
        <v>2425</v>
      </c>
      <c r="F1416" s="51" t="s">
        <v>37</v>
      </c>
      <c r="G1416" s="51" t="s">
        <v>32</v>
      </c>
      <c r="H1416" s="52">
        <v>2025</v>
      </c>
      <c r="I1416" s="38">
        <v>205.2</v>
      </c>
      <c r="J1416" s="38">
        <v>0</v>
      </c>
      <c r="K1416" s="38">
        <v>205.2</v>
      </c>
      <c r="L1416" s="38">
        <v>205.2</v>
      </c>
      <c r="M1416" s="38">
        <v>205.2</v>
      </c>
      <c r="N1416" s="37">
        <v>205.2</v>
      </c>
      <c r="O1416" s="37">
        <v>205.2</v>
      </c>
      <c r="P1416" s="37">
        <v>205.2</v>
      </c>
      <c r="Q1416" s="37">
        <v>205.2</v>
      </c>
      <c r="R1416" s="37">
        <v>205.2</v>
      </c>
      <c r="S1416" s="37">
        <v>205.2</v>
      </c>
      <c r="T1416" s="207"/>
    </row>
    <row r="1417" spans="1:20" s="5" customFormat="1" ht="13.2">
      <c r="A1417" s="5">
        <f t="shared" si="49"/>
        <v>1417</v>
      </c>
      <c r="B1417" s="51" t="s">
        <v>2781</v>
      </c>
      <c r="C1417" s="51" t="s">
        <v>2782</v>
      </c>
      <c r="D1417" s="51"/>
      <c r="E1417" s="51" t="s">
        <v>2425</v>
      </c>
      <c r="F1417" s="51" t="s">
        <v>37</v>
      </c>
      <c r="G1417" s="51" t="s">
        <v>32</v>
      </c>
      <c r="H1417" s="52">
        <v>2026</v>
      </c>
      <c r="I1417" s="38">
        <v>205.2</v>
      </c>
      <c r="J1417" s="38">
        <v>0</v>
      </c>
      <c r="K1417" s="38">
        <v>205.2</v>
      </c>
      <c r="L1417" s="38">
        <v>205.2</v>
      </c>
      <c r="M1417" s="38">
        <v>205.2</v>
      </c>
      <c r="N1417" s="37">
        <v>205.2</v>
      </c>
      <c r="O1417" s="37">
        <v>205.2</v>
      </c>
      <c r="P1417" s="37">
        <v>205.2</v>
      </c>
      <c r="Q1417" s="37">
        <v>205.2</v>
      </c>
      <c r="R1417" s="37">
        <v>205.2</v>
      </c>
      <c r="S1417" s="37">
        <v>205.2</v>
      </c>
      <c r="T1417" s="207"/>
    </row>
    <row r="1418" spans="1:20" s="5" customFormat="1" ht="13.2">
      <c r="A1418" s="5">
        <f t="shared" si="49"/>
        <v>1418</v>
      </c>
      <c r="B1418" s="51" t="s">
        <v>1877</v>
      </c>
      <c r="C1418" s="51" t="s">
        <v>1878</v>
      </c>
      <c r="D1418" s="51"/>
      <c r="E1418" s="51" t="s">
        <v>476</v>
      </c>
      <c r="F1418" s="51" t="s">
        <v>37</v>
      </c>
      <c r="G1418" s="51" t="s">
        <v>31</v>
      </c>
      <c r="H1418" s="52">
        <v>2025</v>
      </c>
      <c r="I1418" s="38">
        <v>51.8</v>
      </c>
      <c r="J1418" s="38">
        <v>51.8</v>
      </c>
      <c r="K1418" s="38">
        <v>51.8</v>
      </c>
      <c r="L1418" s="38">
        <v>51.8</v>
      </c>
      <c r="M1418" s="38">
        <v>51.8</v>
      </c>
      <c r="N1418" s="37">
        <v>51.8</v>
      </c>
      <c r="O1418" s="37">
        <v>51.8</v>
      </c>
      <c r="P1418" s="37">
        <v>51.8</v>
      </c>
      <c r="Q1418" s="37">
        <v>51.8</v>
      </c>
      <c r="R1418" s="37">
        <v>51.8</v>
      </c>
      <c r="S1418" s="37">
        <v>51.8</v>
      </c>
      <c r="T1418" s="207"/>
    </row>
    <row r="1419" spans="1:20" s="5" customFormat="1" ht="13.2">
      <c r="A1419" s="5">
        <f t="shared" si="49"/>
        <v>1419</v>
      </c>
      <c r="B1419" s="51" t="s">
        <v>4164</v>
      </c>
      <c r="C1419" s="51" t="s">
        <v>4165</v>
      </c>
      <c r="D1419" s="51"/>
      <c r="E1419" s="51" t="s">
        <v>1095</v>
      </c>
      <c r="F1419" s="51" t="s">
        <v>37</v>
      </c>
      <c r="G1419" s="51" t="s">
        <v>33</v>
      </c>
      <c r="H1419" s="52">
        <v>2026</v>
      </c>
      <c r="I1419" s="38">
        <v>374.4</v>
      </c>
      <c r="J1419" s="38">
        <v>0</v>
      </c>
      <c r="K1419" s="38">
        <v>0</v>
      </c>
      <c r="L1419" s="38">
        <v>374.4</v>
      </c>
      <c r="M1419" s="38">
        <v>374.4</v>
      </c>
      <c r="N1419" s="37">
        <v>374.4</v>
      </c>
      <c r="O1419" s="37">
        <v>374.4</v>
      </c>
      <c r="P1419" s="37">
        <v>374.4</v>
      </c>
      <c r="Q1419" s="37">
        <v>374.4</v>
      </c>
      <c r="R1419" s="37">
        <v>374.4</v>
      </c>
      <c r="S1419" s="37">
        <v>374.4</v>
      </c>
      <c r="T1419" s="207"/>
    </row>
    <row r="1420" spans="1:20" s="5" customFormat="1" ht="13.2">
      <c r="A1420" s="5">
        <f t="shared" si="49"/>
        <v>1420</v>
      </c>
      <c r="B1420" s="51" t="s">
        <v>2786</v>
      </c>
      <c r="C1420" s="51" t="s">
        <v>2787</v>
      </c>
      <c r="D1420" s="51"/>
      <c r="E1420" s="51" t="s">
        <v>179</v>
      </c>
      <c r="F1420" s="51" t="s">
        <v>37</v>
      </c>
      <c r="G1420" s="51" t="s">
        <v>31</v>
      </c>
      <c r="H1420" s="52">
        <v>2025</v>
      </c>
      <c r="I1420" s="38">
        <v>300</v>
      </c>
      <c r="J1420" s="38">
        <v>300</v>
      </c>
      <c r="K1420" s="38">
        <v>300</v>
      </c>
      <c r="L1420" s="38">
        <v>300</v>
      </c>
      <c r="M1420" s="38">
        <v>300</v>
      </c>
      <c r="N1420" s="37">
        <v>300</v>
      </c>
      <c r="O1420" s="37">
        <v>300</v>
      </c>
      <c r="P1420" s="37">
        <v>300</v>
      </c>
      <c r="Q1420" s="37">
        <v>300</v>
      </c>
      <c r="R1420" s="37">
        <v>300</v>
      </c>
      <c r="S1420" s="37">
        <v>300</v>
      </c>
      <c r="T1420" s="207"/>
    </row>
    <row r="1421" spans="1:20" s="5" customFormat="1" ht="13.2">
      <c r="A1421" s="5">
        <f t="shared" si="49"/>
        <v>1421</v>
      </c>
      <c r="B1421" s="51" t="s">
        <v>1879</v>
      </c>
      <c r="C1421" s="51" t="s">
        <v>1880</v>
      </c>
      <c r="D1421" s="51"/>
      <c r="E1421" s="51" t="s">
        <v>260</v>
      </c>
      <c r="F1421" s="51" t="s">
        <v>37</v>
      </c>
      <c r="G1421" s="51" t="s">
        <v>32</v>
      </c>
      <c r="H1421" s="52">
        <v>2025</v>
      </c>
      <c r="I1421" s="38">
        <v>609.70000000000005</v>
      </c>
      <c r="J1421" s="38">
        <v>609.70000000000005</v>
      </c>
      <c r="K1421" s="38">
        <v>609.70000000000005</v>
      </c>
      <c r="L1421" s="38">
        <v>609.70000000000005</v>
      </c>
      <c r="M1421" s="38">
        <v>609.70000000000005</v>
      </c>
      <c r="N1421" s="37">
        <v>609.70000000000005</v>
      </c>
      <c r="O1421" s="37">
        <v>609.70000000000005</v>
      </c>
      <c r="P1421" s="37">
        <v>609.70000000000005</v>
      </c>
      <c r="Q1421" s="37">
        <v>609.70000000000005</v>
      </c>
      <c r="R1421" s="37">
        <v>609.70000000000005</v>
      </c>
      <c r="S1421" s="37">
        <v>609.70000000000005</v>
      </c>
      <c r="T1421" s="207"/>
    </row>
    <row r="1422" spans="1:20" s="5" customFormat="1" ht="13.2">
      <c r="A1422" s="5">
        <f t="shared" si="49"/>
        <v>1422</v>
      </c>
      <c r="B1422" s="51" t="s">
        <v>2426</v>
      </c>
      <c r="C1422" s="51" t="s">
        <v>2427</v>
      </c>
      <c r="D1422" s="51"/>
      <c r="E1422" s="51" t="s">
        <v>912</v>
      </c>
      <c r="F1422" s="51" t="s">
        <v>37</v>
      </c>
      <c r="G1422" s="51" t="s">
        <v>32</v>
      </c>
      <c r="H1422" s="52">
        <v>2025</v>
      </c>
      <c r="I1422" s="38">
        <v>123</v>
      </c>
      <c r="J1422" s="38">
        <v>123</v>
      </c>
      <c r="K1422" s="38">
        <v>123</v>
      </c>
      <c r="L1422" s="38">
        <v>123</v>
      </c>
      <c r="M1422" s="38">
        <v>123</v>
      </c>
      <c r="N1422" s="37">
        <v>123</v>
      </c>
      <c r="O1422" s="37">
        <v>123</v>
      </c>
      <c r="P1422" s="37">
        <v>123</v>
      </c>
      <c r="Q1422" s="37">
        <v>123</v>
      </c>
      <c r="R1422" s="37">
        <v>123</v>
      </c>
      <c r="S1422" s="37">
        <v>123</v>
      </c>
      <c r="T1422" s="207"/>
    </row>
    <row r="1423" spans="1:20" s="5" customFormat="1" ht="13.2">
      <c r="A1423" s="5">
        <f t="shared" si="49"/>
        <v>1423</v>
      </c>
      <c r="B1423" s="51" t="s">
        <v>1803</v>
      </c>
      <c r="C1423" s="51" t="s">
        <v>1804</v>
      </c>
      <c r="D1423" s="51"/>
      <c r="E1423" s="51" t="s">
        <v>39</v>
      </c>
      <c r="F1423" s="51" t="s">
        <v>37</v>
      </c>
      <c r="G1423" s="51" t="s">
        <v>32</v>
      </c>
      <c r="H1423" s="52">
        <v>2024</v>
      </c>
      <c r="I1423" s="38">
        <v>136.69999999999999</v>
      </c>
      <c r="J1423" s="38">
        <v>136.69999999999999</v>
      </c>
      <c r="K1423" s="38">
        <v>136.69999999999999</v>
      </c>
      <c r="L1423" s="38">
        <v>136.69999999999999</v>
      </c>
      <c r="M1423" s="38">
        <v>136.69999999999999</v>
      </c>
      <c r="N1423" s="37">
        <v>136.69999999999999</v>
      </c>
      <c r="O1423" s="37">
        <v>136.69999999999999</v>
      </c>
      <c r="P1423" s="37">
        <v>136.69999999999999</v>
      </c>
      <c r="Q1423" s="37">
        <v>136.69999999999999</v>
      </c>
      <c r="R1423" s="37">
        <v>136.69999999999999</v>
      </c>
      <c r="S1423" s="37">
        <v>136.69999999999999</v>
      </c>
      <c r="T1423" s="207"/>
    </row>
    <row r="1424" spans="1:20" s="5" customFormat="1" ht="13.2">
      <c r="A1424" s="5">
        <f t="shared" si="49"/>
        <v>1424</v>
      </c>
      <c r="B1424" s="51" t="s">
        <v>4166</v>
      </c>
      <c r="C1424" s="51" t="s">
        <v>4167</v>
      </c>
      <c r="D1424" s="51"/>
      <c r="E1424" s="51" t="s">
        <v>513</v>
      </c>
      <c r="F1424" s="51" t="s">
        <v>37</v>
      </c>
      <c r="G1424" s="51" t="s">
        <v>31</v>
      </c>
      <c r="H1424" s="52">
        <v>2025</v>
      </c>
      <c r="I1424" s="38">
        <v>212.5</v>
      </c>
      <c r="J1424" s="38">
        <v>212.5</v>
      </c>
      <c r="K1424" s="38">
        <v>212.5</v>
      </c>
      <c r="L1424" s="38">
        <v>212.5</v>
      </c>
      <c r="M1424" s="38">
        <v>212.5</v>
      </c>
      <c r="N1424" s="37">
        <v>212.5</v>
      </c>
      <c r="O1424" s="37">
        <v>212.5</v>
      </c>
      <c r="P1424" s="37">
        <v>212.5</v>
      </c>
      <c r="Q1424" s="37">
        <v>212.5</v>
      </c>
      <c r="R1424" s="37">
        <v>212.5</v>
      </c>
      <c r="S1424" s="37">
        <v>212.5</v>
      </c>
      <c r="T1424" s="207"/>
    </row>
    <row r="1425" spans="1:20" s="5" customFormat="1" ht="13.2">
      <c r="A1425" s="5">
        <f t="shared" si="49"/>
        <v>1425</v>
      </c>
      <c r="B1425" s="51" t="s">
        <v>4168</v>
      </c>
      <c r="C1425" s="51" t="s">
        <v>4169</v>
      </c>
      <c r="D1425" s="51"/>
      <c r="E1425" s="51" t="s">
        <v>2417</v>
      </c>
      <c r="F1425" s="51" t="s">
        <v>37</v>
      </c>
      <c r="G1425" s="51" t="s">
        <v>32</v>
      </c>
      <c r="H1425" s="52">
        <v>2025</v>
      </c>
      <c r="I1425" s="38">
        <v>201.6</v>
      </c>
      <c r="J1425" s="38">
        <v>201.6</v>
      </c>
      <c r="K1425" s="38">
        <v>201.6</v>
      </c>
      <c r="L1425" s="38">
        <v>201.6</v>
      </c>
      <c r="M1425" s="38">
        <v>201.6</v>
      </c>
      <c r="N1425" s="37">
        <v>201.6</v>
      </c>
      <c r="O1425" s="37">
        <v>201.6</v>
      </c>
      <c r="P1425" s="37">
        <v>201.6</v>
      </c>
      <c r="Q1425" s="37">
        <v>201.6</v>
      </c>
      <c r="R1425" s="37">
        <v>201.6</v>
      </c>
      <c r="S1425" s="37">
        <v>201.6</v>
      </c>
      <c r="T1425" s="207"/>
    </row>
    <row r="1426" spans="1:20" s="5" customFormat="1" ht="13.2">
      <c r="A1426" s="5">
        <f t="shared" si="49"/>
        <v>1426</v>
      </c>
      <c r="B1426" s="51" t="s">
        <v>4170</v>
      </c>
      <c r="C1426" s="51" t="s">
        <v>4171</v>
      </c>
      <c r="D1426" s="51"/>
      <c r="E1426" s="51" t="s">
        <v>4105</v>
      </c>
      <c r="F1426" s="51" t="s">
        <v>37</v>
      </c>
      <c r="G1426" s="51" t="s">
        <v>32</v>
      </c>
      <c r="H1426" s="52">
        <v>2026</v>
      </c>
      <c r="I1426" s="38">
        <v>120.6</v>
      </c>
      <c r="J1426" s="38">
        <v>0</v>
      </c>
      <c r="K1426" s="38">
        <v>0</v>
      </c>
      <c r="L1426" s="38">
        <v>120.6</v>
      </c>
      <c r="M1426" s="38">
        <v>120.6</v>
      </c>
      <c r="N1426" s="37">
        <v>120.6</v>
      </c>
      <c r="O1426" s="37">
        <v>120.6</v>
      </c>
      <c r="P1426" s="37">
        <v>120.6</v>
      </c>
      <c r="Q1426" s="37">
        <v>120.6</v>
      </c>
      <c r="R1426" s="37">
        <v>120.6</v>
      </c>
      <c r="S1426" s="37">
        <v>120.6</v>
      </c>
      <c r="T1426" s="207"/>
    </row>
    <row r="1427" spans="1:20" s="5" customFormat="1" ht="13.2">
      <c r="A1427" s="5">
        <f t="shared" si="49"/>
        <v>1427</v>
      </c>
      <c r="B1427" s="51" t="s">
        <v>2084</v>
      </c>
      <c r="C1427" s="51" t="s">
        <v>2085</v>
      </c>
      <c r="D1427" s="51"/>
      <c r="E1427" s="51" t="s">
        <v>1402</v>
      </c>
      <c r="F1427" s="51" t="s">
        <v>37</v>
      </c>
      <c r="G1427" s="51" t="s">
        <v>32</v>
      </c>
      <c r="H1427" s="52">
        <v>2024</v>
      </c>
      <c r="I1427" s="38">
        <v>200</v>
      </c>
      <c r="J1427" s="38">
        <v>200</v>
      </c>
      <c r="K1427" s="38">
        <v>200</v>
      </c>
      <c r="L1427" s="38">
        <v>200</v>
      </c>
      <c r="M1427" s="38">
        <v>200</v>
      </c>
      <c r="N1427" s="37">
        <v>200</v>
      </c>
      <c r="O1427" s="37">
        <v>200</v>
      </c>
      <c r="P1427" s="37">
        <v>200</v>
      </c>
      <c r="Q1427" s="37">
        <v>200</v>
      </c>
      <c r="R1427" s="37">
        <v>200</v>
      </c>
      <c r="S1427" s="37">
        <v>200</v>
      </c>
      <c r="T1427" s="207"/>
    </row>
    <row r="1428" spans="1:20" s="5" customFormat="1" ht="13.2">
      <c r="A1428" s="5">
        <f t="shared" si="49"/>
        <v>1428</v>
      </c>
      <c r="B1428" s="51" t="s">
        <v>4172</v>
      </c>
      <c r="C1428" s="51" t="s">
        <v>4173</v>
      </c>
      <c r="D1428" s="51"/>
      <c r="E1428" s="51" t="s">
        <v>2417</v>
      </c>
      <c r="F1428" s="51" t="s">
        <v>37</v>
      </c>
      <c r="G1428" s="51" t="s">
        <v>32</v>
      </c>
      <c r="H1428" s="52">
        <v>2025</v>
      </c>
      <c r="I1428" s="38">
        <v>261.10000000000002</v>
      </c>
      <c r="J1428" s="38">
        <v>261.10000000000002</v>
      </c>
      <c r="K1428" s="38">
        <v>261.10000000000002</v>
      </c>
      <c r="L1428" s="38">
        <v>261.10000000000002</v>
      </c>
      <c r="M1428" s="38">
        <v>261.10000000000002</v>
      </c>
      <c r="N1428" s="37">
        <v>261.10000000000002</v>
      </c>
      <c r="O1428" s="37">
        <v>261.10000000000002</v>
      </c>
      <c r="P1428" s="37">
        <v>261.10000000000002</v>
      </c>
      <c r="Q1428" s="37">
        <v>261.10000000000002</v>
      </c>
      <c r="R1428" s="37">
        <v>261.10000000000002</v>
      </c>
      <c r="S1428" s="37">
        <v>261.10000000000002</v>
      </c>
      <c r="T1428" s="207"/>
    </row>
    <row r="1429" spans="1:20" s="5" customFormat="1" ht="13.2">
      <c r="A1429" s="5">
        <f t="shared" si="49"/>
        <v>1429</v>
      </c>
      <c r="B1429" s="51" t="s">
        <v>2788</v>
      </c>
      <c r="C1429" s="51" t="s">
        <v>2789</v>
      </c>
      <c r="D1429" s="51"/>
      <c r="E1429" s="51" t="s">
        <v>1712</v>
      </c>
      <c r="F1429" s="51" t="s">
        <v>37</v>
      </c>
      <c r="G1429" s="51" t="s">
        <v>32</v>
      </c>
      <c r="H1429" s="52">
        <v>2025</v>
      </c>
      <c r="I1429" s="38">
        <v>130.6</v>
      </c>
      <c r="J1429" s="38">
        <v>130.6</v>
      </c>
      <c r="K1429" s="38">
        <v>130.6</v>
      </c>
      <c r="L1429" s="38">
        <v>130.6</v>
      </c>
      <c r="M1429" s="38">
        <v>130.6</v>
      </c>
      <c r="N1429" s="37">
        <v>130.6</v>
      </c>
      <c r="O1429" s="37">
        <v>130.6</v>
      </c>
      <c r="P1429" s="37">
        <v>130.6</v>
      </c>
      <c r="Q1429" s="37">
        <v>130.6</v>
      </c>
      <c r="R1429" s="37">
        <v>130.6</v>
      </c>
      <c r="S1429" s="37">
        <v>130.6</v>
      </c>
      <c r="T1429" s="207"/>
    </row>
    <row r="1430" spans="1:20" s="5" customFormat="1" ht="13.2">
      <c r="A1430" s="5">
        <f t="shared" si="49"/>
        <v>1430</v>
      </c>
      <c r="B1430" s="51" t="s">
        <v>2790</v>
      </c>
      <c r="C1430" s="51" t="s">
        <v>2791</v>
      </c>
      <c r="D1430" s="51"/>
      <c r="E1430" s="51" t="s">
        <v>1536</v>
      </c>
      <c r="F1430" s="51" t="s">
        <v>37</v>
      </c>
      <c r="G1430" s="51" t="s">
        <v>69</v>
      </c>
      <c r="H1430" s="52">
        <v>2025</v>
      </c>
      <c r="I1430" s="38">
        <v>251</v>
      </c>
      <c r="J1430" s="38">
        <v>251</v>
      </c>
      <c r="K1430" s="38">
        <v>251</v>
      </c>
      <c r="L1430" s="38">
        <v>251</v>
      </c>
      <c r="M1430" s="38">
        <v>251</v>
      </c>
      <c r="N1430" s="37">
        <v>251</v>
      </c>
      <c r="O1430" s="37">
        <v>251</v>
      </c>
      <c r="P1430" s="37">
        <v>251</v>
      </c>
      <c r="Q1430" s="37">
        <v>251</v>
      </c>
      <c r="R1430" s="37">
        <v>251</v>
      </c>
      <c r="S1430" s="37">
        <v>251</v>
      </c>
      <c r="T1430" s="207"/>
    </row>
    <row r="1431" spans="1:20" s="5" customFormat="1" ht="13.2">
      <c r="A1431" s="5">
        <f t="shared" si="49"/>
        <v>1431</v>
      </c>
      <c r="B1431" s="51" t="s">
        <v>4174</v>
      </c>
      <c r="C1431" s="51" t="s">
        <v>4175</v>
      </c>
      <c r="D1431" s="51"/>
      <c r="E1431" s="51" t="s">
        <v>179</v>
      </c>
      <c r="F1431" s="51" t="s">
        <v>37</v>
      </c>
      <c r="G1431" s="51" t="s">
        <v>31</v>
      </c>
      <c r="H1431" s="52">
        <v>2024</v>
      </c>
      <c r="I1431" s="38">
        <v>9.8000000000000007</v>
      </c>
      <c r="J1431" s="38">
        <v>9.8000000000000007</v>
      </c>
      <c r="K1431" s="38">
        <v>9.8000000000000007</v>
      </c>
      <c r="L1431" s="38">
        <v>9.8000000000000007</v>
      </c>
      <c r="M1431" s="38">
        <v>9.8000000000000007</v>
      </c>
      <c r="N1431" s="37">
        <v>9.8000000000000007</v>
      </c>
      <c r="O1431" s="37">
        <v>9.8000000000000007</v>
      </c>
      <c r="P1431" s="37">
        <v>9.8000000000000007</v>
      </c>
      <c r="Q1431" s="37">
        <v>9.8000000000000007</v>
      </c>
      <c r="R1431" s="37">
        <v>9.8000000000000007</v>
      </c>
      <c r="S1431" s="37">
        <v>9.8000000000000007</v>
      </c>
      <c r="T1431" s="207"/>
    </row>
    <row r="1432" spans="1:20" s="5" customFormat="1" ht="13.2">
      <c r="A1432" s="5">
        <f t="shared" si="49"/>
        <v>1432</v>
      </c>
      <c r="B1432" s="51" t="s">
        <v>4176</v>
      </c>
      <c r="C1432" s="51" t="s">
        <v>4177</v>
      </c>
      <c r="D1432" s="51"/>
      <c r="E1432" s="51" t="s">
        <v>1700</v>
      </c>
      <c r="F1432" s="51" t="s">
        <v>37</v>
      </c>
      <c r="G1432" s="51" t="s">
        <v>31</v>
      </c>
      <c r="H1432" s="52">
        <v>2026</v>
      </c>
      <c r="I1432" s="38">
        <v>110.6</v>
      </c>
      <c r="J1432" s="38">
        <v>0</v>
      </c>
      <c r="K1432" s="38">
        <v>110.6</v>
      </c>
      <c r="L1432" s="38">
        <v>110.6</v>
      </c>
      <c r="M1432" s="38">
        <v>110.6</v>
      </c>
      <c r="N1432" s="37">
        <v>110.6</v>
      </c>
      <c r="O1432" s="37">
        <v>110.6</v>
      </c>
      <c r="P1432" s="37">
        <v>110.6</v>
      </c>
      <c r="Q1432" s="37">
        <v>110.6</v>
      </c>
      <c r="R1432" s="37">
        <v>110.6</v>
      </c>
      <c r="S1432" s="37">
        <v>110.6</v>
      </c>
      <c r="T1432" s="207"/>
    </row>
    <row r="1433" spans="1:20" s="5" customFormat="1" ht="13.2">
      <c r="A1433" s="5">
        <f t="shared" si="49"/>
        <v>1433</v>
      </c>
      <c r="B1433" s="51" t="s">
        <v>2792</v>
      </c>
      <c r="C1433" s="51" t="s">
        <v>2793</v>
      </c>
      <c r="D1433" s="51"/>
      <c r="E1433" s="51" t="s">
        <v>41</v>
      </c>
      <c r="F1433" s="51" t="s">
        <v>37</v>
      </c>
      <c r="G1433" s="51" t="s">
        <v>33</v>
      </c>
      <c r="H1433" s="52">
        <v>2024</v>
      </c>
      <c r="I1433" s="38">
        <v>306.89999999999998</v>
      </c>
      <c r="J1433" s="38">
        <v>306.89999999999998</v>
      </c>
      <c r="K1433" s="38">
        <v>306.89999999999998</v>
      </c>
      <c r="L1433" s="38">
        <v>306.89999999999998</v>
      </c>
      <c r="M1433" s="38">
        <v>306.89999999999998</v>
      </c>
      <c r="N1433" s="37">
        <v>306.89999999999998</v>
      </c>
      <c r="O1433" s="37">
        <v>306.89999999999998</v>
      </c>
      <c r="P1433" s="37">
        <v>306.89999999999998</v>
      </c>
      <c r="Q1433" s="37">
        <v>306.89999999999998</v>
      </c>
      <c r="R1433" s="37">
        <v>306.89999999999998</v>
      </c>
      <c r="S1433" s="37">
        <v>306.89999999999998</v>
      </c>
      <c r="T1433" s="207"/>
    </row>
    <row r="1434" spans="1:20" s="5" customFormat="1" ht="13.2">
      <c r="A1434" s="5">
        <f t="shared" si="49"/>
        <v>1434</v>
      </c>
      <c r="B1434" s="51" t="s">
        <v>4178</v>
      </c>
      <c r="C1434" s="51" t="s">
        <v>4179</v>
      </c>
      <c r="D1434" s="51"/>
      <c r="E1434" s="51" t="s">
        <v>179</v>
      </c>
      <c r="F1434" s="51" t="s">
        <v>37</v>
      </c>
      <c r="G1434" s="51" t="s">
        <v>31</v>
      </c>
      <c r="H1434" s="52">
        <v>2025</v>
      </c>
      <c r="I1434" s="38">
        <v>175.7</v>
      </c>
      <c r="J1434" s="38">
        <v>0</v>
      </c>
      <c r="K1434" s="38">
        <v>175.7</v>
      </c>
      <c r="L1434" s="38">
        <v>175.7</v>
      </c>
      <c r="M1434" s="38">
        <v>175.7</v>
      </c>
      <c r="N1434" s="37">
        <v>175.7</v>
      </c>
      <c r="O1434" s="37">
        <v>175.7</v>
      </c>
      <c r="P1434" s="37">
        <v>175.7</v>
      </c>
      <c r="Q1434" s="37">
        <v>175.7</v>
      </c>
      <c r="R1434" s="37">
        <v>175.7</v>
      </c>
      <c r="S1434" s="37">
        <v>175.7</v>
      </c>
      <c r="T1434" s="207"/>
    </row>
    <row r="1435" spans="1:20" s="5" customFormat="1" ht="13.2">
      <c r="A1435" s="5">
        <f t="shared" si="49"/>
        <v>1435</v>
      </c>
      <c r="B1435" s="51" t="s">
        <v>2794</v>
      </c>
      <c r="C1435" s="51" t="s">
        <v>2795</v>
      </c>
      <c r="D1435" s="51"/>
      <c r="E1435" s="51" t="s">
        <v>1290</v>
      </c>
      <c r="F1435" s="51" t="s">
        <v>37</v>
      </c>
      <c r="G1435" s="51" t="s">
        <v>31</v>
      </c>
      <c r="H1435" s="52">
        <v>2026</v>
      </c>
      <c r="I1435" s="38">
        <v>0</v>
      </c>
      <c r="J1435" s="38">
        <v>0</v>
      </c>
      <c r="K1435" s="38">
        <v>0</v>
      </c>
      <c r="L1435" s="38">
        <v>0</v>
      </c>
      <c r="M1435" s="38">
        <v>0</v>
      </c>
      <c r="N1435" s="37">
        <v>0</v>
      </c>
      <c r="O1435" s="37">
        <v>0</v>
      </c>
      <c r="P1435" s="37">
        <v>0</v>
      </c>
      <c r="Q1435" s="37">
        <v>0</v>
      </c>
      <c r="R1435" s="37">
        <v>0</v>
      </c>
      <c r="S1435" s="37">
        <v>0</v>
      </c>
      <c r="T1435" s="207"/>
    </row>
    <row r="1436" spans="1:20" s="5" customFormat="1" ht="13.2">
      <c r="A1436" s="5">
        <f t="shared" si="49"/>
        <v>1436</v>
      </c>
      <c r="B1436" s="51" t="s">
        <v>4180</v>
      </c>
      <c r="C1436" s="51" t="s">
        <v>4181</v>
      </c>
      <c r="D1436" s="51"/>
      <c r="E1436" s="51" t="s">
        <v>1456</v>
      </c>
      <c r="F1436" s="51" t="s">
        <v>37</v>
      </c>
      <c r="G1436" s="51" t="s">
        <v>31</v>
      </c>
      <c r="H1436" s="52">
        <v>2024</v>
      </c>
      <c r="I1436" s="38">
        <v>238.8</v>
      </c>
      <c r="J1436" s="38">
        <v>238.8</v>
      </c>
      <c r="K1436" s="38">
        <v>238.8</v>
      </c>
      <c r="L1436" s="38">
        <v>238.8</v>
      </c>
      <c r="M1436" s="38">
        <v>238.8</v>
      </c>
      <c r="N1436" s="37">
        <v>238.8</v>
      </c>
      <c r="O1436" s="37">
        <v>238.8</v>
      </c>
      <c r="P1436" s="37">
        <v>238.8</v>
      </c>
      <c r="Q1436" s="37">
        <v>238.8</v>
      </c>
      <c r="R1436" s="37">
        <v>238.8</v>
      </c>
      <c r="S1436" s="37">
        <v>238.8</v>
      </c>
      <c r="T1436" s="207"/>
    </row>
    <row r="1437" spans="1:20" s="5" customFormat="1" ht="13.2">
      <c r="A1437" s="5">
        <f t="shared" si="49"/>
        <v>1437</v>
      </c>
      <c r="B1437" s="51" t="s">
        <v>2796</v>
      </c>
      <c r="C1437" s="51" t="s">
        <v>2797</v>
      </c>
      <c r="D1437" s="51"/>
      <c r="E1437" s="51" t="s">
        <v>149</v>
      </c>
      <c r="F1437" s="51" t="s">
        <v>37</v>
      </c>
      <c r="G1437" s="51" t="s">
        <v>32</v>
      </c>
      <c r="H1437" s="52">
        <v>2024</v>
      </c>
      <c r="I1437" s="38">
        <v>256.2</v>
      </c>
      <c r="J1437" s="38">
        <v>256.2</v>
      </c>
      <c r="K1437" s="38">
        <v>256.2</v>
      </c>
      <c r="L1437" s="38">
        <v>256.2</v>
      </c>
      <c r="M1437" s="38">
        <v>256.2</v>
      </c>
      <c r="N1437" s="37">
        <v>256.2</v>
      </c>
      <c r="O1437" s="37">
        <v>256.2</v>
      </c>
      <c r="P1437" s="37">
        <v>256.2</v>
      </c>
      <c r="Q1437" s="37">
        <v>256.2</v>
      </c>
      <c r="R1437" s="37">
        <v>256.2</v>
      </c>
      <c r="S1437" s="37">
        <v>256.2</v>
      </c>
      <c r="T1437" s="207"/>
    </row>
    <row r="1438" spans="1:20" s="5" customFormat="1" ht="13.2">
      <c r="A1438" s="5">
        <f t="shared" si="49"/>
        <v>1438</v>
      </c>
      <c r="B1438" s="51" t="s">
        <v>1807</v>
      </c>
      <c r="C1438" s="51" t="s">
        <v>1808</v>
      </c>
      <c r="D1438" s="51"/>
      <c r="E1438" s="51" t="s">
        <v>432</v>
      </c>
      <c r="F1438" s="51" t="s">
        <v>37</v>
      </c>
      <c r="G1438" s="51" t="s">
        <v>31</v>
      </c>
      <c r="H1438" s="52">
        <v>2025</v>
      </c>
      <c r="I1438" s="38">
        <v>90.5</v>
      </c>
      <c r="J1438" s="38">
        <v>0</v>
      </c>
      <c r="K1438" s="38">
        <v>90.5</v>
      </c>
      <c r="L1438" s="38">
        <v>90.5</v>
      </c>
      <c r="M1438" s="38">
        <v>90.5</v>
      </c>
      <c r="N1438" s="37">
        <v>90.5</v>
      </c>
      <c r="O1438" s="37">
        <v>90.5</v>
      </c>
      <c r="P1438" s="37">
        <v>90.5</v>
      </c>
      <c r="Q1438" s="37">
        <v>90.5</v>
      </c>
      <c r="R1438" s="37">
        <v>90.5</v>
      </c>
      <c r="S1438" s="37">
        <v>90.5</v>
      </c>
      <c r="T1438" s="207"/>
    </row>
    <row r="1439" spans="1:20" s="5" customFormat="1" ht="13.2">
      <c r="A1439" s="5">
        <f t="shared" si="49"/>
        <v>1439</v>
      </c>
      <c r="B1439" s="51" t="s">
        <v>2798</v>
      </c>
      <c r="C1439" s="51" t="s">
        <v>2799</v>
      </c>
      <c r="D1439" s="51"/>
      <c r="E1439" s="51" t="s">
        <v>72</v>
      </c>
      <c r="F1439" s="51" t="s">
        <v>37</v>
      </c>
      <c r="G1439" s="51" t="s">
        <v>33</v>
      </c>
      <c r="H1439" s="52">
        <v>2026</v>
      </c>
      <c r="I1439" s="38">
        <v>150</v>
      </c>
      <c r="J1439" s="38">
        <v>0</v>
      </c>
      <c r="K1439" s="38">
        <v>150</v>
      </c>
      <c r="L1439" s="38">
        <v>150</v>
      </c>
      <c r="M1439" s="38">
        <v>150</v>
      </c>
      <c r="N1439" s="37">
        <v>150</v>
      </c>
      <c r="O1439" s="37">
        <v>150</v>
      </c>
      <c r="P1439" s="37">
        <v>150</v>
      </c>
      <c r="Q1439" s="37">
        <v>150</v>
      </c>
      <c r="R1439" s="37">
        <v>150</v>
      </c>
      <c r="S1439" s="37">
        <v>150</v>
      </c>
      <c r="T1439" s="207"/>
    </row>
    <row r="1440" spans="1:20" s="5" customFormat="1" ht="13.2">
      <c r="A1440" s="5">
        <f t="shared" si="49"/>
        <v>1440</v>
      </c>
      <c r="B1440" s="51" t="s">
        <v>2800</v>
      </c>
      <c r="C1440" s="51" t="s">
        <v>2801</v>
      </c>
      <c r="D1440" s="51"/>
      <c r="E1440" s="51" t="s">
        <v>2802</v>
      </c>
      <c r="F1440" s="51" t="s">
        <v>37</v>
      </c>
      <c r="G1440" s="51" t="s">
        <v>31</v>
      </c>
      <c r="H1440" s="52">
        <v>2026</v>
      </c>
      <c r="I1440" s="38">
        <v>207.8</v>
      </c>
      <c r="J1440" s="38">
        <v>0</v>
      </c>
      <c r="K1440" s="38">
        <v>207.8</v>
      </c>
      <c r="L1440" s="38">
        <v>207.8</v>
      </c>
      <c r="M1440" s="38">
        <v>207.8</v>
      </c>
      <c r="N1440" s="37">
        <v>207.8</v>
      </c>
      <c r="O1440" s="37">
        <v>207.8</v>
      </c>
      <c r="P1440" s="37">
        <v>207.8</v>
      </c>
      <c r="Q1440" s="37">
        <v>207.8</v>
      </c>
      <c r="R1440" s="37">
        <v>207.8</v>
      </c>
      <c r="S1440" s="37">
        <v>207.8</v>
      </c>
      <c r="T1440" s="207"/>
    </row>
    <row r="1441" spans="1:20" s="5" customFormat="1" ht="13.2">
      <c r="A1441" s="5">
        <f t="shared" si="49"/>
        <v>1441</v>
      </c>
      <c r="B1441" s="51" t="s">
        <v>4182</v>
      </c>
      <c r="C1441" s="51" t="s">
        <v>4183</v>
      </c>
      <c r="D1441" s="51"/>
      <c r="E1441" s="51" t="s">
        <v>1536</v>
      </c>
      <c r="F1441" s="51" t="s">
        <v>37</v>
      </c>
      <c r="G1441" s="51" t="s">
        <v>69</v>
      </c>
      <c r="H1441" s="52">
        <v>2026</v>
      </c>
      <c r="I1441" s="38">
        <v>306.8</v>
      </c>
      <c r="J1441" s="38">
        <v>0</v>
      </c>
      <c r="K1441" s="38">
        <v>306.8</v>
      </c>
      <c r="L1441" s="38">
        <v>306.8</v>
      </c>
      <c r="M1441" s="38">
        <v>306.8</v>
      </c>
      <c r="N1441" s="37">
        <v>306.8</v>
      </c>
      <c r="O1441" s="37">
        <v>306.8</v>
      </c>
      <c r="P1441" s="37">
        <v>306.8</v>
      </c>
      <c r="Q1441" s="37">
        <v>306.8</v>
      </c>
      <c r="R1441" s="37">
        <v>306.8</v>
      </c>
      <c r="S1441" s="37">
        <v>306.8</v>
      </c>
      <c r="T1441" s="207"/>
    </row>
    <row r="1442" spans="1:20" s="5" customFormat="1" ht="13.2">
      <c r="A1442" s="5">
        <f t="shared" si="49"/>
        <v>1442</v>
      </c>
      <c r="B1442" s="51" t="s">
        <v>4184</v>
      </c>
      <c r="C1442" s="51" t="s">
        <v>4185</v>
      </c>
      <c r="D1442" s="51"/>
      <c r="E1442" s="51" t="s">
        <v>329</v>
      </c>
      <c r="F1442" s="51" t="s">
        <v>37</v>
      </c>
      <c r="G1442" s="51" t="s">
        <v>31</v>
      </c>
      <c r="H1442" s="52">
        <v>2026</v>
      </c>
      <c r="I1442" s="38">
        <v>289</v>
      </c>
      <c r="J1442" s="38">
        <v>0</v>
      </c>
      <c r="K1442" s="38">
        <v>0</v>
      </c>
      <c r="L1442" s="38">
        <v>289</v>
      </c>
      <c r="M1442" s="38">
        <v>289</v>
      </c>
      <c r="N1442" s="37">
        <v>289</v>
      </c>
      <c r="O1442" s="37">
        <v>289</v>
      </c>
      <c r="P1442" s="37">
        <v>289</v>
      </c>
      <c r="Q1442" s="37">
        <v>289</v>
      </c>
      <c r="R1442" s="37">
        <v>289</v>
      </c>
      <c r="S1442" s="37">
        <v>289</v>
      </c>
      <c r="T1442" s="207"/>
    </row>
    <row r="1443" spans="1:20" s="5" customFormat="1" ht="13.2">
      <c r="A1443" s="5">
        <f t="shared" si="49"/>
        <v>1443</v>
      </c>
      <c r="B1443" s="51" t="s">
        <v>4186</v>
      </c>
      <c r="C1443" s="51" t="s">
        <v>4187</v>
      </c>
      <c r="D1443" s="51"/>
      <c r="E1443" s="51" t="s">
        <v>513</v>
      </c>
      <c r="F1443" s="51" t="s">
        <v>37</v>
      </c>
      <c r="G1443" s="51" t="s">
        <v>31</v>
      </c>
      <c r="H1443" s="52">
        <v>2025</v>
      </c>
      <c r="I1443" s="38">
        <v>100.4</v>
      </c>
      <c r="J1443" s="38">
        <v>0</v>
      </c>
      <c r="K1443" s="38">
        <v>100.4</v>
      </c>
      <c r="L1443" s="38">
        <v>100.4</v>
      </c>
      <c r="M1443" s="38">
        <v>100.4</v>
      </c>
      <c r="N1443" s="37">
        <v>100.4</v>
      </c>
      <c r="O1443" s="37">
        <v>100.4</v>
      </c>
      <c r="P1443" s="37">
        <v>100.4</v>
      </c>
      <c r="Q1443" s="37">
        <v>100.4</v>
      </c>
      <c r="R1443" s="37">
        <v>100.4</v>
      </c>
      <c r="S1443" s="37">
        <v>100.4</v>
      </c>
      <c r="T1443" s="207"/>
    </row>
    <row r="1444" spans="1:20" s="5" customFormat="1" ht="13.2">
      <c r="A1444" s="5">
        <f t="shared" si="49"/>
        <v>1444</v>
      </c>
      <c r="B1444" s="51" t="s">
        <v>2803</v>
      </c>
      <c r="C1444" s="51" t="s">
        <v>2804</v>
      </c>
      <c r="D1444" s="51"/>
      <c r="E1444" s="51" t="s">
        <v>257</v>
      </c>
      <c r="F1444" s="51" t="s">
        <v>37</v>
      </c>
      <c r="G1444" s="51" t="s">
        <v>186</v>
      </c>
      <c r="H1444" s="52">
        <v>2024</v>
      </c>
      <c r="I1444" s="38">
        <v>60.4</v>
      </c>
      <c r="J1444" s="38">
        <v>60.4</v>
      </c>
      <c r="K1444" s="38">
        <v>60.4</v>
      </c>
      <c r="L1444" s="38">
        <v>60.4</v>
      </c>
      <c r="M1444" s="38">
        <v>60.4</v>
      </c>
      <c r="N1444" s="37">
        <v>60.4</v>
      </c>
      <c r="O1444" s="37">
        <v>60.4</v>
      </c>
      <c r="P1444" s="37">
        <v>60.4</v>
      </c>
      <c r="Q1444" s="37">
        <v>60.4</v>
      </c>
      <c r="R1444" s="37">
        <v>60.4</v>
      </c>
      <c r="S1444" s="37">
        <v>60.4</v>
      </c>
      <c r="T1444" s="207"/>
    </row>
    <row r="1445" spans="1:20" s="5" customFormat="1" ht="13.2">
      <c r="A1445" s="5">
        <f t="shared" si="49"/>
        <v>1445</v>
      </c>
      <c r="B1445" s="51" t="s">
        <v>4188</v>
      </c>
      <c r="C1445" s="51" t="s">
        <v>4189</v>
      </c>
      <c r="D1445" s="51"/>
      <c r="E1445" s="51" t="s">
        <v>2417</v>
      </c>
      <c r="F1445" s="51" t="s">
        <v>37</v>
      </c>
      <c r="G1445" s="51" t="s">
        <v>32</v>
      </c>
      <c r="H1445" s="52">
        <v>2025</v>
      </c>
      <c r="I1445" s="38">
        <v>204.1</v>
      </c>
      <c r="J1445" s="38">
        <v>0</v>
      </c>
      <c r="K1445" s="38">
        <v>204.1</v>
      </c>
      <c r="L1445" s="38">
        <v>204.1</v>
      </c>
      <c r="M1445" s="38">
        <v>204.1</v>
      </c>
      <c r="N1445" s="37">
        <v>204.1</v>
      </c>
      <c r="O1445" s="37">
        <v>204.1</v>
      </c>
      <c r="P1445" s="37">
        <v>204.1</v>
      </c>
      <c r="Q1445" s="37">
        <v>204.1</v>
      </c>
      <c r="R1445" s="37">
        <v>204.1</v>
      </c>
      <c r="S1445" s="37">
        <v>204.1</v>
      </c>
      <c r="T1445" s="207"/>
    </row>
    <row r="1446" spans="1:20" s="5" customFormat="1" ht="13.2">
      <c r="A1446" s="5">
        <f t="shared" si="49"/>
        <v>1446</v>
      </c>
      <c r="B1446" s="51" t="s">
        <v>4190</v>
      </c>
      <c r="C1446" s="51" t="s">
        <v>4191</v>
      </c>
      <c r="D1446" s="51"/>
      <c r="E1446" s="51" t="s">
        <v>98</v>
      </c>
      <c r="F1446" s="51" t="s">
        <v>37</v>
      </c>
      <c r="G1446" s="51" t="s">
        <v>33</v>
      </c>
      <c r="H1446" s="52">
        <v>2028</v>
      </c>
      <c r="I1446" s="38">
        <v>691.4</v>
      </c>
      <c r="J1446" s="38">
        <v>0</v>
      </c>
      <c r="K1446" s="38">
        <v>0</v>
      </c>
      <c r="L1446" s="38">
        <v>0</v>
      </c>
      <c r="M1446" s="38">
        <v>0</v>
      </c>
      <c r="N1446" s="37">
        <v>691.4</v>
      </c>
      <c r="O1446" s="37">
        <v>691.4</v>
      </c>
      <c r="P1446" s="37">
        <v>691.4</v>
      </c>
      <c r="Q1446" s="37">
        <v>691.4</v>
      </c>
      <c r="R1446" s="37">
        <v>691.4</v>
      </c>
      <c r="S1446" s="37">
        <v>691.4</v>
      </c>
      <c r="T1446" s="207"/>
    </row>
    <row r="1447" spans="1:20" s="2" customFormat="1" ht="13.2">
      <c r="A1447" s="5">
        <f t="shared" si="49"/>
        <v>1447</v>
      </c>
      <c r="B1447" s="49" t="s">
        <v>1600</v>
      </c>
      <c r="C1447" s="49"/>
      <c r="D1447" s="49"/>
      <c r="E1447" s="49"/>
      <c r="F1447" s="49"/>
      <c r="G1447" s="49"/>
      <c r="H1447" s="50"/>
      <c r="I1447" s="35">
        <f t="shared" ref="I1447:S1447" si="50">SUM(I1297:I1446)</f>
        <v>36867.700000000004</v>
      </c>
      <c r="J1447" s="35">
        <f t="shared" si="50"/>
        <v>17474.800000000007</v>
      </c>
      <c r="K1447" s="35">
        <f t="shared" si="50"/>
        <v>30250.700000000004</v>
      </c>
      <c r="L1447" s="35">
        <f t="shared" si="50"/>
        <v>35824.000000000007</v>
      </c>
      <c r="M1447" s="35">
        <f t="shared" si="50"/>
        <v>35976.300000000003</v>
      </c>
      <c r="N1447" s="36">
        <f t="shared" si="50"/>
        <v>36867.700000000004</v>
      </c>
      <c r="O1447" s="36">
        <f t="shared" si="50"/>
        <v>36867.700000000004</v>
      </c>
      <c r="P1447" s="36">
        <f t="shared" si="50"/>
        <v>36867.700000000004</v>
      </c>
      <c r="Q1447" s="36">
        <f t="shared" si="50"/>
        <v>36867.700000000004</v>
      </c>
      <c r="R1447" s="36">
        <f t="shared" si="50"/>
        <v>36867.700000000004</v>
      </c>
      <c r="S1447" s="36">
        <f t="shared" si="50"/>
        <v>36867.700000000004</v>
      </c>
      <c r="T1447" s="208"/>
    </row>
    <row r="1448" spans="1:20" s="5" customFormat="1" ht="13.2">
      <c r="A1448" s="5">
        <f t="shared" si="49"/>
        <v>1448</v>
      </c>
      <c r="B1448" s="51" t="s">
        <v>1496</v>
      </c>
      <c r="C1448" s="51"/>
      <c r="D1448" s="51" t="s">
        <v>1601</v>
      </c>
      <c r="E1448" s="51" t="s">
        <v>1361</v>
      </c>
      <c r="F1448" s="51"/>
      <c r="G1448" s="51"/>
      <c r="H1448" s="52"/>
      <c r="I1448" s="38">
        <v>100</v>
      </c>
      <c r="J1448" s="38">
        <v>76</v>
      </c>
      <c r="K1448" s="38">
        <v>76</v>
      </c>
      <c r="L1448" s="38">
        <v>76</v>
      </c>
      <c r="M1448" s="38">
        <v>76</v>
      </c>
      <c r="N1448" s="38">
        <v>76</v>
      </c>
      <c r="O1448" s="38">
        <v>76</v>
      </c>
      <c r="P1448" s="38">
        <v>76</v>
      </c>
      <c r="Q1448" s="38">
        <v>76</v>
      </c>
      <c r="R1448" s="38">
        <v>76</v>
      </c>
      <c r="S1448" s="38">
        <v>76</v>
      </c>
      <c r="T1448" s="207"/>
    </row>
    <row r="1449" spans="1:20" s="5" customFormat="1" ht="13.2">
      <c r="A1449" s="5">
        <f t="shared" si="49"/>
        <v>1449</v>
      </c>
      <c r="B1449" s="51"/>
      <c r="C1449" s="51"/>
      <c r="D1449" s="51"/>
      <c r="E1449" s="51"/>
      <c r="F1449" s="51"/>
      <c r="G1449" s="51"/>
      <c r="H1449" s="52"/>
      <c r="I1449" s="38"/>
      <c r="J1449" s="38"/>
      <c r="K1449" s="38"/>
      <c r="L1449" s="38"/>
      <c r="M1449" s="38"/>
      <c r="N1449" s="37"/>
      <c r="O1449" s="37"/>
      <c r="P1449" s="37"/>
      <c r="Q1449" s="37"/>
      <c r="R1449" s="37"/>
      <c r="S1449" s="37"/>
      <c r="T1449" s="207"/>
    </row>
    <row r="1450" spans="1:20" s="2" customFormat="1" ht="13.2">
      <c r="A1450" s="5">
        <f t="shared" si="49"/>
        <v>1450</v>
      </c>
      <c r="B1450" s="49" t="s">
        <v>1604</v>
      </c>
      <c r="C1450" s="49"/>
      <c r="D1450" s="49"/>
      <c r="E1450" s="49"/>
      <c r="F1450" s="49"/>
      <c r="G1450" s="49"/>
      <c r="H1450" s="50"/>
      <c r="I1450" s="38"/>
      <c r="J1450" s="35"/>
      <c r="K1450" s="35"/>
      <c r="L1450" s="35"/>
      <c r="M1450" s="35"/>
      <c r="N1450" s="36"/>
      <c r="O1450" s="36"/>
      <c r="P1450" s="36"/>
      <c r="Q1450" s="36"/>
      <c r="R1450" s="36"/>
      <c r="S1450" s="36"/>
      <c r="T1450" s="208"/>
    </row>
    <row r="1451" spans="1:20" s="5" customFormat="1" ht="13.2">
      <c r="A1451" s="5">
        <f t="shared" si="49"/>
        <v>1451</v>
      </c>
      <c r="B1451" s="51" t="s">
        <v>4192</v>
      </c>
      <c r="C1451" s="51" t="s">
        <v>4193</v>
      </c>
      <c r="D1451" s="51"/>
      <c r="E1451" s="51" t="s">
        <v>231</v>
      </c>
      <c r="F1451" s="51" t="s">
        <v>1501</v>
      </c>
      <c r="G1451" s="51" t="s">
        <v>186</v>
      </c>
      <c r="H1451" s="52">
        <v>2024</v>
      </c>
      <c r="I1451" s="38">
        <v>10</v>
      </c>
      <c r="J1451" s="38">
        <v>10</v>
      </c>
      <c r="K1451" s="38">
        <v>10</v>
      </c>
      <c r="L1451" s="38">
        <v>10</v>
      </c>
      <c r="M1451" s="38">
        <v>10</v>
      </c>
      <c r="N1451" s="37">
        <v>10</v>
      </c>
      <c r="O1451" s="37">
        <v>10</v>
      </c>
      <c r="P1451" s="37">
        <v>10</v>
      </c>
      <c r="Q1451" s="37">
        <v>10</v>
      </c>
      <c r="R1451" s="37">
        <v>10</v>
      </c>
      <c r="S1451" s="37">
        <v>10</v>
      </c>
      <c r="T1451" s="207"/>
    </row>
    <row r="1452" spans="1:20" s="5" customFormat="1" ht="12.6" customHeight="1">
      <c r="A1452" s="5">
        <f t="shared" si="49"/>
        <v>1452</v>
      </c>
      <c r="B1452" s="51" t="s">
        <v>2805</v>
      </c>
      <c r="C1452" s="51" t="s">
        <v>2806</v>
      </c>
      <c r="D1452" s="51"/>
      <c r="E1452" s="51" t="s">
        <v>68</v>
      </c>
      <c r="F1452" s="51" t="s">
        <v>1501</v>
      </c>
      <c r="G1452" s="51" t="s">
        <v>33</v>
      </c>
      <c r="H1452" s="52">
        <v>2024</v>
      </c>
      <c r="I1452" s="38">
        <v>103.1</v>
      </c>
      <c r="J1452" s="38">
        <v>103.1</v>
      </c>
      <c r="K1452" s="38">
        <v>103.1</v>
      </c>
      <c r="L1452" s="38">
        <v>103.1</v>
      </c>
      <c r="M1452" s="38">
        <v>103.1</v>
      </c>
      <c r="N1452" s="37">
        <v>103.1</v>
      </c>
      <c r="O1452" s="37">
        <v>103.1</v>
      </c>
      <c r="P1452" s="37">
        <v>103.1</v>
      </c>
      <c r="Q1452" s="37">
        <v>103.1</v>
      </c>
      <c r="R1452" s="37">
        <v>103.1</v>
      </c>
      <c r="S1452" s="37">
        <v>103.1</v>
      </c>
      <c r="T1452" s="207"/>
    </row>
    <row r="1453" spans="1:20" s="5" customFormat="1" ht="13.2">
      <c r="A1453" s="5">
        <f t="shared" si="49"/>
        <v>1453</v>
      </c>
      <c r="B1453" s="51" t="s">
        <v>4194</v>
      </c>
      <c r="C1453" s="51" t="s">
        <v>4195</v>
      </c>
      <c r="D1453" s="51"/>
      <c r="E1453" s="51" t="s">
        <v>1594</v>
      </c>
      <c r="F1453" s="51" t="s">
        <v>1501</v>
      </c>
      <c r="G1453" s="51" t="s">
        <v>31</v>
      </c>
      <c r="H1453" s="52">
        <v>2025</v>
      </c>
      <c r="I1453" s="38">
        <v>100.9</v>
      </c>
      <c r="J1453" s="38">
        <v>0</v>
      </c>
      <c r="K1453" s="38">
        <v>100.9</v>
      </c>
      <c r="L1453" s="38">
        <v>100.9</v>
      </c>
      <c r="M1453" s="38">
        <v>100.9</v>
      </c>
      <c r="N1453" s="37">
        <v>100.9</v>
      </c>
      <c r="O1453" s="37">
        <v>100.9</v>
      </c>
      <c r="P1453" s="37">
        <v>100.9</v>
      </c>
      <c r="Q1453" s="37">
        <v>100.9</v>
      </c>
      <c r="R1453" s="37">
        <v>100.9</v>
      </c>
      <c r="S1453" s="37">
        <v>100.9</v>
      </c>
      <c r="T1453" s="207"/>
    </row>
    <row r="1454" spans="1:20" s="5" customFormat="1" ht="13.2">
      <c r="A1454" s="5">
        <f t="shared" si="49"/>
        <v>1454</v>
      </c>
      <c r="B1454" s="51" t="s">
        <v>2476</v>
      </c>
      <c r="C1454" s="51" t="s">
        <v>2477</v>
      </c>
      <c r="D1454" s="51"/>
      <c r="E1454" s="51" t="s">
        <v>1536</v>
      </c>
      <c r="F1454" s="51" t="s">
        <v>1501</v>
      </c>
      <c r="G1454" s="51" t="s">
        <v>69</v>
      </c>
      <c r="H1454" s="52">
        <v>2025</v>
      </c>
      <c r="I1454" s="38">
        <v>201.1</v>
      </c>
      <c r="J1454" s="38">
        <v>201.1</v>
      </c>
      <c r="K1454" s="38">
        <v>201.1</v>
      </c>
      <c r="L1454" s="38">
        <v>201.1</v>
      </c>
      <c r="M1454" s="38">
        <v>201.1</v>
      </c>
      <c r="N1454" s="37">
        <v>201.1</v>
      </c>
      <c r="O1454" s="37">
        <v>201.1</v>
      </c>
      <c r="P1454" s="37">
        <v>201.1</v>
      </c>
      <c r="Q1454" s="37">
        <v>201.1</v>
      </c>
      <c r="R1454" s="37">
        <v>201.1</v>
      </c>
      <c r="S1454" s="37">
        <v>201.1</v>
      </c>
      <c r="T1454" s="207"/>
    </row>
    <row r="1455" spans="1:20" s="5" customFormat="1" ht="13.2">
      <c r="A1455" s="5">
        <f t="shared" si="49"/>
        <v>1455</v>
      </c>
      <c r="B1455" s="51" t="s">
        <v>4196</v>
      </c>
      <c r="C1455" s="51" t="s">
        <v>4197</v>
      </c>
      <c r="D1455" s="51"/>
      <c r="E1455" s="51" t="s">
        <v>537</v>
      </c>
      <c r="F1455" s="51" t="s">
        <v>1501</v>
      </c>
      <c r="G1455" s="51" t="s">
        <v>31</v>
      </c>
      <c r="H1455" s="52">
        <v>2025</v>
      </c>
      <c r="I1455" s="38">
        <v>247.5</v>
      </c>
      <c r="J1455" s="38">
        <v>247.5</v>
      </c>
      <c r="K1455" s="38">
        <v>247.5</v>
      </c>
      <c r="L1455" s="38">
        <v>247.5</v>
      </c>
      <c r="M1455" s="38">
        <v>247.5</v>
      </c>
      <c r="N1455" s="37">
        <v>247.5</v>
      </c>
      <c r="O1455" s="37">
        <v>247.5</v>
      </c>
      <c r="P1455" s="37">
        <v>247.5</v>
      </c>
      <c r="Q1455" s="37">
        <v>247.5</v>
      </c>
      <c r="R1455" s="37">
        <v>247.5</v>
      </c>
      <c r="S1455" s="37">
        <v>247.5</v>
      </c>
      <c r="T1455" s="207"/>
    </row>
    <row r="1456" spans="1:20" s="5" customFormat="1" ht="13.2">
      <c r="A1456" s="5">
        <f t="shared" si="49"/>
        <v>1456</v>
      </c>
      <c r="B1456" s="51" t="s">
        <v>4198</v>
      </c>
      <c r="C1456" s="51" t="s">
        <v>4199</v>
      </c>
      <c r="D1456" s="51"/>
      <c r="E1456" s="51" t="s">
        <v>1548</v>
      </c>
      <c r="F1456" s="51" t="s">
        <v>1501</v>
      </c>
      <c r="G1456" s="51" t="s">
        <v>32</v>
      </c>
      <c r="H1456" s="52">
        <v>2026</v>
      </c>
      <c r="I1456" s="38">
        <v>162</v>
      </c>
      <c r="J1456" s="38">
        <v>0</v>
      </c>
      <c r="K1456" s="38">
        <v>162</v>
      </c>
      <c r="L1456" s="38">
        <v>162</v>
      </c>
      <c r="M1456" s="38">
        <v>162</v>
      </c>
      <c r="N1456" s="37">
        <v>162</v>
      </c>
      <c r="O1456" s="37">
        <v>162</v>
      </c>
      <c r="P1456" s="37">
        <v>162</v>
      </c>
      <c r="Q1456" s="37">
        <v>162</v>
      </c>
      <c r="R1456" s="37">
        <v>162</v>
      </c>
      <c r="S1456" s="37">
        <v>162</v>
      </c>
      <c r="T1456" s="207"/>
    </row>
    <row r="1457" spans="1:20" s="5" customFormat="1" ht="13.2">
      <c r="A1457" s="5">
        <f t="shared" si="49"/>
        <v>1457</v>
      </c>
      <c r="B1457" s="51" t="s">
        <v>2807</v>
      </c>
      <c r="C1457" s="51" t="s">
        <v>2808</v>
      </c>
      <c r="D1457" s="51"/>
      <c r="E1457" s="51" t="s">
        <v>34</v>
      </c>
      <c r="F1457" s="51" t="s">
        <v>1501</v>
      </c>
      <c r="G1457" s="51" t="s">
        <v>69</v>
      </c>
      <c r="H1457" s="52">
        <v>2025</v>
      </c>
      <c r="I1457" s="38">
        <v>183.8</v>
      </c>
      <c r="J1457" s="38">
        <v>183.8</v>
      </c>
      <c r="K1457" s="38">
        <v>183.8</v>
      </c>
      <c r="L1457" s="38">
        <v>183.8</v>
      </c>
      <c r="M1457" s="38">
        <v>183.8</v>
      </c>
      <c r="N1457" s="37">
        <v>183.8</v>
      </c>
      <c r="O1457" s="37">
        <v>183.8</v>
      </c>
      <c r="P1457" s="37">
        <v>183.8</v>
      </c>
      <c r="Q1457" s="37">
        <v>183.8</v>
      </c>
      <c r="R1457" s="37">
        <v>183.8</v>
      </c>
      <c r="S1457" s="37">
        <v>183.8</v>
      </c>
      <c r="T1457" s="207"/>
    </row>
    <row r="1458" spans="1:20" s="5" customFormat="1" ht="13.2">
      <c r="A1458" s="5">
        <f t="shared" si="49"/>
        <v>1458</v>
      </c>
      <c r="B1458" s="51" t="s">
        <v>4200</v>
      </c>
      <c r="C1458" s="51" t="s">
        <v>4201</v>
      </c>
      <c r="D1458" s="51"/>
      <c r="E1458" s="51" t="s">
        <v>889</v>
      </c>
      <c r="F1458" s="51" t="s">
        <v>1501</v>
      </c>
      <c r="G1458" s="51" t="s">
        <v>32</v>
      </c>
      <c r="H1458" s="52">
        <v>2026</v>
      </c>
      <c r="I1458" s="38">
        <v>120.7</v>
      </c>
      <c r="J1458" s="38">
        <v>0</v>
      </c>
      <c r="K1458" s="38">
        <v>0</v>
      </c>
      <c r="L1458" s="38">
        <v>120.7</v>
      </c>
      <c r="M1458" s="38">
        <v>120.7</v>
      </c>
      <c r="N1458" s="37">
        <v>120.7</v>
      </c>
      <c r="O1458" s="37">
        <v>120.7</v>
      </c>
      <c r="P1458" s="37">
        <v>120.7</v>
      </c>
      <c r="Q1458" s="37">
        <v>120.7</v>
      </c>
      <c r="R1458" s="37">
        <v>120.7</v>
      </c>
      <c r="S1458" s="37">
        <v>120.7</v>
      </c>
      <c r="T1458" s="207"/>
    </row>
    <row r="1459" spans="1:20" s="5" customFormat="1" ht="13.2">
      <c r="A1459" s="5">
        <f t="shared" si="49"/>
        <v>1459</v>
      </c>
      <c r="B1459" s="51" t="s">
        <v>4202</v>
      </c>
      <c r="C1459" s="51" t="s">
        <v>4203</v>
      </c>
      <c r="D1459" s="51"/>
      <c r="E1459" s="51" t="s">
        <v>628</v>
      </c>
      <c r="F1459" s="51" t="s">
        <v>1501</v>
      </c>
      <c r="G1459" s="51" t="s">
        <v>186</v>
      </c>
      <c r="H1459" s="52">
        <v>2026</v>
      </c>
      <c r="I1459" s="38">
        <v>150.9</v>
      </c>
      <c r="J1459" s="38">
        <v>0</v>
      </c>
      <c r="K1459" s="38">
        <v>150.9</v>
      </c>
      <c r="L1459" s="38">
        <v>150.9</v>
      </c>
      <c r="M1459" s="38">
        <v>150.9</v>
      </c>
      <c r="N1459" s="37">
        <v>150.9</v>
      </c>
      <c r="O1459" s="37">
        <v>150.9</v>
      </c>
      <c r="P1459" s="37">
        <v>150.9</v>
      </c>
      <c r="Q1459" s="37">
        <v>150.9</v>
      </c>
      <c r="R1459" s="37">
        <v>150.9</v>
      </c>
      <c r="S1459" s="37">
        <v>150.9</v>
      </c>
      <c r="T1459" s="207"/>
    </row>
    <row r="1460" spans="1:20" s="5" customFormat="1" ht="13.2">
      <c r="A1460" s="5">
        <f t="shared" si="49"/>
        <v>1460</v>
      </c>
      <c r="B1460" s="51" t="s">
        <v>4204</v>
      </c>
      <c r="C1460" s="51" t="s">
        <v>4205</v>
      </c>
      <c r="D1460" s="51"/>
      <c r="E1460" s="51" t="s">
        <v>4206</v>
      </c>
      <c r="F1460" s="51" t="s">
        <v>1501</v>
      </c>
      <c r="G1460" s="51" t="s">
        <v>32</v>
      </c>
      <c r="H1460" s="52">
        <v>2025</v>
      </c>
      <c r="I1460" s="38">
        <v>60</v>
      </c>
      <c r="J1460" s="38">
        <v>0</v>
      </c>
      <c r="K1460" s="38">
        <v>60</v>
      </c>
      <c r="L1460" s="38">
        <v>60</v>
      </c>
      <c r="M1460" s="38">
        <v>60</v>
      </c>
      <c r="N1460" s="37">
        <v>60</v>
      </c>
      <c r="O1460" s="37">
        <v>60</v>
      </c>
      <c r="P1460" s="37">
        <v>60</v>
      </c>
      <c r="Q1460" s="37">
        <v>60</v>
      </c>
      <c r="R1460" s="37">
        <v>60</v>
      </c>
      <c r="S1460" s="37">
        <v>60</v>
      </c>
      <c r="T1460" s="207"/>
    </row>
    <row r="1461" spans="1:20" s="5" customFormat="1" ht="13.2">
      <c r="A1461" s="5">
        <f t="shared" si="49"/>
        <v>1461</v>
      </c>
      <c r="B1461" s="51" t="s">
        <v>4207</v>
      </c>
      <c r="C1461" s="51" t="s">
        <v>4208</v>
      </c>
      <c r="D1461" s="51"/>
      <c r="E1461" s="51" t="s">
        <v>722</v>
      </c>
      <c r="F1461" s="51" t="s">
        <v>1501</v>
      </c>
      <c r="G1461" s="51" t="s">
        <v>31</v>
      </c>
      <c r="H1461" s="52">
        <v>2025</v>
      </c>
      <c r="I1461" s="38">
        <v>121</v>
      </c>
      <c r="J1461" s="38">
        <v>121</v>
      </c>
      <c r="K1461" s="38">
        <v>121</v>
      </c>
      <c r="L1461" s="38">
        <v>121</v>
      </c>
      <c r="M1461" s="38">
        <v>121</v>
      </c>
      <c r="N1461" s="37">
        <v>121</v>
      </c>
      <c r="O1461" s="37">
        <v>121</v>
      </c>
      <c r="P1461" s="37">
        <v>121</v>
      </c>
      <c r="Q1461" s="37">
        <v>121</v>
      </c>
      <c r="R1461" s="37">
        <v>121</v>
      </c>
      <c r="S1461" s="37">
        <v>121</v>
      </c>
      <c r="T1461" s="207"/>
    </row>
    <row r="1462" spans="1:20" s="5" customFormat="1" ht="13.2">
      <c r="A1462" s="5">
        <f t="shared" si="49"/>
        <v>1462</v>
      </c>
      <c r="B1462" s="51" t="s">
        <v>4209</v>
      </c>
      <c r="C1462" s="51" t="s">
        <v>4210</v>
      </c>
      <c r="D1462" s="51"/>
      <c r="E1462" s="51" t="s">
        <v>1456</v>
      </c>
      <c r="F1462" s="51" t="s">
        <v>1501</v>
      </c>
      <c r="G1462" s="51" t="s">
        <v>31</v>
      </c>
      <c r="H1462" s="52">
        <v>2025</v>
      </c>
      <c r="I1462" s="38">
        <v>181.3</v>
      </c>
      <c r="J1462" s="38">
        <v>181.3</v>
      </c>
      <c r="K1462" s="38">
        <v>181.3</v>
      </c>
      <c r="L1462" s="38">
        <v>181.3</v>
      </c>
      <c r="M1462" s="38">
        <v>181.3</v>
      </c>
      <c r="N1462" s="37">
        <v>181.3</v>
      </c>
      <c r="O1462" s="37">
        <v>181.3</v>
      </c>
      <c r="P1462" s="37">
        <v>181.3</v>
      </c>
      <c r="Q1462" s="37">
        <v>181.3</v>
      </c>
      <c r="R1462" s="37">
        <v>181.3</v>
      </c>
      <c r="S1462" s="37">
        <v>181.3</v>
      </c>
      <c r="T1462" s="207"/>
    </row>
    <row r="1463" spans="1:20" s="5" customFormat="1" ht="13.2">
      <c r="A1463" s="5">
        <f t="shared" si="49"/>
        <v>1463</v>
      </c>
      <c r="B1463" s="51" t="s">
        <v>4211</v>
      </c>
      <c r="C1463" s="51" t="s">
        <v>4212</v>
      </c>
      <c r="D1463" s="51"/>
      <c r="E1463" s="51" t="s">
        <v>1536</v>
      </c>
      <c r="F1463" s="51" t="s">
        <v>1501</v>
      </c>
      <c r="G1463" s="51" t="s">
        <v>69</v>
      </c>
      <c r="H1463" s="52">
        <v>2025</v>
      </c>
      <c r="I1463" s="38">
        <v>300.89999999999998</v>
      </c>
      <c r="J1463" s="38">
        <v>300.89999999999998</v>
      </c>
      <c r="K1463" s="38">
        <v>300.89999999999998</v>
      </c>
      <c r="L1463" s="38">
        <v>300.89999999999998</v>
      </c>
      <c r="M1463" s="38">
        <v>300.89999999999998</v>
      </c>
      <c r="N1463" s="37">
        <v>300.89999999999998</v>
      </c>
      <c r="O1463" s="37">
        <v>300.89999999999998</v>
      </c>
      <c r="P1463" s="37">
        <v>300.89999999999998</v>
      </c>
      <c r="Q1463" s="37">
        <v>300.89999999999998</v>
      </c>
      <c r="R1463" s="37">
        <v>300.89999999999998</v>
      </c>
      <c r="S1463" s="37">
        <v>300.89999999999998</v>
      </c>
      <c r="T1463" s="207"/>
    </row>
    <row r="1464" spans="1:20" s="5" customFormat="1" ht="13.2">
      <c r="A1464" s="5">
        <f t="shared" si="49"/>
        <v>1464</v>
      </c>
      <c r="B1464" s="51" t="s">
        <v>2809</v>
      </c>
      <c r="C1464" s="51" t="s">
        <v>2810</v>
      </c>
      <c r="D1464" s="51"/>
      <c r="E1464" s="51" t="s">
        <v>35</v>
      </c>
      <c r="F1464" s="51" t="s">
        <v>1501</v>
      </c>
      <c r="G1464" s="51" t="s">
        <v>33</v>
      </c>
      <c r="H1464" s="52">
        <v>2024</v>
      </c>
      <c r="I1464" s="38">
        <v>150</v>
      </c>
      <c r="J1464" s="38">
        <v>150</v>
      </c>
      <c r="K1464" s="38">
        <v>150</v>
      </c>
      <c r="L1464" s="38">
        <v>150</v>
      </c>
      <c r="M1464" s="38">
        <v>150</v>
      </c>
      <c r="N1464" s="37">
        <v>150</v>
      </c>
      <c r="O1464" s="37">
        <v>150</v>
      </c>
      <c r="P1464" s="37">
        <v>150</v>
      </c>
      <c r="Q1464" s="37">
        <v>150</v>
      </c>
      <c r="R1464" s="37">
        <v>150</v>
      </c>
      <c r="S1464" s="37">
        <v>150</v>
      </c>
      <c r="T1464" s="207"/>
    </row>
    <row r="1465" spans="1:20" s="5" customFormat="1" ht="13.2">
      <c r="A1465" s="5">
        <f t="shared" si="49"/>
        <v>1465</v>
      </c>
      <c r="B1465" s="51" t="s">
        <v>2811</v>
      </c>
      <c r="C1465" s="51" t="s">
        <v>2812</v>
      </c>
      <c r="D1465" s="51"/>
      <c r="E1465" s="51" t="s">
        <v>39</v>
      </c>
      <c r="F1465" s="51" t="s">
        <v>1501</v>
      </c>
      <c r="G1465" s="51" t="s">
        <v>32</v>
      </c>
      <c r="H1465" s="52">
        <v>2025</v>
      </c>
      <c r="I1465" s="38">
        <v>106.2</v>
      </c>
      <c r="J1465" s="38">
        <v>106.2</v>
      </c>
      <c r="K1465" s="38">
        <v>106.2</v>
      </c>
      <c r="L1465" s="38">
        <v>106.2</v>
      </c>
      <c r="M1465" s="38">
        <v>106.2</v>
      </c>
      <c r="N1465" s="37">
        <v>106.2</v>
      </c>
      <c r="O1465" s="37">
        <v>106.2</v>
      </c>
      <c r="P1465" s="37">
        <v>106.2</v>
      </c>
      <c r="Q1465" s="37">
        <v>106.2</v>
      </c>
      <c r="R1465" s="37">
        <v>106.2</v>
      </c>
      <c r="S1465" s="37">
        <v>106.2</v>
      </c>
      <c r="T1465" s="207"/>
    </row>
    <row r="1466" spans="1:20" s="5" customFormat="1" ht="13.2">
      <c r="A1466" s="5">
        <f t="shared" si="49"/>
        <v>1466</v>
      </c>
      <c r="B1466" s="51" t="s">
        <v>4213</v>
      </c>
      <c r="C1466" s="51" t="s">
        <v>4214</v>
      </c>
      <c r="D1466" s="51"/>
      <c r="E1466" s="51" t="s">
        <v>773</v>
      </c>
      <c r="F1466" s="51" t="s">
        <v>1501</v>
      </c>
      <c r="G1466" s="51" t="s">
        <v>32</v>
      </c>
      <c r="H1466" s="52">
        <v>2026</v>
      </c>
      <c r="I1466" s="38">
        <v>202.2</v>
      </c>
      <c r="J1466" s="38">
        <v>0</v>
      </c>
      <c r="K1466" s="38">
        <v>0</v>
      </c>
      <c r="L1466" s="38">
        <v>202.2</v>
      </c>
      <c r="M1466" s="38">
        <v>202.2</v>
      </c>
      <c r="N1466" s="37">
        <v>202.2</v>
      </c>
      <c r="O1466" s="37">
        <v>202.2</v>
      </c>
      <c r="P1466" s="37">
        <v>202.2</v>
      </c>
      <c r="Q1466" s="37">
        <v>202.2</v>
      </c>
      <c r="R1466" s="37">
        <v>202.2</v>
      </c>
      <c r="S1466" s="37">
        <v>202.2</v>
      </c>
      <c r="T1466" s="207"/>
    </row>
    <row r="1467" spans="1:20" s="5" customFormat="1" ht="13.2">
      <c r="A1467" s="5">
        <f t="shared" si="49"/>
        <v>1467</v>
      </c>
      <c r="B1467" s="51" t="s">
        <v>2087</v>
      </c>
      <c r="C1467" s="51" t="s">
        <v>2088</v>
      </c>
      <c r="D1467" s="51"/>
      <c r="E1467" s="51" t="s">
        <v>860</v>
      </c>
      <c r="F1467" s="51" t="s">
        <v>1501</v>
      </c>
      <c r="G1467" s="51" t="s">
        <v>33</v>
      </c>
      <c r="H1467" s="52">
        <v>2024</v>
      </c>
      <c r="I1467" s="38">
        <v>72.400000000000006</v>
      </c>
      <c r="J1467" s="38">
        <v>72.400000000000006</v>
      </c>
      <c r="K1467" s="38">
        <v>72.400000000000006</v>
      </c>
      <c r="L1467" s="38">
        <v>72.400000000000006</v>
      </c>
      <c r="M1467" s="38">
        <v>72.400000000000006</v>
      </c>
      <c r="N1467" s="37">
        <v>72.400000000000006</v>
      </c>
      <c r="O1467" s="37">
        <v>72.400000000000006</v>
      </c>
      <c r="P1467" s="37">
        <v>72.400000000000006</v>
      </c>
      <c r="Q1467" s="37">
        <v>72.400000000000006</v>
      </c>
      <c r="R1467" s="37">
        <v>72.400000000000006</v>
      </c>
      <c r="S1467" s="37">
        <v>72.400000000000006</v>
      </c>
      <c r="T1467" s="207"/>
    </row>
    <row r="1468" spans="1:20" s="5" customFormat="1" ht="13.2">
      <c r="A1468" s="5">
        <f t="shared" si="49"/>
        <v>1468</v>
      </c>
      <c r="B1468" s="51" t="s">
        <v>2814</v>
      </c>
      <c r="C1468" s="51" t="s">
        <v>2815</v>
      </c>
      <c r="D1468" s="51"/>
      <c r="E1468" s="51" t="s">
        <v>41</v>
      </c>
      <c r="F1468" s="51" t="s">
        <v>1501</v>
      </c>
      <c r="G1468" s="51" t="s">
        <v>33</v>
      </c>
      <c r="H1468" s="52">
        <v>2024</v>
      </c>
      <c r="I1468" s="38">
        <v>163.9</v>
      </c>
      <c r="J1468" s="38">
        <v>163.9</v>
      </c>
      <c r="K1468" s="38">
        <v>163.9</v>
      </c>
      <c r="L1468" s="38">
        <v>163.9</v>
      </c>
      <c r="M1468" s="38">
        <v>163.9</v>
      </c>
      <c r="N1468" s="37">
        <v>163.9</v>
      </c>
      <c r="O1468" s="37">
        <v>163.9</v>
      </c>
      <c r="P1468" s="37">
        <v>163.9</v>
      </c>
      <c r="Q1468" s="37">
        <v>163.9</v>
      </c>
      <c r="R1468" s="37">
        <v>163.9</v>
      </c>
      <c r="S1468" s="37">
        <v>163.9</v>
      </c>
      <c r="T1468" s="207"/>
    </row>
    <row r="1469" spans="1:20" s="5" customFormat="1" ht="13.2">
      <c r="A1469" s="5">
        <f t="shared" si="49"/>
        <v>1469</v>
      </c>
      <c r="B1469" s="51" t="s">
        <v>2089</v>
      </c>
      <c r="C1469" s="51" t="s">
        <v>2090</v>
      </c>
      <c r="D1469" s="51"/>
      <c r="E1469" s="51" t="s">
        <v>369</v>
      </c>
      <c r="F1469" s="51" t="s">
        <v>1501</v>
      </c>
      <c r="G1469" s="51" t="s">
        <v>32</v>
      </c>
      <c r="H1469" s="52">
        <v>2024</v>
      </c>
      <c r="I1469" s="38">
        <v>205.5</v>
      </c>
      <c r="J1469" s="38">
        <v>205.5</v>
      </c>
      <c r="K1469" s="38">
        <v>205.5</v>
      </c>
      <c r="L1469" s="38">
        <v>205.5</v>
      </c>
      <c r="M1469" s="38">
        <v>205.5</v>
      </c>
      <c r="N1469" s="37">
        <v>205.5</v>
      </c>
      <c r="O1469" s="37">
        <v>205.5</v>
      </c>
      <c r="P1469" s="37">
        <v>205.5</v>
      </c>
      <c r="Q1469" s="37">
        <v>205.5</v>
      </c>
      <c r="R1469" s="37">
        <v>205.5</v>
      </c>
      <c r="S1469" s="37">
        <v>205.5</v>
      </c>
      <c r="T1469" s="207"/>
    </row>
    <row r="1470" spans="1:20" s="5" customFormat="1" ht="13.2">
      <c r="A1470" s="5">
        <f t="shared" si="49"/>
        <v>1470</v>
      </c>
      <c r="B1470" s="51" t="s">
        <v>2091</v>
      </c>
      <c r="C1470" s="51" t="s">
        <v>2092</v>
      </c>
      <c r="D1470" s="51"/>
      <c r="E1470" s="51" t="s">
        <v>203</v>
      </c>
      <c r="F1470" s="51" t="s">
        <v>1501</v>
      </c>
      <c r="G1470" s="51" t="s">
        <v>69</v>
      </c>
      <c r="H1470" s="52">
        <v>2024</v>
      </c>
      <c r="I1470" s="38">
        <v>154.1</v>
      </c>
      <c r="J1470" s="38">
        <v>154.1</v>
      </c>
      <c r="K1470" s="38">
        <v>154.1</v>
      </c>
      <c r="L1470" s="38">
        <v>154.1</v>
      </c>
      <c r="M1470" s="38">
        <v>154.1</v>
      </c>
      <c r="N1470" s="37">
        <v>154.1</v>
      </c>
      <c r="O1470" s="37">
        <v>154.1</v>
      </c>
      <c r="P1470" s="37">
        <v>154.1</v>
      </c>
      <c r="Q1470" s="37">
        <v>154.1</v>
      </c>
      <c r="R1470" s="37">
        <v>154.1</v>
      </c>
      <c r="S1470" s="37">
        <v>154.1</v>
      </c>
      <c r="T1470" s="207"/>
    </row>
    <row r="1471" spans="1:20" s="5" customFormat="1" ht="13.2">
      <c r="A1471" s="5">
        <f t="shared" si="49"/>
        <v>1471</v>
      </c>
      <c r="B1471" s="51" t="s">
        <v>4215</v>
      </c>
      <c r="C1471" s="51" t="s">
        <v>4216</v>
      </c>
      <c r="D1471" s="51"/>
      <c r="E1471" s="51" t="s">
        <v>1536</v>
      </c>
      <c r="F1471" s="51" t="s">
        <v>1501</v>
      </c>
      <c r="G1471" s="51" t="s">
        <v>69</v>
      </c>
      <c r="H1471" s="52">
        <v>2024</v>
      </c>
      <c r="I1471" s="38">
        <v>204.8</v>
      </c>
      <c r="J1471" s="38">
        <v>204.8</v>
      </c>
      <c r="K1471" s="38">
        <v>204.8</v>
      </c>
      <c r="L1471" s="38">
        <v>204.8</v>
      </c>
      <c r="M1471" s="38">
        <v>204.8</v>
      </c>
      <c r="N1471" s="37">
        <v>204.8</v>
      </c>
      <c r="O1471" s="37">
        <v>204.8</v>
      </c>
      <c r="P1471" s="37">
        <v>204.8</v>
      </c>
      <c r="Q1471" s="37">
        <v>204.8</v>
      </c>
      <c r="R1471" s="37">
        <v>204.8</v>
      </c>
      <c r="S1471" s="37">
        <v>204.8</v>
      </c>
      <c r="T1471" s="207"/>
    </row>
    <row r="1472" spans="1:20" s="5" customFormat="1" ht="13.2">
      <c r="A1472" s="5">
        <f t="shared" si="49"/>
        <v>1472</v>
      </c>
      <c r="B1472" s="51" t="s">
        <v>4217</v>
      </c>
      <c r="C1472" s="51" t="s">
        <v>4218</v>
      </c>
      <c r="D1472" s="51"/>
      <c r="E1472" s="51" t="s">
        <v>1536</v>
      </c>
      <c r="F1472" s="51" t="s">
        <v>1501</v>
      </c>
      <c r="G1472" s="51" t="s">
        <v>69</v>
      </c>
      <c r="H1472" s="52">
        <v>2024</v>
      </c>
      <c r="I1472" s="38">
        <v>204.8</v>
      </c>
      <c r="J1472" s="38">
        <v>204.8</v>
      </c>
      <c r="K1472" s="38">
        <v>204.8</v>
      </c>
      <c r="L1472" s="38">
        <v>204.8</v>
      </c>
      <c r="M1472" s="38">
        <v>204.8</v>
      </c>
      <c r="N1472" s="37">
        <v>204.8</v>
      </c>
      <c r="O1472" s="37">
        <v>204.8</v>
      </c>
      <c r="P1472" s="37">
        <v>204.8</v>
      </c>
      <c r="Q1472" s="37">
        <v>204.8</v>
      </c>
      <c r="R1472" s="37">
        <v>204.8</v>
      </c>
      <c r="S1472" s="37">
        <v>204.8</v>
      </c>
      <c r="T1472" s="207"/>
    </row>
    <row r="1473" spans="1:20" s="5" customFormat="1" ht="13.2">
      <c r="A1473" s="5">
        <f t="shared" si="49"/>
        <v>1473</v>
      </c>
      <c r="B1473" s="51" t="s">
        <v>1813</v>
      </c>
      <c r="C1473" s="51" t="s">
        <v>1814</v>
      </c>
      <c r="D1473" s="51"/>
      <c r="E1473" s="51" t="s">
        <v>1218</v>
      </c>
      <c r="F1473" s="51" t="s">
        <v>1501</v>
      </c>
      <c r="G1473" s="51" t="s">
        <v>40</v>
      </c>
      <c r="H1473" s="52">
        <v>2024</v>
      </c>
      <c r="I1473" s="38">
        <v>200.8</v>
      </c>
      <c r="J1473" s="38">
        <v>200.8</v>
      </c>
      <c r="K1473" s="38">
        <v>200.8</v>
      </c>
      <c r="L1473" s="38">
        <v>200.8</v>
      </c>
      <c r="M1473" s="38">
        <v>200.8</v>
      </c>
      <c r="N1473" s="37">
        <v>200.8</v>
      </c>
      <c r="O1473" s="37">
        <v>200.8</v>
      </c>
      <c r="P1473" s="37">
        <v>200.8</v>
      </c>
      <c r="Q1473" s="37">
        <v>200.8</v>
      </c>
      <c r="R1473" s="37">
        <v>200.8</v>
      </c>
      <c r="S1473" s="37">
        <v>200.8</v>
      </c>
      <c r="T1473" s="207"/>
    </row>
    <row r="1474" spans="1:20" s="5" customFormat="1" ht="13.2">
      <c r="A1474" s="5">
        <f t="shared" si="49"/>
        <v>1474</v>
      </c>
      <c r="B1474" s="51" t="s">
        <v>2093</v>
      </c>
      <c r="C1474" s="51" t="s">
        <v>2094</v>
      </c>
      <c r="D1474" s="51"/>
      <c r="E1474" s="51" t="s">
        <v>41</v>
      </c>
      <c r="F1474" s="51" t="s">
        <v>1501</v>
      </c>
      <c r="G1474" s="51" t="s">
        <v>33</v>
      </c>
      <c r="H1474" s="52">
        <v>2024</v>
      </c>
      <c r="I1474" s="38">
        <v>200.8</v>
      </c>
      <c r="J1474" s="38">
        <v>200.8</v>
      </c>
      <c r="K1474" s="38">
        <v>200.8</v>
      </c>
      <c r="L1474" s="38">
        <v>200.8</v>
      </c>
      <c r="M1474" s="38">
        <v>200.8</v>
      </c>
      <c r="N1474" s="37">
        <v>200.8</v>
      </c>
      <c r="O1474" s="37">
        <v>200.8</v>
      </c>
      <c r="P1474" s="37">
        <v>200.8</v>
      </c>
      <c r="Q1474" s="37">
        <v>200.8</v>
      </c>
      <c r="R1474" s="37">
        <v>200.8</v>
      </c>
      <c r="S1474" s="37">
        <v>200.8</v>
      </c>
      <c r="T1474" s="207"/>
    </row>
    <row r="1475" spans="1:20" s="5" customFormat="1" ht="13.2">
      <c r="A1475" s="5">
        <f t="shared" si="49"/>
        <v>1475</v>
      </c>
      <c r="B1475" s="51" t="s">
        <v>1881</v>
      </c>
      <c r="C1475" s="51" t="s">
        <v>1882</v>
      </c>
      <c r="D1475" s="51"/>
      <c r="E1475" s="51" t="s">
        <v>384</v>
      </c>
      <c r="F1475" s="51" t="s">
        <v>1501</v>
      </c>
      <c r="G1475" s="51" t="s">
        <v>40</v>
      </c>
      <c r="H1475" s="52">
        <v>2024</v>
      </c>
      <c r="I1475" s="38">
        <v>200.8</v>
      </c>
      <c r="J1475" s="38">
        <v>200.8</v>
      </c>
      <c r="K1475" s="38">
        <v>200.8</v>
      </c>
      <c r="L1475" s="38">
        <v>200.8</v>
      </c>
      <c r="M1475" s="38">
        <v>200.8</v>
      </c>
      <c r="N1475" s="37">
        <v>200.8</v>
      </c>
      <c r="O1475" s="37">
        <v>200.8</v>
      </c>
      <c r="P1475" s="37">
        <v>200.8</v>
      </c>
      <c r="Q1475" s="37">
        <v>200.8</v>
      </c>
      <c r="R1475" s="37">
        <v>200.8</v>
      </c>
      <c r="S1475" s="37">
        <v>200.8</v>
      </c>
      <c r="T1475" s="207"/>
    </row>
    <row r="1476" spans="1:20" s="5" customFormat="1" ht="13.2">
      <c r="A1476" s="5">
        <f t="shared" si="49"/>
        <v>1476</v>
      </c>
      <c r="B1476" s="51" t="s">
        <v>2096</v>
      </c>
      <c r="C1476" s="51" t="s">
        <v>2097</v>
      </c>
      <c r="D1476" s="51"/>
      <c r="E1476" s="51" t="s">
        <v>1536</v>
      </c>
      <c r="F1476" s="51" t="s">
        <v>1501</v>
      </c>
      <c r="G1476" s="51" t="s">
        <v>69</v>
      </c>
      <c r="H1476" s="52">
        <v>2024</v>
      </c>
      <c r="I1476" s="38">
        <v>50.3</v>
      </c>
      <c r="J1476" s="38">
        <v>50.3</v>
      </c>
      <c r="K1476" s="38">
        <v>50.3</v>
      </c>
      <c r="L1476" s="38">
        <v>50.3</v>
      </c>
      <c r="M1476" s="38">
        <v>50.3</v>
      </c>
      <c r="N1476" s="37">
        <v>50.3</v>
      </c>
      <c r="O1476" s="37">
        <v>50.3</v>
      </c>
      <c r="P1476" s="37">
        <v>50.3</v>
      </c>
      <c r="Q1476" s="37">
        <v>50.3</v>
      </c>
      <c r="R1476" s="37">
        <v>50.3</v>
      </c>
      <c r="S1476" s="37">
        <v>50.3</v>
      </c>
      <c r="T1476" s="207"/>
    </row>
    <row r="1477" spans="1:20" s="5" customFormat="1" ht="13.2">
      <c r="A1477" s="5">
        <f t="shared" si="49"/>
        <v>1477</v>
      </c>
      <c r="B1477" s="51" t="s">
        <v>2816</v>
      </c>
      <c r="C1477" s="51" t="s">
        <v>2817</v>
      </c>
      <c r="D1477" s="51"/>
      <c r="E1477" s="51" t="s">
        <v>628</v>
      </c>
      <c r="F1477" s="51" t="s">
        <v>1501</v>
      </c>
      <c r="G1477" s="51" t="s">
        <v>186</v>
      </c>
      <c r="H1477" s="52">
        <v>2024</v>
      </c>
      <c r="I1477" s="38">
        <v>255.3</v>
      </c>
      <c r="J1477" s="38">
        <v>255.3</v>
      </c>
      <c r="K1477" s="38">
        <v>255.3</v>
      </c>
      <c r="L1477" s="38">
        <v>255.3</v>
      </c>
      <c r="M1477" s="38">
        <v>255.3</v>
      </c>
      <c r="N1477" s="37">
        <v>255.3</v>
      </c>
      <c r="O1477" s="37">
        <v>255.3</v>
      </c>
      <c r="P1477" s="37">
        <v>255.3</v>
      </c>
      <c r="Q1477" s="37">
        <v>255.3</v>
      </c>
      <c r="R1477" s="37">
        <v>255.3</v>
      </c>
      <c r="S1477" s="37">
        <v>255.3</v>
      </c>
      <c r="T1477" s="207"/>
    </row>
    <row r="1478" spans="1:20" s="5" customFormat="1" ht="13.2">
      <c r="A1478" s="5">
        <f t="shared" ref="A1478:A1541" si="51">A1477+1</f>
        <v>1478</v>
      </c>
      <c r="B1478" s="51" t="s">
        <v>4219</v>
      </c>
      <c r="C1478" s="51" t="s">
        <v>2872</v>
      </c>
      <c r="D1478" s="51"/>
      <c r="E1478" s="51" t="s">
        <v>1218</v>
      </c>
      <c r="F1478" s="51" t="s">
        <v>1501</v>
      </c>
      <c r="G1478" s="51" t="s">
        <v>40</v>
      </c>
      <c r="H1478" s="52">
        <v>2025</v>
      </c>
      <c r="I1478" s="38">
        <v>103.3</v>
      </c>
      <c r="J1478" s="38">
        <v>103.3</v>
      </c>
      <c r="K1478" s="38">
        <v>103.3</v>
      </c>
      <c r="L1478" s="38">
        <v>103.3</v>
      </c>
      <c r="M1478" s="38">
        <v>103.3</v>
      </c>
      <c r="N1478" s="37">
        <v>103.3</v>
      </c>
      <c r="O1478" s="37">
        <v>103.3</v>
      </c>
      <c r="P1478" s="37">
        <v>103.3</v>
      </c>
      <c r="Q1478" s="37">
        <v>103.3</v>
      </c>
      <c r="R1478" s="37">
        <v>103.3</v>
      </c>
      <c r="S1478" s="37">
        <v>103.3</v>
      </c>
      <c r="T1478" s="207"/>
    </row>
    <row r="1479" spans="1:20" s="5" customFormat="1" ht="13.2">
      <c r="A1479" s="5">
        <f t="shared" si="51"/>
        <v>1479</v>
      </c>
      <c r="B1479" s="51" t="s">
        <v>4220</v>
      </c>
      <c r="C1479" s="51" t="s">
        <v>4221</v>
      </c>
      <c r="D1479" s="51"/>
      <c r="E1479" s="51" t="s">
        <v>231</v>
      </c>
      <c r="F1479" s="51" t="s">
        <v>1501</v>
      </c>
      <c r="G1479" s="51" t="s">
        <v>186</v>
      </c>
      <c r="H1479" s="52">
        <v>2025</v>
      </c>
      <c r="I1479" s="38">
        <v>206.9</v>
      </c>
      <c r="J1479" s="38">
        <v>0</v>
      </c>
      <c r="K1479" s="38">
        <v>206.9</v>
      </c>
      <c r="L1479" s="38">
        <v>206.9</v>
      </c>
      <c r="M1479" s="38">
        <v>206.9</v>
      </c>
      <c r="N1479" s="37">
        <v>206.9</v>
      </c>
      <c r="O1479" s="37">
        <v>206.9</v>
      </c>
      <c r="P1479" s="37">
        <v>206.9</v>
      </c>
      <c r="Q1479" s="37">
        <v>206.9</v>
      </c>
      <c r="R1479" s="37">
        <v>206.9</v>
      </c>
      <c r="S1479" s="37">
        <v>206.9</v>
      </c>
      <c r="T1479" s="207"/>
    </row>
    <row r="1480" spans="1:20" s="5" customFormat="1" ht="13.2">
      <c r="A1480" s="5">
        <f t="shared" si="51"/>
        <v>1480</v>
      </c>
      <c r="B1480" s="51" t="s">
        <v>2818</v>
      </c>
      <c r="C1480" s="51" t="s">
        <v>2819</v>
      </c>
      <c r="D1480" s="51"/>
      <c r="E1480" s="51" t="s">
        <v>257</v>
      </c>
      <c r="F1480" s="51" t="s">
        <v>1501</v>
      </c>
      <c r="G1480" s="51" t="s">
        <v>186</v>
      </c>
      <c r="H1480" s="52">
        <v>2024</v>
      </c>
      <c r="I1480" s="38">
        <v>206.4</v>
      </c>
      <c r="J1480" s="38">
        <v>206.4</v>
      </c>
      <c r="K1480" s="38">
        <v>206.4</v>
      </c>
      <c r="L1480" s="38">
        <v>206.4</v>
      </c>
      <c r="M1480" s="38">
        <v>206.4</v>
      </c>
      <c r="N1480" s="37">
        <v>206.4</v>
      </c>
      <c r="O1480" s="37">
        <v>206.4</v>
      </c>
      <c r="P1480" s="37">
        <v>206.4</v>
      </c>
      <c r="Q1480" s="37">
        <v>206.4</v>
      </c>
      <c r="R1480" s="37">
        <v>206.4</v>
      </c>
      <c r="S1480" s="37">
        <v>206.4</v>
      </c>
      <c r="T1480" s="207"/>
    </row>
    <row r="1481" spans="1:20" s="5" customFormat="1" ht="13.2">
      <c r="A1481" s="5">
        <f t="shared" si="51"/>
        <v>1481</v>
      </c>
      <c r="B1481" s="51" t="s">
        <v>4222</v>
      </c>
      <c r="C1481" s="51" t="s">
        <v>4223</v>
      </c>
      <c r="D1481" s="51"/>
      <c r="E1481" s="51" t="s">
        <v>257</v>
      </c>
      <c r="F1481" s="51" t="s">
        <v>1501</v>
      </c>
      <c r="G1481" s="51" t="s">
        <v>186</v>
      </c>
      <c r="H1481" s="52">
        <v>2025</v>
      </c>
      <c r="I1481" s="38">
        <v>406.1</v>
      </c>
      <c r="J1481" s="38">
        <v>0</v>
      </c>
      <c r="K1481" s="38">
        <v>406.1</v>
      </c>
      <c r="L1481" s="38">
        <v>406.1</v>
      </c>
      <c r="M1481" s="38">
        <v>406.1</v>
      </c>
      <c r="N1481" s="37">
        <v>406.1</v>
      </c>
      <c r="O1481" s="37">
        <v>406.1</v>
      </c>
      <c r="P1481" s="37">
        <v>406.1</v>
      </c>
      <c r="Q1481" s="37">
        <v>406.1</v>
      </c>
      <c r="R1481" s="37">
        <v>406.1</v>
      </c>
      <c r="S1481" s="37">
        <v>406.1</v>
      </c>
      <c r="T1481" s="207"/>
    </row>
    <row r="1482" spans="1:20" s="5" customFormat="1" ht="13.2">
      <c r="A1482" s="5">
        <f t="shared" si="51"/>
        <v>1482</v>
      </c>
      <c r="B1482" s="51" t="s">
        <v>4224</v>
      </c>
      <c r="C1482" s="51" t="s">
        <v>4225</v>
      </c>
      <c r="D1482" s="51"/>
      <c r="E1482" s="51" t="s">
        <v>170</v>
      </c>
      <c r="F1482" s="51" t="s">
        <v>1501</v>
      </c>
      <c r="G1482" s="51" t="s">
        <v>31</v>
      </c>
      <c r="H1482" s="52">
        <v>2024</v>
      </c>
      <c r="I1482" s="38">
        <v>82.1</v>
      </c>
      <c r="J1482" s="38">
        <v>0</v>
      </c>
      <c r="K1482" s="38">
        <v>0</v>
      </c>
      <c r="L1482" s="38">
        <v>0</v>
      </c>
      <c r="M1482" s="38">
        <v>0</v>
      </c>
      <c r="N1482" s="37">
        <v>0</v>
      </c>
      <c r="O1482" s="37">
        <v>0</v>
      </c>
      <c r="P1482" s="37">
        <v>0</v>
      </c>
      <c r="Q1482" s="37">
        <v>0</v>
      </c>
      <c r="R1482" s="37">
        <v>0</v>
      </c>
      <c r="S1482" s="37">
        <v>0</v>
      </c>
      <c r="T1482" s="207"/>
    </row>
    <row r="1483" spans="1:20" s="5" customFormat="1" ht="13.2">
      <c r="A1483" s="5">
        <f t="shared" si="51"/>
        <v>1483</v>
      </c>
      <c r="B1483" s="51" t="s">
        <v>4226</v>
      </c>
      <c r="C1483" s="51" t="s">
        <v>4227</v>
      </c>
      <c r="D1483" s="51"/>
      <c r="E1483" s="51" t="s">
        <v>48</v>
      </c>
      <c r="F1483" s="51" t="s">
        <v>1501</v>
      </c>
      <c r="G1483" s="51" t="s">
        <v>32</v>
      </c>
      <c r="H1483" s="52">
        <v>2026</v>
      </c>
      <c r="I1483" s="38">
        <v>97.4</v>
      </c>
      <c r="J1483" s="38">
        <v>0</v>
      </c>
      <c r="K1483" s="38">
        <v>97.4</v>
      </c>
      <c r="L1483" s="38">
        <v>97.4</v>
      </c>
      <c r="M1483" s="38">
        <v>97.4</v>
      </c>
      <c r="N1483" s="37">
        <v>97.4</v>
      </c>
      <c r="O1483" s="37">
        <v>97.4</v>
      </c>
      <c r="P1483" s="37">
        <v>97.4</v>
      </c>
      <c r="Q1483" s="37">
        <v>97.4</v>
      </c>
      <c r="R1483" s="37">
        <v>97.4</v>
      </c>
      <c r="S1483" s="37">
        <v>97.4</v>
      </c>
      <c r="T1483" s="207"/>
    </row>
    <row r="1484" spans="1:20" s="5" customFormat="1" ht="13.2">
      <c r="A1484" s="5">
        <f t="shared" si="51"/>
        <v>1484</v>
      </c>
      <c r="B1484" s="51" t="s">
        <v>4228</v>
      </c>
      <c r="C1484" s="51" t="s">
        <v>4229</v>
      </c>
      <c r="D1484" s="51"/>
      <c r="E1484" s="51" t="s">
        <v>1795</v>
      </c>
      <c r="F1484" s="51" t="s">
        <v>1501</v>
      </c>
      <c r="G1484" s="51" t="s">
        <v>31</v>
      </c>
      <c r="H1484" s="52">
        <v>2025</v>
      </c>
      <c r="I1484" s="38">
        <v>156.9</v>
      </c>
      <c r="J1484" s="38">
        <v>0</v>
      </c>
      <c r="K1484" s="38">
        <v>156.9</v>
      </c>
      <c r="L1484" s="38">
        <v>156.9</v>
      </c>
      <c r="M1484" s="38">
        <v>156.9</v>
      </c>
      <c r="N1484" s="37">
        <v>156.9</v>
      </c>
      <c r="O1484" s="37">
        <v>156.9</v>
      </c>
      <c r="P1484" s="37">
        <v>156.9</v>
      </c>
      <c r="Q1484" s="37">
        <v>156.9</v>
      </c>
      <c r="R1484" s="37">
        <v>156.9</v>
      </c>
      <c r="S1484" s="37">
        <v>156.9</v>
      </c>
      <c r="T1484" s="207"/>
    </row>
    <row r="1485" spans="1:20" s="5" customFormat="1" ht="13.2">
      <c r="A1485" s="5">
        <f t="shared" si="51"/>
        <v>1485</v>
      </c>
      <c r="B1485" s="51" t="s">
        <v>4230</v>
      </c>
      <c r="C1485" s="51" t="s">
        <v>4231</v>
      </c>
      <c r="D1485" s="51"/>
      <c r="E1485" s="51" t="s">
        <v>499</v>
      </c>
      <c r="F1485" s="51" t="s">
        <v>1501</v>
      </c>
      <c r="G1485" s="51" t="s">
        <v>31</v>
      </c>
      <c r="H1485" s="52">
        <v>2024</v>
      </c>
      <c r="I1485" s="38">
        <v>9.9</v>
      </c>
      <c r="J1485" s="38">
        <v>9.9</v>
      </c>
      <c r="K1485" s="38">
        <v>9.9</v>
      </c>
      <c r="L1485" s="38">
        <v>9.9</v>
      </c>
      <c r="M1485" s="38">
        <v>9.9</v>
      </c>
      <c r="N1485" s="37">
        <v>9.9</v>
      </c>
      <c r="O1485" s="37">
        <v>9.9</v>
      </c>
      <c r="P1485" s="37">
        <v>9.9</v>
      </c>
      <c r="Q1485" s="37">
        <v>9.9</v>
      </c>
      <c r="R1485" s="37">
        <v>9.9</v>
      </c>
      <c r="S1485" s="37">
        <v>9.9</v>
      </c>
      <c r="T1485" s="207"/>
    </row>
    <row r="1486" spans="1:20" s="5" customFormat="1" ht="13.2">
      <c r="A1486" s="5">
        <f t="shared" si="51"/>
        <v>1486</v>
      </c>
      <c r="B1486" s="51" t="s">
        <v>2431</v>
      </c>
      <c r="C1486" s="51" t="s">
        <v>2432</v>
      </c>
      <c r="D1486" s="51"/>
      <c r="E1486" s="51" t="s">
        <v>513</v>
      </c>
      <c r="F1486" s="51" t="s">
        <v>1501</v>
      </c>
      <c r="G1486" s="51" t="s">
        <v>31</v>
      </c>
      <c r="H1486" s="52">
        <v>2025</v>
      </c>
      <c r="I1486" s="38">
        <v>153.9</v>
      </c>
      <c r="J1486" s="38">
        <v>153.9</v>
      </c>
      <c r="K1486" s="38">
        <v>153.9</v>
      </c>
      <c r="L1486" s="38">
        <v>153.9</v>
      </c>
      <c r="M1486" s="38">
        <v>153.9</v>
      </c>
      <c r="N1486" s="37">
        <v>153.9</v>
      </c>
      <c r="O1486" s="37">
        <v>153.9</v>
      </c>
      <c r="P1486" s="37">
        <v>153.9</v>
      </c>
      <c r="Q1486" s="37">
        <v>153.9</v>
      </c>
      <c r="R1486" s="37">
        <v>153.9</v>
      </c>
      <c r="S1486" s="37">
        <v>153.9</v>
      </c>
      <c r="T1486" s="207"/>
    </row>
    <row r="1487" spans="1:20" s="5" customFormat="1" ht="13.2">
      <c r="A1487" s="5">
        <f t="shared" si="51"/>
        <v>1487</v>
      </c>
      <c r="B1487" s="51" t="s">
        <v>4232</v>
      </c>
      <c r="C1487" s="51" t="s">
        <v>4233</v>
      </c>
      <c r="D1487" s="51"/>
      <c r="E1487" s="51" t="s">
        <v>1722</v>
      </c>
      <c r="F1487" s="51" t="s">
        <v>1501</v>
      </c>
      <c r="G1487" s="51" t="s">
        <v>31</v>
      </c>
      <c r="H1487" s="52">
        <v>2024</v>
      </c>
      <c r="I1487" s="38">
        <v>9.9</v>
      </c>
      <c r="J1487" s="38">
        <v>9.9</v>
      </c>
      <c r="K1487" s="38">
        <v>9.9</v>
      </c>
      <c r="L1487" s="38">
        <v>9.9</v>
      </c>
      <c r="M1487" s="38">
        <v>9.9</v>
      </c>
      <c r="N1487" s="37">
        <v>9.9</v>
      </c>
      <c r="O1487" s="37">
        <v>9.9</v>
      </c>
      <c r="P1487" s="37">
        <v>9.9</v>
      </c>
      <c r="Q1487" s="37">
        <v>9.9</v>
      </c>
      <c r="R1487" s="37">
        <v>9.9</v>
      </c>
      <c r="S1487" s="37">
        <v>9.9</v>
      </c>
      <c r="T1487" s="207"/>
    </row>
    <row r="1488" spans="1:20" s="5" customFormat="1" ht="13.2">
      <c r="A1488" s="5">
        <f t="shared" si="51"/>
        <v>1488</v>
      </c>
      <c r="B1488" s="51" t="s">
        <v>2820</v>
      </c>
      <c r="C1488" s="51" t="s">
        <v>2821</v>
      </c>
      <c r="D1488" s="51"/>
      <c r="E1488" s="51" t="s">
        <v>257</v>
      </c>
      <c r="F1488" s="51" t="s">
        <v>1501</v>
      </c>
      <c r="G1488" s="51" t="s">
        <v>186</v>
      </c>
      <c r="H1488" s="52">
        <v>2024</v>
      </c>
      <c r="I1488" s="38">
        <v>209.3</v>
      </c>
      <c r="J1488" s="38">
        <v>209.3</v>
      </c>
      <c r="K1488" s="38">
        <v>209.3</v>
      </c>
      <c r="L1488" s="38">
        <v>209.3</v>
      </c>
      <c r="M1488" s="38">
        <v>209.3</v>
      </c>
      <c r="N1488" s="37">
        <v>209.3</v>
      </c>
      <c r="O1488" s="37">
        <v>209.3</v>
      </c>
      <c r="P1488" s="37">
        <v>209.3</v>
      </c>
      <c r="Q1488" s="37">
        <v>209.3</v>
      </c>
      <c r="R1488" s="37">
        <v>209.3</v>
      </c>
      <c r="S1488" s="37">
        <v>209.3</v>
      </c>
      <c r="T1488" s="207"/>
    </row>
    <row r="1489" spans="1:20" s="5" customFormat="1" ht="13.2">
      <c r="A1489" s="5">
        <f t="shared" si="51"/>
        <v>1489</v>
      </c>
      <c r="B1489" s="51" t="s">
        <v>4234</v>
      </c>
      <c r="C1489" s="51" t="s">
        <v>4235</v>
      </c>
      <c r="D1489" s="51"/>
      <c r="E1489" s="51" t="s">
        <v>34</v>
      </c>
      <c r="F1489" s="51" t="s">
        <v>1501</v>
      </c>
      <c r="G1489" s="51" t="s">
        <v>69</v>
      </c>
      <c r="H1489" s="52">
        <v>2025</v>
      </c>
      <c r="I1489" s="38">
        <v>100.8</v>
      </c>
      <c r="J1489" s="38">
        <v>0</v>
      </c>
      <c r="K1489" s="38">
        <v>100.8</v>
      </c>
      <c r="L1489" s="38">
        <v>100.8</v>
      </c>
      <c r="M1489" s="38">
        <v>100.8</v>
      </c>
      <c r="N1489" s="37">
        <v>100.8</v>
      </c>
      <c r="O1489" s="37">
        <v>100.8</v>
      </c>
      <c r="P1489" s="37">
        <v>100.8</v>
      </c>
      <c r="Q1489" s="37">
        <v>100.8</v>
      </c>
      <c r="R1489" s="37">
        <v>100.8</v>
      </c>
      <c r="S1489" s="37">
        <v>100.8</v>
      </c>
      <c r="T1489" s="207"/>
    </row>
    <row r="1490" spans="1:20" s="5" customFormat="1" ht="13.2">
      <c r="A1490" s="5">
        <f t="shared" si="51"/>
        <v>1490</v>
      </c>
      <c r="B1490" s="51" t="s">
        <v>4236</v>
      </c>
      <c r="C1490" s="51" t="s">
        <v>4237</v>
      </c>
      <c r="D1490" s="51"/>
      <c r="E1490" s="51" t="s">
        <v>248</v>
      </c>
      <c r="F1490" s="51" t="s">
        <v>1501</v>
      </c>
      <c r="G1490" s="51" t="s">
        <v>186</v>
      </c>
      <c r="H1490" s="52">
        <v>2025</v>
      </c>
      <c r="I1490" s="38">
        <v>170</v>
      </c>
      <c r="J1490" s="38">
        <v>170</v>
      </c>
      <c r="K1490" s="38">
        <v>170</v>
      </c>
      <c r="L1490" s="38">
        <v>170</v>
      </c>
      <c r="M1490" s="38">
        <v>170</v>
      </c>
      <c r="N1490" s="37">
        <v>170</v>
      </c>
      <c r="O1490" s="37">
        <v>170</v>
      </c>
      <c r="P1490" s="37">
        <v>170</v>
      </c>
      <c r="Q1490" s="37">
        <v>170</v>
      </c>
      <c r="R1490" s="37">
        <v>170</v>
      </c>
      <c r="S1490" s="37">
        <v>170</v>
      </c>
      <c r="T1490" s="207"/>
    </row>
    <row r="1491" spans="1:20" s="5" customFormat="1" ht="13.2">
      <c r="A1491" s="5">
        <f t="shared" si="51"/>
        <v>1491</v>
      </c>
      <c r="B1491" s="51" t="s">
        <v>2822</v>
      </c>
      <c r="C1491" s="51" t="s">
        <v>2823</v>
      </c>
      <c r="D1491" s="51"/>
      <c r="E1491" s="51" t="s">
        <v>662</v>
      </c>
      <c r="F1491" s="51" t="s">
        <v>1501</v>
      </c>
      <c r="G1491" s="51" t="s">
        <v>31</v>
      </c>
      <c r="H1491" s="52">
        <v>2024</v>
      </c>
      <c r="I1491" s="38">
        <v>125.4</v>
      </c>
      <c r="J1491" s="38">
        <v>125.4</v>
      </c>
      <c r="K1491" s="38">
        <v>125.4</v>
      </c>
      <c r="L1491" s="38">
        <v>125.4</v>
      </c>
      <c r="M1491" s="38">
        <v>125.4</v>
      </c>
      <c r="N1491" s="37">
        <v>125.4</v>
      </c>
      <c r="O1491" s="37">
        <v>125.4</v>
      </c>
      <c r="P1491" s="37">
        <v>125.4</v>
      </c>
      <c r="Q1491" s="37">
        <v>125.4</v>
      </c>
      <c r="R1491" s="37">
        <v>125.4</v>
      </c>
      <c r="S1491" s="37">
        <v>125.4</v>
      </c>
      <c r="T1491" s="207"/>
    </row>
    <row r="1492" spans="1:20" s="5" customFormat="1" ht="13.2">
      <c r="A1492" s="5">
        <f t="shared" si="51"/>
        <v>1492</v>
      </c>
      <c r="B1492" s="51" t="s">
        <v>4238</v>
      </c>
      <c r="C1492" s="51" t="s">
        <v>4239</v>
      </c>
      <c r="D1492" s="51"/>
      <c r="E1492" s="51" t="s">
        <v>39</v>
      </c>
      <c r="F1492" s="51" t="s">
        <v>1501</v>
      </c>
      <c r="G1492" s="51" t="s">
        <v>32</v>
      </c>
      <c r="H1492" s="52">
        <v>2024</v>
      </c>
      <c r="I1492" s="38">
        <v>7</v>
      </c>
      <c r="J1492" s="38">
        <v>7</v>
      </c>
      <c r="K1492" s="38">
        <v>7</v>
      </c>
      <c r="L1492" s="38">
        <v>7</v>
      </c>
      <c r="M1492" s="38">
        <v>7</v>
      </c>
      <c r="N1492" s="37">
        <v>7</v>
      </c>
      <c r="O1492" s="37">
        <v>7</v>
      </c>
      <c r="P1492" s="37">
        <v>7</v>
      </c>
      <c r="Q1492" s="37">
        <v>7</v>
      </c>
      <c r="R1492" s="37">
        <v>7</v>
      </c>
      <c r="S1492" s="37">
        <v>7</v>
      </c>
      <c r="T1492" s="207"/>
    </row>
    <row r="1493" spans="1:20" s="5" customFormat="1" ht="13.2">
      <c r="A1493" s="5">
        <f t="shared" si="51"/>
        <v>1493</v>
      </c>
      <c r="B1493" s="51" t="s">
        <v>2472</v>
      </c>
      <c r="C1493" s="51" t="s">
        <v>2473</v>
      </c>
      <c r="D1493" s="51"/>
      <c r="E1493" s="51" t="s">
        <v>1536</v>
      </c>
      <c r="F1493" s="51" t="s">
        <v>1501</v>
      </c>
      <c r="G1493" s="51" t="s">
        <v>69</v>
      </c>
      <c r="H1493" s="52">
        <v>2025</v>
      </c>
      <c r="I1493" s="38">
        <v>153</v>
      </c>
      <c r="J1493" s="38">
        <v>0</v>
      </c>
      <c r="K1493" s="38">
        <v>153</v>
      </c>
      <c r="L1493" s="38">
        <v>153</v>
      </c>
      <c r="M1493" s="38">
        <v>153</v>
      </c>
      <c r="N1493" s="37">
        <v>153</v>
      </c>
      <c r="O1493" s="37">
        <v>153</v>
      </c>
      <c r="P1493" s="37">
        <v>153</v>
      </c>
      <c r="Q1493" s="37">
        <v>153</v>
      </c>
      <c r="R1493" s="37">
        <v>153</v>
      </c>
      <c r="S1493" s="37">
        <v>153</v>
      </c>
      <c r="T1493" s="207"/>
    </row>
    <row r="1494" spans="1:20" s="5" customFormat="1" ht="13.2">
      <c r="A1494" s="5">
        <f t="shared" si="51"/>
        <v>1494</v>
      </c>
      <c r="B1494" s="51" t="s">
        <v>4240</v>
      </c>
      <c r="C1494" s="51" t="s">
        <v>4241</v>
      </c>
      <c r="D1494" s="51"/>
      <c r="E1494" s="51" t="s">
        <v>257</v>
      </c>
      <c r="F1494" s="51" t="s">
        <v>1501</v>
      </c>
      <c r="G1494" s="51" t="s">
        <v>186</v>
      </c>
      <c r="H1494" s="52">
        <v>2024</v>
      </c>
      <c r="I1494" s="38">
        <v>9.9</v>
      </c>
      <c r="J1494" s="38">
        <v>9.9</v>
      </c>
      <c r="K1494" s="38">
        <v>9.9</v>
      </c>
      <c r="L1494" s="38">
        <v>9.9</v>
      </c>
      <c r="M1494" s="38">
        <v>9.9</v>
      </c>
      <c r="N1494" s="37">
        <v>9.9</v>
      </c>
      <c r="O1494" s="37">
        <v>9.9</v>
      </c>
      <c r="P1494" s="37">
        <v>9.9</v>
      </c>
      <c r="Q1494" s="37">
        <v>9.9</v>
      </c>
      <c r="R1494" s="37">
        <v>9.9</v>
      </c>
      <c r="S1494" s="37">
        <v>9.9</v>
      </c>
      <c r="T1494" s="207"/>
    </row>
    <row r="1495" spans="1:20" s="5" customFormat="1" ht="13.2">
      <c r="A1495" s="5">
        <f t="shared" si="51"/>
        <v>1495</v>
      </c>
      <c r="B1495" s="51" t="s">
        <v>4242</v>
      </c>
      <c r="C1495" s="51" t="s">
        <v>4243</v>
      </c>
      <c r="D1495" s="51"/>
      <c r="E1495" s="51" t="s">
        <v>231</v>
      </c>
      <c r="F1495" s="51" t="s">
        <v>1501</v>
      </c>
      <c r="G1495" s="51" t="s">
        <v>186</v>
      </c>
      <c r="H1495" s="52">
        <v>2024</v>
      </c>
      <c r="I1495" s="38">
        <v>150</v>
      </c>
      <c r="J1495" s="38">
        <v>150</v>
      </c>
      <c r="K1495" s="38">
        <v>150</v>
      </c>
      <c r="L1495" s="38">
        <v>150</v>
      </c>
      <c r="M1495" s="38">
        <v>150</v>
      </c>
      <c r="N1495" s="37">
        <v>150</v>
      </c>
      <c r="O1495" s="37">
        <v>150</v>
      </c>
      <c r="P1495" s="37">
        <v>150</v>
      </c>
      <c r="Q1495" s="37">
        <v>150</v>
      </c>
      <c r="R1495" s="37">
        <v>150</v>
      </c>
      <c r="S1495" s="37">
        <v>150</v>
      </c>
      <c r="T1495" s="207"/>
    </row>
    <row r="1496" spans="1:20" s="5" customFormat="1" ht="13.2">
      <c r="A1496" s="5">
        <f t="shared" si="51"/>
        <v>1496</v>
      </c>
      <c r="B1496" s="51" t="s">
        <v>2824</v>
      </c>
      <c r="C1496" s="51" t="s">
        <v>2825</v>
      </c>
      <c r="D1496" s="51"/>
      <c r="E1496" s="51" t="s">
        <v>1536</v>
      </c>
      <c r="F1496" s="51" t="s">
        <v>1501</v>
      </c>
      <c r="G1496" s="51" t="s">
        <v>69</v>
      </c>
      <c r="H1496" s="52">
        <v>2024</v>
      </c>
      <c r="I1496" s="38">
        <v>5</v>
      </c>
      <c r="J1496" s="38">
        <v>5</v>
      </c>
      <c r="K1496" s="38">
        <v>5</v>
      </c>
      <c r="L1496" s="38">
        <v>5</v>
      </c>
      <c r="M1496" s="38">
        <v>5</v>
      </c>
      <c r="N1496" s="37">
        <v>5</v>
      </c>
      <c r="O1496" s="37">
        <v>5</v>
      </c>
      <c r="P1496" s="37">
        <v>5</v>
      </c>
      <c r="Q1496" s="37">
        <v>5</v>
      </c>
      <c r="R1496" s="37">
        <v>5</v>
      </c>
      <c r="S1496" s="37">
        <v>5</v>
      </c>
      <c r="T1496" s="207"/>
    </row>
    <row r="1497" spans="1:20" s="5" customFormat="1" ht="13.2">
      <c r="A1497" s="5">
        <f t="shared" si="51"/>
        <v>1497</v>
      </c>
      <c r="B1497" s="51" t="s">
        <v>4244</v>
      </c>
      <c r="C1497" s="51" t="s">
        <v>4245</v>
      </c>
      <c r="D1497" s="51"/>
      <c r="E1497" s="51" t="s">
        <v>41</v>
      </c>
      <c r="F1497" s="51" t="s">
        <v>1501</v>
      </c>
      <c r="G1497" s="51" t="s">
        <v>33</v>
      </c>
      <c r="H1497" s="52">
        <v>2025</v>
      </c>
      <c r="I1497" s="38">
        <v>75</v>
      </c>
      <c r="J1497" s="38">
        <v>75</v>
      </c>
      <c r="K1497" s="38">
        <v>75</v>
      </c>
      <c r="L1497" s="38">
        <v>75</v>
      </c>
      <c r="M1497" s="38">
        <v>75</v>
      </c>
      <c r="N1497" s="37">
        <v>75</v>
      </c>
      <c r="O1497" s="37">
        <v>75</v>
      </c>
      <c r="P1497" s="37">
        <v>75</v>
      </c>
      <c r="Q1497" s="37">
        <v>75</v>
      </c>
      <c r="R1497" s="37">
        <v>75</v>
      </c>
      <c r="S1497" s="37">
        <v>75</v>
      </c>
      <c r="T1497" s="207"/>
    </row>
    <row r="1498" spans="1:20" s="5" customFormat="1" ht="13.2">
      <c r="A1498" s="5">
        <f t="shared" si="51"/>
        <v>1498</v>
      </c>
      <c r="B1498" s="51" t="s">
        <v>4246</v>
      </c>
      <c r="C1498" s="51" t="s">
        <v>4247</v>
      </c>
      <c r="D1498" s="51"/>
      <c r="E1498" s="51" t="s">
        <v>47</v>
      </c>
      <c r="F1498" s="51" t="s">
        <v>1501</v>
      </c>
      <c r="G1498" s="51" t="s">
        <v>31</v>
      </c>
      <c r="H1498" s="52">
        <v>2025</v>
      </c>
      <c r="I1498" s="38">
        <v>154.4</v>
      </c>
      <c r="J1498" s="38">
        <v>154.4</v>
      </c>
      <c r="K1498" s="38">
        <v>154.4</v>
      </c>
      <c r="L1498" s="38">
        <v>154.4</v>
      </c>
      <c r="M1498" s="38">
        <v>154.4</v>
      </c>
      <c r="N1498" s="37">
        <v>154.4</v>
      </c>
      <c r="O1498" s="37">
        <v>154.4</v>
      </c>
      <c r="P1498" s="37">
        <v>154.4</v>
      </c>
      <c r="Q1498" s="37">
        <v>154.4</v>
      </c>
      <c r="R1498" s="37">
        <v>154.4</v>
      </c>
      <c r="S1498" s="37">
        <v>154.4</v>
      </c>
      <c r="T1498" s="207"/>
    </row>
    <row r="1499" spans="1:20" s="5" customFormat="1" ht="13.2">
      <c r="A1499" s="5">
        <f t="shared" si="51"/>
        <v>1499</v>
      </c>
      <c r="B1499" s="51" t="s">
        <v>4248</v>
      </c>
      <c r="C1499" s="51" t="s">
        <v>4249</v>
      </c>
      <c r="D1499" s="51"/>
      <c r="E1499" s="51" t="s">
        <v>257</v>
      </c>
      <c r="F1499" s="51" t="s">
        <v>1501</v>
      </c>
      <c r="G1499" s="51" t="s">
        <v>186</v>
      </c>
      <c r="H1499" s="52">
        <v>2026</v>
      </c>
      <c r="I1499" s="38">
        <v>201.1</v>
      </c>
      <c r="J1499" s="38">
        <v>0</v>
      </c>
      <c r="K1499" s="38">
        <v>201.1</v>
      </c>
      <c r="L1499" s="38">
        <v>201.1</v>
      </c>
      <c r="M1499" s="38">
        <v>201.1</v>
      </c>
      <c r="N1499" s="37">
        <v>201.1</v>
      </c>
      <c r="O1499" s="37">
        <v>201.1</v>
      </c>
      <c r="P1499" s="37">
        <v>201.1</v>
      </c>
      <c r="Q1499" s="37">
        <v>201.1</v>
      </c>
      <c r="R1499" s="37">
        <v>201.1</v>
      </c>
      <c r="S1499" s="37">
        <v>201.1</v>
      </c>
      <c r="T1499" s="207"/>
    </row>
    <row r="1500" spans="1:20" s="5" customFormat="1" ht="13.2">
      <c r="A1500" s="5">
        <f t="shared" si="51"/>
        <v>1500</v>
      </c>
      <c r="B1500" s="51" t="s">
        <v>4250</v>
      </c>
      <c r="C1500" s="51" t="s">
        <v>4251</v>
      </c>
      <c r="D1500" s="51"/>
      <c r="E1500" s="51" t="s">
        <v>257</v>
      </c>
      <c r="F1500" s="51" t="s">
        <v>1501</v>
      </c>
      <c r="G1500" s="51" t="s">
        <v>186</v>
      </c>
      <c r="H1500" s="52">
        <v>2025</v>
      </c>
      <c r="I1500" s="38">
        <v>154</v>
      </c>
      <c r="J1500" s="38">
        <v>0</v>
      </c>
      <c r="K1500" s="38">
        <v>154</v>
      </c>
      <c r="L1500" s="38">
        <v>154</v>
      </c>
      <c r="M1500" s="38">
        <v>154</v>
      </c>
      <c r="N1500" s="37">
        <v>154</v>
      </c>
      <c r="O1500" s="37">
        <v>154</v>
      </c>
      <c r="P1500" s="37">
        <v>154</v>
      </c>
      <c r="Q1500" s="37">
        <v>154</v>
      </c>
      <c r="R1500" s="37">
        <v>154</v>
      </c>
      <c r="S1500" s="37">
        <v>154</v>
      </c>
      <c r="T1500" s="207"/>
    </row>
    <row r="1501" spans="1:20" s="5" customFormat="1" ht="13.2">
      <c r="A1501" s="5">
        <f t="shared" si="51"/>
        <v>1501</v>
      </c>
      <c r="B1501" s="51" t="s">
        <v>4252</v>
      </c>
      <c r="C1501" s="51" t="s">
        <v>4253</v>
      </c>
      <c r="D1501" s="51"/>
      <c r="E1501" s="51" t="s">
        <v>144</v>
      </c>
      <c r="F1501" s="51" t="s">
        <v>1501</v>
      </c>
      <c r="G1501" s="51" t="s">
        <v>69</v>
      </c>
      <c r="H1501" s="52">
        <v>2026</v>
      </c>
      <c r="I1501" s="38">
        <v>201.3</v>
      </c>
      <c r="J1501" s="38">
        <v>0</v>
      </c>
      <c r="K1501" s="38">
        <v>201.3</v>
      </c>
      <c r="L1501" s="38">
        <v>201.3</v>
      </c>
      <c r="M1501" s="38">
        <v>201.3</v>
      </c>
      <c r="N1501" s="37">
        <v>201.3</v>
      </c>
      <c r="O1501" s="37">
        <v>201.3</v>
      </c>
      <c r="P1501" s="37">
        <v>201.3</v>
      </c>
      <c r="Q1501" s="37">
        <v>201.3</v>
      </c>
      <c r="R1501" s="37">
        <v>201.3</v>
      </c>
      <c r="S1501" s="37">
        <v>201.3</v>
      </c>
      <c r="T1501" s="207"/>
    </row>
    <row r="1502" spans="1:20" s="5" customFormat="1" ht="13.2">
      <c r="A1502" s="5">
        <f t="shared" si="51"/>
        <v>1502</v>
      </c>
      <c r="B1502" s="51" t="s">
        <v>2829</v>
      </c>
      <c r="C1502" s="51" t="s">
        <v>2830</v>
      </c>
      <c r="D1502" s="51"/>
      <c r="E1502" s="51" t="s">
        <v>44</v>
      </c>
      <c r="F1502" s="51" t="s">
        <v>1501</v>
      </c>
      <c r="G1502" s="51" t="s">
        <v>31</v>
      </c>
      <c r="H1502" s="52">
        <v>2024</v>
      </c>
      <c r="I1502" s="38">
        <v>100.4</v>
      </c>
      <c r="J1502" s="38">
        <v>100.4</v>
      </c>
      <c r="K1502" s="38">
        <v>100.4</v>
      </c>
      <c r="L1502" s="38">
        <v>100.4</v>
      </c>
      <c r="M1502" s="38">
        <v>100.4</v>
      </c>
      <c r="N1502" s="37">
        <v>100.4</v>
      </c>
      <c r="O1502" s="37">
        <v>100.4</v>
      </c>
      <c r="P1502" s="37">
        <v>100.4</v>
      </c>
      <c r="Q1502" s="37">
        <v>100.4</v>
      </c>
      <c r="R1502" s="37">
        <v>100.4</v>
      </c>
      <c r="S1502" s="37">
        <v>100.4</v>
      </c>
      <c r="T1502" s="207"/>
    </row>
    <row r="1503" spans="1:20" s="5" customFormat="1" ht="13.2">
      <c r="A1503" s="5">
        <f t="shared" si="51"/>
        <v>1503</v>
      </c>
      <c r="B1503" s="51" t="s">
        <v>2099</v>
      </c>
      <c r="C1503" s="51" t="s">
        <v>2100</v>
      </c>
      <c r="D1503" s="51"/>
      <c r="E1503" s="51" t="s">
        <v>2066</v>
      </c>
      <c r="F1503" s="51" t="s">
        <v>1501</v>
      </c>
      <c r="G1503" s="51" t="s">
        <v>31</v>
      </c>
      <c r="H1503" s="52">
        <v>2024</v>
      </c>
      <c r="I1503" s="38">
        <v>101.6</v>
      </c>
      <c r="J1503" s="38">
        <v>101.6</v>
      </c>
      <c r="K1503" s="38">
        <v>101.6</v>
      </c>
      <c r="L1503" s="38">
        <v>101.6</v>
      </c>
      <c r="M1503" s="38">
        <v>101.6</v>
      </c>
      <c r="N1503" s="37">
        <v>101.6</v>
      </c>
      <c r="O1503" s="37">
        <v>101.6</v>
      </c>
      <c r="P1503" s="37">
        <v>101.6</v>
      </c>
      <c r="Q1503" s="37">
        <v>101.6</v>
      </c>
      <c r="R1503" s="37">
        <v>101.6</v>
      </c>
      <c r="S1503" s="37">
        <v>101.6</v>
      </c>
      <c r="T1503" s="207"/>
    </row>
    <row r="1504" spans="1:20" s="5" customFormat="1" ht="13.2">
      <c r="A1504" s="5">
        <f t="shared" si="51"/>
        <v>1504</v>
      </c>
      <c r="B1504" s="51" t="s">
        <v>2434</v>
      </c>
      <c r="C1504" s="51" t="s">
        <v>2435</v>
      </c>
      <c r="D1504" s="51"/>
      <c r="E1504" s="51" t="s">
        <v>34</v>
      </c>
      <c r="F1504" s="51" t="s">
        <v>1501</v>
      </c>
      <c r="G1504" s="51" t="s">
        <v>69</v>
      </c>
      <c r="H1504" s="52">
        <v>2025</v>
      </c>
      <c r="I1504" s="38">
        <v>255</v>
      </c>
      <c r="J1504" s="38">
        <v>0</v>
      </c>
      <c r="K1504" s="38">
        <v>255</v>
      </c>
      <c r="L1504" s="38">
        <v>255</v>
      </c>
      <c r="M1504" s="38">
        <v>255</v>
      </c>
      <c r="N1504" s="37">
        <v>255</v>
      </c>
      <c r="O1504" s="37">
        <v>255</v>
      </c>
      <c r="P1504" s="37">
        <v>255</v>
      </c>
      <c r="Q1504" s="37">
        <v>255</v>
      </c>
      <c r="R1504" s="37">
        <v>255</v>
      </c>
      <c r="S1504" s="37">
        <v>255</v>
      </c>
      <c r="T1504" s="207"/>
    </row>
    <row r="1505" spans="1:20" s="5" customFormat="1" ht="13.2">
      <c r="A1505" s="5">
        <f t="shared" si="51"/>
        <v>1505</v>
      </c>
      <c r="B1505" s="51" t="s">
        <v>4254</v>
      </c>
      <c r="C1505" s="51" t="s">
        <v>4255</v>
      </c>
      <c r="D1505" s="51"/>
      <c r="E1505" s="51" t="s">
        <v>628</v>
      </c>
      <c r="F1505" s="51" t="s">
        <v>1501</v>
      </c>
      <c r="G1505" s="51" t="s">
        <v>186</v>
      </c>
      <c r="H1505" s="52">
        <v>2025</v>
      </c>
      <c r="I1505" s="38">
        <v>452</v>
      </c>
      <c r="J1505" s="38">
        <v>452</v>
      </c>
      <c r="K1505" s="38">
        <v>452</v>
      </c>
      <c r="L1505" s="38">
        <v>452</v>
      </c>
      <c r="M1505" s="38">
        <v>452</v>
      </c>
      <c r="N1505" s="37">
        <v>452</v>
      </c>
      <c r="O1505" s="37">
        <v>452</v>
      </c>
      <c r="P1505" s="37">
        <v>452</v>
      </c>
      <c r="Q1505" s="37">
        <v>452</v>
      </c>
      <c r="R1505" s="37">
        <v>452</v>
      </c>
      <c r="S1505" s="37">
        <v>452</v>
      </c>
      <c r="T1505" s="207"/>
    </row>
    <row r="1506" spans="1:20" s="5" customFormat="1" ht="13.2">
      <c r="A1506" s="5">
        <f t="shared" si="51"/>
        <v>1506</v>
      </c>
      <c r="B1506" s="51" t="s">
        <v>4256</v>
      </c>
      <c r="C1506" s="51" t="s">
        <v>4257</v>
      </c>
      <c r="D1506" s="51"/>
      <c r="E1506" s="51" t="s">
        <v>1434</v>
      </c>
      <c r="F1506" s="51" t="s">
        <v>1501</v>
      </c>
      <c r="G1506" s="51" t="s">
        <v>32</v>
      </c>
      <c r="H1506" s="52">
        <v>2024</v>
      </c>
      <c r="I1506" s="38">
        <v>9.9</v>
      </c>
      <c r="J1506" s="38">
        <v>9.9</v>
      </c>
      <c r="K1506" s="38">
        <v>9.9</v>
      </c>
      <c r="L1506" s="38">
        <v>9.9</v>
      </c>
      <c r="M1506" s="38">
        <v>9.9</v>
      </c>
      <c r="N1506" s="37">
        <v>9.9</v>
      </c>
      <c r="O1506" s="37">
        <v>9.9</v>
      </c>
      <c r="P1506" s="37">
        <v>9.9</v>
      </c>
      <c r="Q1506" s="37">
        <v>9.9</v>
      </c>
      <c r="R1506" s="37">
        <v>9.9</v>
      </c>
      <c r="S1506" s="37">
        <v>9.9</v>
      </c>
      <c r="T1506" s="207"/>
    </row>
    <row r="1507" spans="1:20" s="5" customFormat="1" ht="13.2">
      <c r="A1507" s="5">
        <f t="shared" si="51"/>
        <v>1507</v>
      </c>
      <c r="B1507" s="51" t="s">
        <v>2831</v>
      </c>
      <c r="C1507" s="51" t="s">
        <v>2832</v>
      </c>
      <c r="D1507" s="51"/>
      <c r="E1507" s="51" t="s">
        <v>36</v>
      </c>
      <c r="F1507" s="51" t="s">
        <v>1501</v>
      </c>
      <c r="G1507" s="51" t="s">
        <v>32</v>
      </c>
      <c r="H1507" s="52">
        <v>2026</v>
      </c>
      <c r="I1507" s="38">
        <v>202.6</v>
      </c>
      <c r="J1507" s="38">
        <v>0</v>
      </c>
      <c r="K1507" s="38">
        <v>202.6</v>
      </c>
      <c r="L1507" s="38">
        <v>202.6</v>
      </c>
      <c r="M1507" s="38">
        <v>202.6</v>
      </c>
      <c r="N1507" s="37">
        <v>202.6</v>
      </c>
      <c r="O1507" s="37">
        <v>202.6</v>
      </c>
      <c r="P1507" s="37">
        <v>202.6</v>
      </c>
      <c r="Q1507" s="37">
        <v>202.6</v>
      </c>
      <c r="R1507" s="37">
        <v>202.6</v>
      </c>
      <c r="S1507" s="37">
        <v>202.6</v>
      </c>
      <c r="T1507" s="207"/>
    </row>
    <row r="1508" spans="1:20" s="5" customFormat="1" ht="13.2">
      <c r="A1508" s="5">
        <f t="shared" si="51"/>
        <v>1508</v>
      </c>
      <c r="B1508" s="51" t="s">
        <v>2835</v>
      </c>
      <c r="C1508" s="51" t="s">
        <v>2836</v>
      </c>
      <c r="D1508" s="51"/>
      <c r="E1508" s="51" t="s">
        <v>880</v>
      </c>
      <c r="F1508" s="51" t="s">
        <v>1501</v>
      </c>
      <c r="G1508" s="51" t="s">
        <v>32</v>
      </c>
      <c r="H1508" s="52">
        <v>2025</v>
      </c>
      <c r="I1508" s="38">
        <v>106.2</v>
      </c>
      <c r="J1508" s="38">
        <v>106.2</v>
      </c>
      <c r="K1508" s="38">
        <v>106.2</v>
      </c>
      <c r="L1508" s="38">
        <v>106.2</v>
      </c>
      <c r="M1508" s="38">
        <v>106.2</v>
      </c>
      <c r="N1508" s="37">
        <v>106.2</v>
      </c>
      <c r="O1508" s="37">
        <v>106.2</v>
      </c>
      <c r="P1508" s="37">
        <v>106.2</v>
      </c>
      <c r="Q1508" s="37">
        <v>106.2</v>
      </c>
      <c r="R1508" s="37">
        <v>106.2</v>
      </c>
      <c r="S1508" s="37">
        <v>106.2</v>
      </c>
      <c r="T1508" s="207"/>
    </row>
    <row r="1509" spans="1:20" s="5" customFormat="1" ht="13.2">
      <c r="A1509" s="5">
        <f t="shared" si="51"/>
        <v>1509</v>
      </c>
      <c r="B1509" s="51" t="s">
        <v>4258</v>
      </c>
      <c r="C1509" s="51" t="s">
        <v>4259</v>
      </c>
      <c r="D1509" s="51"/>
      <c r="E1509" s="51" t="s">
        <v>1703</v>
      </c>
      <c r="F1509" s="51" t="s">
        <v>1501</v>
      </c>
      <c r="G1509" s="51" t="s">
        <v>32</v>
      </c>
      <c r="H1509" s="52">
        <v>2024</v>
      </c>
      <c r="I1509" s="38">
        <v>9.8000000000000007</v>
      </c>
      <c r="J1509" s="38">
        <v>9.8000000000000007</v>
      </c>
      <c r="K1509" s="38">
        <v>9.8000000000000007</v>
      </c>
      <c r="L1509" s="38">
        <v>9.8000000000000007</v>
      </c>
      <c r="M1509" s="38">
        <v>9.8000000000000007</v>
      </c>
      <c r="N1509" s="37">
        <v>9.8000000000000007</v>
      </c>
      <c r="O1509" s="37">
        <v>9.8000000000000007</v>
      </c>
      <c r="P1509" s="37">
        <v>9.8000000000000007</v>
      </c>
      <c r="Q1509" s="37">
        <v>9.8000000000000007</v>
      </c>
      <c r="R1509" s="37">
        <v>9.8000000000000007</v>
      </c>
      <c r="S1509" s="37">
        <v>9.8000000000000007</v>
      </c>
      <c r="T1509" s="207"/>
    </row>
    <row r="1510" spans="1:20" s="5" customFormat="1" ht="13.2">
      <c r="A1510" s="5">
        <f t="shared" si="51"/>
        <v>1510</v>
      </c>
      <c r="B1510" s="51" t="s">
        <v>4260</v>
      </c>
      <c r="C1510" s="51" t="s">
        <v>4261</v>
      </c>
      <c r="D1510" s="51"/>
      <c r="E1510" s="51" t="s">
        <v>1811</v>
      </c>
      <c r="F1510" s="51" t="s">
        <v>1501</v>
      </c>
      <c r="G1510" s="51" t="s">
        <v>31</v>
      </c>
      <c r="H1510" s="52">
        <v>2025</v>
      </c>
      <c r="I1510" s="38">
        <v>76.8</v>
      </c>
      <c r="J1510" s="38">
        <v>0</v>
      </c>
      <c r="K1510" s="38">
        <v>76.8</v>
      </c>
      <c r="L1510" s="38">
        <v>76.8</v>
      </c>
      <c r="M1510" s="38">
        <v>76.8</v>
      </c>
      <c r="N1510" s="37">
        <v>76.8</v>
      </c>
      <c r="O1510" s="37">
        <v>76.8</v>
      </c>
      <c r="P1510" s="37">
        <v>76.8</v>
      </c>
      <c r="Q1510" s="37">
        <v>76.8</v>
      </c>
      <c r="R1510" s="37">
        <v>76.8</v>
      </c>
      <c r="S1510" s="37">
        <v>76.8</v>
      </c>
      <c r="T1510" s="207"/>
    </row>
    <row r="1511" spans="1:20" s="5" customFormat="1" ht="13.2">
      <c r="A1511" s="5">
        <f t="shared" si="51"/>
        <v>1511</v>
      </c>
      <c r="B1511" s="51" t="s">
        <v>4262</v>
      </c>
      <c r="C1511" s="51" t="s">
        <v>4263</v>
      </c>
      <c r="D1511" s="51"/>
      <c r="E1511" s="51" t="s">
        <v>1811</v>
      </c>
      <c r="F1511" s="51" t="s">
        <v>1501</v>
      </c>
      <c r="G1511" s="51" t="s">
        <v>31</v>
      </c>
      <c r="H1511" s="52">
        <v>2025</v>
      </c>
      <c r="I1511" s="38">
        <v>101</v>
      </c>
      <c r="J1511" s="38">
        <v>0</v>
      </c>
      <c r="K1511" s="38">
        <v>101</v>
      </c>
      <c r="L1511" s="38">
        <v>101</v>
      </c>
      <c r="M1511" s="38">
        <v>101</v>
      </c>
      <c r="N1511" s="37">
        <v>101</v>
      </c>
      <c r="O1511" s="37">
        <v>101</v>
      </c>
      <c r="P1511" s="37">
        <v>101</v>
      </c>
      <c r="Q1511" s="37">
        <v>101</v>
      </c>
      <c r="R1511" s="37">
        <v>101</v>
      </c>
      <c r="S1511" s="37">
        <v>101</v>
      </c>
      <c r="T1511" s="207"/>
    </row>
    <row r="1512" spans="1:20" s="5" customFormat="1" ht="13.2">
      <c r="A1512" s="5">
        <f t="shared" si="51"/>
        <v>1512</v>
      </c>
      <c r="B1512" s="51" t="s">
        <v>4264</v>
      </c>
      <c r="C1512" s="51" t="s">
        <v>4265</v>
      </c>
      <c r="D1512" s="51"/>
      <c r="E1512" s="51" t="s">
        <v>513</v>
      </c>
      <c r="F1512" s="51" t="s">
        <v>1501</v>
      </c>
      <c r="G1512" s="51" t="s">
        <v>31</v>
      </c>
      <c r="H1512" s="52">
        <v>2026</v>
      </c>
      <c r="I1512" s="38">
        <v>201.6</v>
      </c>
      <c r="J1512" s="38">
        <v>0</v>
      </c>
      <c r="K1512" s="38">
        <v>201.6</v>
      </c>
      <c r="L1512" s="38">
        <v>201.6</v>
      </c>
      <c r="M1512" s="38">
        <v>201.6</v>
      </c>
      <c r="N1512" s="37">
        <v>201.6</v>
      </c>
      <c r="O1512" s="37">
        <v>201.6</v>
      </c>
      <c r="P1512" s="37">
        <v>201.6</v>
      </c>
      <c r="Q1512" s="37">
        <v>201.6</v>
      </c>
      <c r="R1512" s="37">
        <v>201.6</v>
      </c>
      <c r="S1512" s="37">
        <v>201.6</v>
      </c>
      <c r="T1512" s="207"/>
    </row>
    <row r="1513" spans="1:20" s="5" customFormat="1" ht="13.2">
      <c r="A1513" s="5">
        <f t="shared" si="51"/>
        <v>1513</v>
      </c>
      <c r="B1513" s="51" t="s">
        <v>2837</v>
      </c>
      <c r="C1513" s="51" t="s">
        <v>2838</v>
      </c>
      <c r="D1513" s="51"/>
      <c r="E1513" s="51" t="s">
        <v>48</v>
      </c>
      <c r="F1513" s="51" t="s">
        <v>1501</v>
      </c>
      <c r="G1513" s="51" t="s">
        <v>32</v>
      </c>
      <c r="H1513" s="52">
        <v>2024</v>
      </c>
      <c r="I1513" s="38">
        <v>103.1</v>
      </c>
      <c r="J1513" s="38">
        <v>103.1</v>
      </c>
      <c r="K1513" s="38">
        <v>103.1</v>
      </c>
      <c r="L1513" s="38">
        <v>103.1</v>
      </c>
      <c r="M1513" s="38">
        <v>103.1</v>
      </c>
      <c r="N1513" s="37">
        <v>103.1</v>
      </c>
      <c r="O1513" s="37">
        <v>103.1</v>
      </c>
      <c r="P1513" s="37">
        <v>103.1</v>
      </c>
      <c r="Q1513" s="37">
        <v>103.1</v>
      </c>
      <c r="R1513" s="37">
        <v>103.1</v>
      </c>
      <c r="S1513" s="37">
        <v>103.1</v>
      </c>
      <c r="T1513" s="207"/>
    </row>
    <row r="1514" spans="1:20" s="5" customFormat="1" ht="13.2">
      <c r="A1514" s="5">
        <f t="shared" si="51"/>
        <v>1514</v>
      </c>
      <c r="B1514" s="51" t="s">
        <v>1815</v>
      </c>
      <c r="C1514" s="51" t="s">
        <v>1816</v>
      </c>
      <c r="D1514" s="51"/>
      <c r="E1514" s="51" t="s">
        <v>68</v>
      </c>
      <c r="F1514" s="51" t="s">
        <v>1501</v>
      </c>
      <c r="G1514" s="51" t="s">
        <v>33</v>
      </c>
      <c r="H1514" s="52">
        <v>2026</v>
      </c>
      <c r="I1514" s="38">
        <v>50</v>
      </c>
      <c r="J1514" s="38">
        <v>0</v>
      </c>
      <c r="K1514" s="38">
        <v>50</v>
      </c>
      <c r="L1514" s="38">
        <v>50</v>
      </c>
      <c r="M1514" s="38">
        <v>50</v>
      </c>
      <c r="N1514" s="37">
        <v>50</v>
      </c>
      <c r="O1514" s="37">
        <v>50</v>
      </c>
      <c r="P1514" s="37">
        <v>50</v>
      </c>
      <c r="Q1514" s="37">
        <v>50</v>
      </c>
      <c r="R1514" s="37">
        <v>50</v>
      </c>
      <c r="S1514" s="37">
        <v>50</v>
      </c>
      <c r="T1514" s="207"/>
    </row>
    <row r="1515" spans="1:20" s="5" customFormat="1" ht="13.2">
      <c r="A1515" s="5">
        <f t="shared" si="51"/>
        <v>1515</v>
      </c>
      <c r="B1515" s="51" t="s">
        <v>2839</v>
      </c>
      <c r="C1515" s="51" t="s">
        <v>2840</v>
      </c>
      <c r="D1515" s="51"/>
      <c r="E1515" s="51" t="s">
        <v>2069</v>
      </c>
      <c r="F1515" s="51" t="s">
        <v>1501</v>
      </c>
      <c r="G1515" s="51" t="s">
        <v>31</v>
      </c>
      <c r="H1515" s="52">
        <v>2023</v>
      </c>
      <c r="I1515" s="38">
        <v>9.9</v>
      </c>
      <c r="J1515" s="38">
        <v>9.9</v>
      </c>
      <c r="K1515" s="38">
        <v>9.9</v>
      </c>
      <c r="L1515" s="38">
        <v>9.9</v>
      </c>
      <c r="M1515" s="38">
        <v>9.9</v>
      </c>
      <c r="N1515" s="37">
        <v>9.9</v>
      </c>
      <c r="O1515" s="37">
        <v>9.9</v>
      </c>
      <c r="P1515" s="37">
        <v>9.9</v>
      </c>
      <c r="Q1515" s="37">
        <v>9.9</v>
      </c>
      <c r="R1515" s="37">
        <v>9.9</v>
      </c>
      <c r="S1515" s="37">
        <v>9.9</v>
      </c>
      <c r="T1515" s="207"/>
    </row>
    <row r="1516" spans="1:20" s="5" customFormat="1" ht="13.2">
      <c r="A1516" s="5">
        <f t="shared" si="51"/>
        <v>1516</v>
      </c>
      <c r="B1516" s="51" t="s">
        <v>2448</v>
      </c>
      <c r="C1516" s="51" t="s">
        <v>2449</v>
      </c>
      <c r="D1516" s="51"/>
      <c r="E1516" s="51" t="s">
        <v>555</v>
      </c>
      <c r="F1516" s="51" t="s">
        <v>1501</v>
      </c>
      <c r="G1516" s="51" t="s">
        <v>32</v>
      </c>
      <c r="H1516" s="52">
        <v>2025</v>
      </c>
      <c r="I1516" s="38">
        <v>204.8</v>
      </c>
      <c r="J1516" s="38">
        <v>0</v>
      </c>
      <c r="K1516" s="38">
        <v>204.8</v>
      </c>
      <c r="L1516" s="38">
        <v>204.8</v>
      </c>
      <c r="M1516" s="38">
        <v>204.8</v>
      </c>
      <c r="N1516" s="37">
        <v>204.8</v>
      </c>
      <c r="O1516" s="37">
        <v>204.8</v>
      </c>
      <c r="P1516" s="37">
        <v>204.8</v>
      </c>
      <c r="Q1516" s="37">
        <v>204.8</v>
      </c>
      <c r="R1516" s="37">
        <v>204.8</v>
      </c>
      <c r="S1516" s="37">
        <v>204.8</v>
      </c>
      <c r="T1516" s="207"/>
    </row>
    <row r="1517" spans="1:20" s="5" customFormat="1" ht="13.2">
      <c r="A1517" s="5">
        <f t="shared" si="51"/>
        <v>1517</v>
      </c>
      <c r="B1517" s="51" t="s">
        <v>4266</v>
      </c>
      <c r="C1517" s="51" t="s">
        <v>4267</v>
      </c>
      <c r="D1517" s="51"/>
      <c r="E1517" s="51" t="s">
        <v>3238</v>
      </c>
      <c r="F1517" s="51" t="s">
        <v>1501</v>
      </c>
      <c r="G1517" s="51" t="s">
        <v>31</v>
      </c>
      <c r="H1517" s="52">
        <v>2025</v>
      </c>
      <c r="I1517" s="38">
        <v>125.4</v>
      </c>
      <c r="J1517" s="38">
        <v>0</v>
      </c>
      <c r="K1517" s="38">
        <v>125.4</v>
      </c>
      <c r="L1517" s="38">
        <v>125.4</v>
      </c>
      <c r="M1517" s="38">
        <v>125.4</v>
      </c>
      <c r="N1517" s="37">
        <v>125.4</v>
      </c>
      <c r="O1517" s="37">
        <v>125.4</v>
      </c>
      <c r="P1517" s="37">
        <v>125.4</v>
      </c>
      <c r="Q1517" s="37">
        <v>125.4</v>
      </c>
      <c r="R1517" s="37">
        <v>125.4</v>
      </c>
      <c r="S1517" s="37">
        <v>125.4</v>
      </c>
      <c r="T1517" s="207"/>
    </row>
    <row r="1518" spans="1:20" s="5" customFormat="1" ht="13.2">
      <c r="A1518" s="5">
        <f t="shared" si="51"/>
        <v>1518</v>
      </c>
      <c r="B1518" s="51" t="s">
        <v>4268</v>
      </c>
      <c r="C1518" s="51" t="s">
        <v>4269</v>
      </c>
      <c r="D1518" s="51"/>
      <c r="E1518" s="51" t="s">
        <v>260</v>
      </c>
      <c r="F1518" s="51" t="s">
        <v>1501</v>
      </c>
      <c r="G1518" s="51" t="s">
        <v>32</v>
      </c>
      <c r="H1518" s="52">
        <v>2024</v>
      </c>
      <c r="I1518" s="38">
        <v>152.69999999999999</v>
      </c>
      <c r="J1518" s="38">
        <v>152.69999999999999</v>
      </c>
      <c r="K1518" s="38">
        <v>152.69999999999999</v>
      </c>
      <c r="L1518" s="38">
        <v>152.69999999999999</v>
      </c>
      <c r="M1518" s="38">
        <v>152.69999999999999</v>
      </c>
      <c r="N1518" s="37">
        <v>152.69999999999999</v>
      </c>
      <c r="O1518" s="37">
        <v>152.69999999999999</v>
      </c>
      <c r="P1518" s="37">
        <v>152.69999999999999</v>
      </c>
      <c r="Q1518" s="37">
        <v>152.69999999999999</v>
      </c>
      <c r="R1518" s="37">
        <v>152.69999999999999</v>
      </c>
      <c r="S1518" s="37">
        <v>152.69999999999999</v>
      </c>
      <c r="T1518" s="207"/>
    </row>
    <row r="1519" spans="1:20" s="5" customFormat="1" ht="13.2">
      <c r="A1519" s="5">
        <f t="shared" si="51"/>
        <v>1519</v>
      </c>
      <c r="B1519" s="51" t="s">
        <v>4270</v>
      </c>
      <c r="C1519" s="51" t="s">
        <v>4271</v>
      </c>
      <c r="D1519" s="51"/>
      <c r="E1519" s="51" t="s">
        <v>48</v>
      </c>
      <c r="F1519" s="51" t="s">
        <v>1501</v>
      </c>
      <c r="G1519" s="51" t="s">
        <v>32</v>
      </c>
      <c r="H1519" s="52">
        <v>2025</v>
      </c>
      <c r="I1519" s="38">
        <v>203</v>
      </c>
      <c r="J1519" s="38">
        <v>0</v>
      </c>
      <c r="K1519" s="38">
        <v>203</v>
      </c>
      <c r="L1519" s="38">
        <v>203</v>
      </c>
      <c r="M1519" s="38">
        <v>203</v>
      </c>
      <c r="N1519" s="37">
        <v>203</v>
      </c>
      <c r="O1519" s="37">
        <v>203</v>
      </c>
      <c r="P1519" s="37">
        <v>203</v>
      </c>
      <c r="Q1519" s="37">
        <v>203</v>
      </c>
      <c r="R1519" s="37">
        <v>203</v>
      </c>
      <c r="S1519" s="37">
        <v>203</v>
      </c>
      <c r="T1519" s="207"/>
    </row>
    <row r="1520" spans="1:20" s="5" customFormat="1" ht="13.2">
      <c r="A1520" s="5">
        <f t="shared" si="51"/>
        <v>1520</v>
      </c>
      <c r="B1520" s="51" t="s">
        <v>4272</v>
      </c>
      <c r="C1520" s="51" t="s">
        <v>4273</v>
      </c>
      <c r="D1520" s="51"/>
      <c r="E1520" s="51" t="s">
        <v>4130</v>
      </c>
      <c r="F1520" s="51" t="s">
        <v>1501</v>
      </c>
      <c r="G1520" s="51" t="s">
        <v>33</v>
      </c>
      <c r="H1520" s="52">
        <v>2025</v>
      </c>
      <c r="I1520" s="38">
        <v>101.4</v>
      </c>
      <c r="J1520" s="38">
        <v>0</v>
      </c>
      <c r="K1520" s="38">
        <v>101.4</v>
      </c>
      <c r="L1520" s="38">
        <v>101.4</v>
      </c>
      <c r="M1520" s="38">
        <v>101.4</v>
      </c>
      <c r="N1520" s="37">
        <v>101.4</v>
      </c>
      <c r="O1520" s="37">
        <v>101.4</v>
      </c>
      <c r="P1520" s="37">
        <v>101.4</v>
      </c>
      <c r="Q1520" s="37">
        <v>101.4</v>
      </c>
      <c r="R1520" s="37">
        <v>101.4</v>
      </c>
      <c r="S1520" s="37">
        <v>101.4</v>
      </c>
      <c r="T1520" s="207"/>
    </row>
    <row r="1521" spans="1:20" s="5" customFormat="1" ht="13.2">
      <c r="A1521" s="5">
        <f t="shared" si="51"/>
        <v>1521</v>
      </c>
      <c r="B1521" s="51" t="s">
        <v>4274</v>
      </c>
      <c r="C1521" s="51" t="s">
        <v>4275</v>
      </c>
      <c r="D1521" s="51"/>
      <c r="E1521" s="51" t="s">
        <v>41</v>
      </c>
      <c r="F1521" s="51" t="s">
        <v>1501</v>
      </c>
      <c r="G1521" s="51" t="s">
        <v>33</v>
      </c>
      <c r="H1521" s="52">
        <v>2025</v>
      </c>
      <c r="I1521" s="38">
        <v>150</v>
      </c>
      <c r="J1521" s="38">
        <v>150</v>
      </c>
      <c r="K1521" s="38">
        <v>150</v>
      </c>
      <c r="L1521" s="38">
        <v>150</v>
      </c>
      <c r="M1521" s="38">
        <v>150</v>
      </c>
      <c r="N1521" s="37">
        <v>150</v>
      </c>
      <c r="O1521" s="37">
        <v>150</v>
      </c>
      <c r="P1521" s="37">
        <v>150</v>
      </c>
      <c r="Q1521" s="37">
        <v>150</v>
      </c>
      <c r="R1521" s="37">
        <v>150</v>
      </c>
      <c r="S1521" s="37">
        <v>150</v>
      </c>
      <c r="T1521" s="207"/>
    </row>
    <row r="1522" spans="1:20" s="5" customFormat="1" ht="13.2">
      <c r="A1522" s="5">
        <f t="shared" si="51"/>
        <v>1522</v>
      </c>
      <c r="B1522" s="51" t="s">
        <v>4276</v>
      </c>
      <c r="C1522" s="51" t="s">
        <v>4277</v>
      </c>
      <c r="D1522" s="51"/>
      <c r="E1522" s="51" t="s">
        <v>628</v>
      </c>
      <c r="F1522" s="51" t="s">
        <v>1501</v>
      </c>
      <c r="G1522" s="51" t="s">
        <v>186</v>
      </c>
      <c r="H1522" s="52">
        <v>2025</v>
      </c>
      <c r="I1522" s="38">
        <v>9.9</v>
      </c>
      <c r="J1522" s="38">
        <v>9.9</v>
      </c>
      <c r="K1522" s="38">
        <v>9.9</v>
      </c>
      <c r="L1522" s="38">
        <v>9.9</v>
      </c>
      <c r="M1522" s="38">
        <v>9.9</v>
      </c>
      <c r="N1522" s="37">
        <v>9.9</v>
      </c>
      <c r="O1522" s="37">
        <v>9.9</v>
      </c>
      <c r="P1522" s="37">
        <v>9.9</v>
      </c>
      <c r="Q1522" s="37">
        <v>9.9</v>
      </c>
      <c r="R1522" s="37">
        <v>9.9</v>
      </c>
      <c r="S1522" s="37">
        <v>9.9</v>
      </c>
      <c r="T1522" s="207"/>
    </row>
    <row r="1523" spans="1:20" s="5" customFormat="1" ht="13.2">
      <c r="A1523" s="5">
        <f t="shared" si="51"/>
        <v>1523</v>
      </c>
      <c r="B1523" s="51" t="s">
        <v>4278</v>
      </c>
      <c r="C1523" s="51" t="s">
        <v>4279</v>
      </c>
      <c r="D1523" s="51"/>
      <c r="E1523" s="51" t="s">
        <v>1548</v>
      </c>
      <c r="F1523" s="51" t="s">
        <v>1501</v>
      </c>
      <c r="G1523" s="51" t="s">
        <v>32</v>
      </c>
      <c r="H1523" s="52">
        <v>2025</v>
      </c>
      <c r="I1523" s="38">
        <v>61.5</v>
      </c>
      <c r="J1523" s="38">
        <v>0</v>
      </c>
      <c r="K1523" s="38">
        <v>0</v>
      </c>
      <c r="L1523" s="38">
        <v>0</v>
      </c>
      <c r="M1523" s="38">
        <v>0</v>
      </c>
      <c r="N1523" s="37">
        <v>0</v>
      </c>
      <c r="O1523" s="37">
        <v>0</v>
      </c>
      <c r="P1523" s="37">
        <v>0</v>
      </c>
      <c r="Q1523" s="37">
        <v>0</v>
      </c>
      <c r="R1523" s="37">
        <v>0</v>
      </c>
      <c r="S1523" s="37">
        <v>0</v>
      </c>
      <c r="T1523" s="207"/>
    </row>
    <row r="1524" spans="1:20" s="5" customFormat="1" ht="13.2">
      <c r="A1524" s="5">
        <f t="shared" si="51"/>
        <v>1524</v>
      </c>
      <c r="B1524" s="51" t="s">
        <v>2438</v>
      </c>
      <c r="C1524" s="51" t="s">
        <v>2439</v>
      </c>
      <c r="D1524" s="51"/>
      <c r="E1524" s="51" t="s">
        <v>360</v>
      </c>
      <c r="F1524" s="51" t="s">
        <v>1501</v>
      </c>
      <c r="G1524" s="51" t="s">
        <v>31</v>
      </c>
      <c r="H1524" s="52">
        <v>2024</v>
      </c>
      <c r="I1524" s="38">
        <v>103.8</v>
      </c>
      <c r="J1524" s="38">
        <v>103.8</v>
      </c>
      <c r="K1524" s="38">
        <v>103.8</v>
      </c>
      <c r="L1524" s="38">
        <v>103.8</v>
      </c>
      <c r="M1524" s="38">
        <v>103.8</v>
      </c>
      <c r="N1524" s="37">
        <v>103.8</v>
      </c>
      <c r="O1524" s="37">
        <v>103.8</v>
      </c>
      <c r="P1524" s="37">
        <v>103.8</v>
      </c>
      <c r="Q1524" s="37">
        <v>103.8</v>
      </c>
      <c r="R1524" s="37">
        <v>103.8</v>
      </c>
      <c r="S1524" s="37">
        <v>103.8</v>
      </c>
      <c r="T1524" s="207"/>
    </row>
    <row r="1525" spans="1:20" s="5" customFormat="1" ht="13.2">
      <c r="A1525" s="5">
        <f t="shared" si="51"/>
        <v>1525</v>
      </c>
      <c r="B1525" s="51" t="s">
        <v>4280</v>
      </c>
      <c r="C1525" s="51" t="s">
        <v>4281</v>
      </c>
      <c r="D1525" s="51"/>
      <c r="E1525" s="51" t="s">
        <v>1536</v>
      </c>
      <c r="F1525" s="51" t="s">
        <v>1501</v>
      </c>
      <c r="G1525" s="51" t="s">
        <v>69</v>
      </c>
      <c r="H1525" s="52">
        <v>2024</v>
      </c>
      <c r="I1525" s="38">
        <v>10</v>
      </c>
      <c r="J1525" s="38">
        <v>10</v>
      </c>
      <c r="K1525" s="38">
        <v>10</v>
      </c>
      <c r="L1525" s="38">
        <v>10</v>
      </c>
      <c r="M1525" s="38">
        <v>10</v>
      </c>
      <c r="N1525" s="37">
        <v>10</v>
      </c>
      <c r="O1525" s="37">
        <v>10</v>
      </c>
      <c r="P1525" s="37">
        <v>10</v>
      </c>
      <c r="Q1525" s="37">
        <v>10</v>
      </c>
      <c r="R1525" s="37">
        <v>10</v>
      </c>
      <c r="S1525" s="37">
        <v>10</v>
      </c>
      <c r="T1525" s="207"/>
    </row>
    <row r="1526" spans="1:20" s="5" customFormat="1" ht="13.2">
      <c r="A1526" s="5">
        <f t="shared" si="51"/>
        <v>1526</v>
      </c>
      <c r="B1526" s="51" t="s">
        <v>4282</v>
      </c>
      <c r="C1526" s="51" t="s">
        <v>4283</v>
      </c>
      <c r="D1526" s="51"/>
      <c r="E1526" s="51" t="s">
        <v>231</v>
      </c>
      <c r="F1526" s="51" t="s">
        <v>1501</v>
      </c>
      <c r="G1526" s="51" t="s">
        <v>186</v>
      </c>
      <c r="H1526" s="52">
        <v>2024</v>
      </c>
      <c r="I1526" s="38">
        <v>10</v>
      </c>
      <c r="J1526" s="38">
        <v>10</v>
      </c>
      <c r="K1526" s="38">
        <v>10</v>
      </c>
      <c r="L1526" s="38">
        <v>10</v>
      </c>
      <c r="M1526" s="38">
        <v>10</v>
      </c>
      <c r="N1526" s="37">
        <v>10</v>
      </c>
      <c r="O1526" s="37">
        <v>10</v>
      </c>
      <c r="P1526" s="37">
        <v>10</v>
      </c>
      <c r="Q1526" s="37">
        <v>10</v>
      </c>
      <c r="R1526" s="37">
        <v>10</v>
      </c>
      <c r="S1526" s="37">
        <v>10</v>
      </c>
      <c r="T1526" s="207"/>
    </row>
    <row r="1527" spans="1:20" s="5" customFormat="1" ht="13.2">
      <c r="A1527" s="5">
        <f t="shared" si="51"/>
        <v>1527</v>
      </c>
      <c r="B1527" s="51" t="s">
        <v>2104</v>
      </c>
      <c r="C1527" s="51" t="s">
        <v>2105</v>
      </c>
      <c r="D1527" s="51"/>
      <c r="E1527" s="51" t="s">
        <v>1095</v>
      </c>
      <c r="F1527" s="51" t="s">
        <v>1501</v>
      </c>
      <c r="G1527" s="51" t="s">
        <v>33</v>
      </c>
      <c r="H1527" s="52">
        <v>2024</v>
      </c>
      <c r="I1527" s="38">
        <v>13</v>
      </c>
      <c r="J1527" s="38">
        <v>13</v>
      </c>
      <c r="K1527" s="38">
        <v>13</v>
      </c>
      <c r="L1527" s="38">
        <v>13</v>
      </c>
      <c r="M1527" s="38">
        <v>13</v>
      </c>
      <c r="N1527" s="37">
        <v>13</v>
      </c>
      <c r="O1527" s="37">
        <v>13</v>
      </c>
      <c r="P1527" s="37">
        <v>13</v>
      </c>
      <c r="Q1527" s="37">
        <v>13</v>
      </c>
      <c r="R1527" s="37">
        <v>13</v>
      </c>
      <c r="S1527" s="37">
        <v>13</v>
      </c>
      <c r="T1527" s="207"/>
    </row>
    <row r="1528" spans="1:20" s="5" customFormat="1" ht="13.2">
      <c r="A1528" s="5">
        <f t="shared" si="51"/>
        <v>1528</v>
      </c>
      <c r="B1528" s="51" t="s">
        <v>2106</v>
      </c>
      <c r="C1528" s="51" t="s">
        <v>2107</v>
      </c>
      <c r="D1528" s="51"/>
      <c r="E1528" s="51" t="s">
        <v>1095</v>
      </c>
      <c r="F1528" s="51" t="s">
        <v>1501</v>
      </c>
      <c r="G1528" s="51" t="s">
        <v>33</v>
      </c>
      <c r="H1528" s="52">
        <v>2027</v>
      </c>
      <c r="I1528" s="38">
        <v>100.8</v>
      </c>
      <c r="J1528" s="38">
        <v>0</v>
      </c>
      <c r="K1528" s="38">
        <v>0</v>
      </c>
      <c r="L1528" s="38">
        <v>100.8</v>
      </c>
      <c r="M1528" s="38">
        <v>100.8</v>
      </c>
      <c r="N1528" s="37">
        <v>100.8</v>
      </c>
      <c r="O1528" s="37">
        <v>100.8</v>
      </c>
      <c r="P1528" s="37">
        <v>100.8</v>
      </c>
      <c r="Q1528" s="37">
        <v>100.8</v>
      </c>
      <c r="R1528" s="37">
        <v>100.8</v>
      </c>
      <c r="S1528" s="37">
        <v>100.8</v>
      </c>
      <c r="T1528" s="207"/>
    </row>
    <row r="1529" spans="1:20" s="5" customFormat="1" ht="13.2">
      <c r="A1529" s="5">
        <f t="shared" si="51"/>
        <v>1529</v>
      </c>
      <c r="B1529" s="51" t="s">
        <v>2841</v>
      </c>
      <c r="C1529" s="51" t="s">
        <v>2842</v>
      </c>
      <c r="D1529" s="51"/>
      <c r="E1529" s="51" t="s">
        <v>35</v>
      </c>
      <c r="F1529" s="51" t="s">
        <v>1501</v>
      </c>
      <c r="G1529" s="51" t="s">
        <v>33</v>
      </c>
      <c r="H1529" s="52">
        <v>2025</v>
      </c>
      <c r="I1529" s="38">
        <v>401.9</v>
      </c>
      <c r="J1529" s="38">
        <v>0</v>
      </c>
      <c r="K1529" s="38">
        <v>401.9</v>
      </c>
      <c r="L1529" s="38">
        <v>401.9</v>
      </c>
      <c r="M1529" s="38">
        <v>401.9</v>
      </c>
      <c r="N1529" s="37">
        <v>401.9</v>
      </c>
      <c r="O1529" s="37">
        <v>401.9</v>
      </c>
      <c r="P1529" s="37">
        <v>401.9</v>
      </c>
      <c r="Q1529" s="37">
        <v>401.9</v>
      </c>
      <c r="R1529" s="37">
        <v>401.9</v>
      </c>
      <c r="S1529" s="37">
        <v>401.9</v>
      </c>
      <c r="T1529" s="207"/>
    </row>
    <row r="1530" spans="1:20" s="5" customFormat="1" ht="13.2">
      <c r="A1530" s="5">
        <f t="shared" si="51"/>
        <v>1530</v>
      </c>
      <c r="B1530" s="51" t="s">
        <v>4284</v>
      </c>
      <c r="C1530" s="51" t="s">
        <v>4285</v>
      </c>
      <c r="D1530" s="51"/>
      <c r="E1530" s="51" t="s">
        <v>1015</v>
      </c>
      <c r="F1530" s="51" t="s">
        <v>1501</v>
      </c>
      <c r="G1530" s="51" t="s">
        <v>33</v>
      </c>
      <c r="H1530" s="52">
        <v>2024</v>
      </c>
      <c r="I1530" s="38">
        <v>160.80000000000001</v>
      </c>
      <c r="J1530" s="38">
        <v>0</v>
      </c>
      <c r="K1530" s="38">
        <v>0</v>
      </c>
      <c r="L1530" s="38">
        <v>0</v>
      </c>
      <c r="M1530" s="38">
        <v>0</v>
      </c>
      <c r="N1530" s="37">
        <v>0</v>
      </c>
      <c r="O1530" s="37">
        <v>0</v>
      </c>
      <c r="P1530" s="37">
        <v>0</v>
      </c>
      <c r="Q1530" s="37">
        <v>0</v>
      </c>
      <c r="R1530" s="37">
        <v>0</v>
      </c>
      <c r="S1530" s="37">
        <v>0</v>
      </c>
      <c r="T1530" s="207"/>
    </row>
    <row r="1531" spans="1:20" s="5" customFormat="1" ht="13.2">
      <c r="A1531" s="5">
        <f t="shared" si="51"/>
        <v>1531</v>
      </c>
      <c r="B1531" s="51" t="s">
        <v>2845</v>
      </c>
      <c r="C1531" s="51" t="s">
        <v>2846</v>
      </c>
      <c r="D1531" s="51"/>
      <c r="E1531" s="51" t="s">
        <v>46</v>
      </c>
      <c r="F1531" s="51" t="s">
        <v>1501</v>
      </c>
      <c r="G1531" s="51" t="s">
        <v>33</v>
      </c>
      <c r="H1531" s="52">
        <v>2026</v>
      </c>
      <c r="I1531" s="38">
        <v>307.5</v>
      </c>
      <c r="J1531" s="38">
        <v>0</v>
      </c>
      <c r="K1531" s="38">
        <v>307.5</v>
      </c>
      <c r="L1531" s="38">
        <v>307.5</v>
      </c>
      <c r="M1531" s="38">
        <v>307.5</v>
      </c>
      <c r="N1531" s="37">
        <v>307.5</v>
      </c>
      <c r="O1531" s="37">
        <v>307.5</v>
      </c>
      <c r="P1531" s="37">
        <v>307.5</v>
      </c>
      <c r="Q1531" s="37">
        <v>307.5</v>
      </c>
      <c r="R1531" s="37">
        <v>307.5</v>
      </c>
      <c r="S1531" s="37">
        <v>307.5</v>
      </c>
      <c r="T1531" s="207"/>
    </row>
    <row r="1532" spans="1:20" s="5" customFormat="1" ht="13.2">
      <c r="A1532" s="5">
        <f t="shared" si="51"/>
        <v>1532</v>
      </c>
      <c r="B1532" s="51" t="s">
        <v>4286</v>
      </c>
      <c r="C1532" s="51" t="s">
        <v>4287</v>
      </c>
      <c r="D1532" s="51"/>
      <c r="E1532" s="51" t="s">
        <v>34</v>
      </c>
      <c r="F1532" s="51" t="s">
        <v>1501</v>
      </c>
      <c r="G1532" s="51" t="s">
        <v>69</v>
      </c>
      <c r="H1532" s="52">
        <v>2024</v>
      </c>
      <c r="I1532" s="38">
        <v>9.8000000000000007</v>
      </c>
      <c r="J1532" s="38">
        <v>9.8000000000000007</v>
      </c>
      <c r="K1532" s="38">
        <v>9.8000000000000007</v>
      </c>
      <c r="L1532" s="38">
        <v>9.8000000000000007</v>
      </c>
      <c r="M1532" s="38">
        <v>9.8000000000000007</v>
      </c>
      <c r="N1532" s="37">
        <v>9.8000000000000007</v>
      </c>
      <c r="O1532" s="37">
        <v>9.8000000000000007</v>
      </c>
      <c r="P1532" s="37">
        <v>9.8000000000000007</v>
      </c>
      <c r="Q1532" s="37">
        <v>9.8000000000000007</v>
      </c>
      <c r="R1532" s="37">
        <v>9.8000000000000007</v>
      </c>
      <c r="S1532" s="37">
        <v>9.8000000000000007</v>
      </c>
      <c r="T1532" s="207"/>
    </row>
    <row r="1533" spans="1:20" s="5" customFormat="1" ht="13.2">
      <c r="A1533" s="5">
        <f t="shared" si="51"/>
        <v>1533</v>
      </c>
      <c r="B1533" s="51" t="s">
        <v>4288</v>
      </c>
      <c r="C1533" s="51" t="s">
        <v>4289</v>
      </c>
      <c r="D1533" s="51"/>
      <c r="E1533" s="51" t="s">
        <v>4290</v>
      </c>
      <c r="F1533" s="51" t="s">
        <v>1501</v>
      </c>
      <c r="G1533" s="51" t="s">
        <v>32</v>
      </c>
      <c r="H1533" s="52">
        <v>2024</v>
      </c>
      <c r="I1533" s="38">
        <v>9.9</v>
      </c>
      <c r="J1533" s="38">
        <v>9.9</v>
      </c>
      <c r="K1533" s="38">
        <v>9.9</v>
      </c>
      <c r="L1533" s="38">
        <v>9.9</v>
      </c>
      <c r="M1533" s="38">
        <v>9.9</v>
      </c>
      <c r="N1533" s="37">
        <v>9.9</v>
      </c>
      <c r="O1533" s="37">
        <v>9.9</v>
      </c>
      <c r="P1533" s="37">
        <v>9.9</v>
      </c>
      <c r="Q1533" s="37">
        <v>9.9</v>
      </c>
      <c r="R1533" s="37">
        <v>9.9</v>
      </c>
      <c r="S1533" s="37">
        <v>9.9</v>
      </c>
      <c r="T1533" s="207"/>
    </row>
    <row r="1534" spans="1:20" s="5" customFormat="1" ht="13.2">
      <c r="A1534" s="5">
        <f t="shared" si="51"/>
        <v>1534</v>
      </c>
      <c r="B1534" s="51" t="s">
        <v>4291</v>
      </c>
      <c r="C1534" s="51" t="s">
        <v>4292</v>
      </c>
      <c r="D1534" s="51"/>
      <c r="E1534" s="51" t="s">
        <v>513</v>
      </c>
      <c r="F1534" s="51" t="s">
        <v>1501</v>
      </c>
      <c r="G1534" s="51" t="s">
        <v>31</v>
      </c>
      <c r="H1534" s="52">
        <v>2028</v>
      </c>
      <c r="I1534" s="38">
        <v>50</v>
      </c>
      <c r="J1534" s="38">
        <v>0</v>
      </c>
      <c r="K1534" s="38">
        <v>0</v>
      </c>
      <c r="L1534" s="38">
        <v>0</v>
      </c>
      <c r="M1534" s="38">
        <v>0</v>
      </c>
      <c r="N1534" s="37">
        <v>50</v>
      </c>
      <c r="O1534" s="37">
        <v>50</v>
      </c>
      <c r="P1534" s="37">
        <v>50</v>
      </c>
      <c r="Q1534" s="37">
        <v>50</v>
      </c>
      <c r="R1534" s="37">
        <v>50</v>
      </c>
      <c r="S1534" s="37">
        <v>50</v>
      </c>
      <c r="T1534" s="207"/>
    </row>
    <row r="1535" spans="1:20" s="5" customFormat="1" ht="13.2">
      <c r="A1535" s="5">
        <f t="shared" si="51"/>
        <v>1535</v>
      </c>
      <c r="B1535" s="51" t="s">
        <v>2474</v>
      </c>
      <c r="C1535" s="51" t="s">
        <v>2475</v>
      </c>
      <c r="D1535" s="51"/>
      <c r="E1535" s="51" t="s">
        <v>935</v>
      </c>
      <c r="F1535" s="51" t="s">
        <v>1501</v>
      </c>
      <c r="G1535" s="51" t="s">
        <v>31</v>
      </c>
      <c r="H1535" s="52">
        <v>2024</v>
      </c>
      <c r="I1535" s="38">
        <v>100</v>
      </c>
      <c r="J1535" s="38">
        <v>100</v>
      </c>
      <c r="K1535" s="38">
        <v>100</v>
      </c>
      <c r="L1535" s="38">
        <v>100</v>
      </c>
      <c r="M1535" s="38">
        <v>100</v>
      </c>
      <c r="N1535" s="37">
        <v>100</v>
      </c>
      <c r="O1535" s="37">
        <v>100</v>
      </c>
      <c r="P1535" s="37">
        <v>100</v>
      </c>
      <c r="Q1535" s="37">
        <v>100</v>
      </c>
      <c r="R1535" s="37">
        <v>100</v>
      </c>
      <c r="S1535" s="37">
        <v>100</v>
      </c>
      <c r="T1535" s="207"/>
    </row>
    <row r="1536" spans="1:20" s="5" customFormat="1" ht="13.2">
      <c r="A1536" s="5">
        <f t="shared" si="51"/>
        <v>1536</v>
      </c>
      <c r="B1536" s="51" t="s">
        <v>4293</v>
      </c>
      <c r="C1536" s="51" t="s">
        <v>4294</v>
      </c>
      <c r="D1536" s="51"/>
      <c r="E1536" s="51" t="s">
        <v>1536</v>
      </c>
      <c r="F1536" s="51" t="s">
        <v>1501</v>
      </c>
      <c r="G1536" s="51" t="s">
        <v>69</v>
      </c>
      <c r="H1536" s="52">
        <v>2025</v>
      </c>
      <c r="I1536" s="38">
        <v>100.6</v>
      </c>
      <c r="J1536" s="38">
        <v>0</v>
      </c>
      <c r="K1536" s="38">
        <v>100.6</v>
      </c>
      <c r="L1536" s="38">
        <v>100.6</v>
      </c>
      <c r="M1536" s="38">
        <v>100.6</v>
      </c>
      <c r="N1536" s="37">
        <v>100.6</v>
      </c>
      <c r="O1536" s="37">
        <v>100.6</v>
      </c>
      <c r="P1536" s="37">
        <v>100.6</v>
      </c>
      <c r="Q1536" s="37">
        <v>100.6</v>
      </c>
      <c r="R1536" s="37">
        <v>100.6</v>
      </c>
      <c r="S1536" s="37">
        <v>100.6</v>
      </c>
      <c r="T1536" s="207"/>
    </row>
    <row r="1537" spans="1:20" s="5" customFormat="1" ht="13.2">
      <c r="A1537" s="5">
        <f t="shared" si="51"/>
        <v>1537</v>
      </c>
      <c r="B1537" s="51" t="s">
        <v>4295</v>
      </c>
      <c r="C1537" s="51" t="s">
        <v>4296</v>
      </c>
      <c r="D1537" s="51"/>
      <c r="E1537" s="51" t="s">
        <v>1536</v>
      </c>
      <c r="F1537" s="51" t="s">
        <v>1501</v>
      </c>
      <c r="G1537" s="51" t="s">
        <v>69</v>
      </c>
      <c r="H1537" s="52">
        <v>2024</v>
      </c>
      <c r="I1537" s="38">
        <v>180.8</v>
      </c>
      <c r="J1537" s="38">
        <v>180.8</v>
      </c>
      <c r="K1537" s="38">
        <v>180.8</v>
      </c>
      <c r="L1537" s="38">
        <v>180.8</v>
      </c>
      <c r="M1537" s="38">
        <v>180.8</v>
      </c>
      <c r="N1537" s="37">
        <v>180.8</v>
      </c>
      <c r="O1537" s="37">
        <v>180.8</v>
      </c>
      <c r="P1537" s="37">
        <v>180.8</v>
      </c>
      <c r="Q1537" s="37">
        <v>180.8</v>
      </c>
      <c r="R1537" s="37">
        <v>180.8</v>
      </c>
      <c r="S1537" s="37">
        <v>180.8</v>
      </c>
      <c r="T1537" s="207"/>
    </row>
    <row r="1538" spans="1:20" s="5" customFormat="1" ht="13.2">
      <c r="A1538" s="5">
        <f t="shared" si="51"/>
        <v>1538</v>
      </c>
      <c r="B1538" s="51" t="s">
        <v>4297</v>
      </c>
      <c r="C1538" s="51" t="s">
        <v>4298</v>
      </c>
      <c r="D1538" s="51"/>
      <c r="E1538" s="51" t="s">
        <v>48</v>
      </c>
      <c r="F1538" s="51" t="s">
        <v>1501</v>
      </c>
      <c r="G1538" s="51" t="s">
        <v>32</v>
      </c>
      <c r="H1538" s="52">
        <v>2025</v>
      </c>
      <c r="I1538" s="38">
        <v>60.5</v>
      </c>
      <c r="J1538" s="38">
        <v>60.5</v>
      </c>
      <c r="K1538" s="38">
        <v>60.5</v>
      </c>
      <c r="L1538" s="38">
        <v>60.5</v>
      </c>
      <c r="M1538" s="38">
        <v>60.5</v>
      </c>
      <c r="N1538" s="37">
        <v>60.5</v>
      </c>
      <c r="O1538" s="37">
        <v>60.5</v>
      </c>
      <c r="P1538" s="37">
        <v>60.5</v>
      </c>
      <c r="Q1538" s="37">
        <v>60.5</v>
      </c>
      <c r="R1538" s="37">
        <v>60.5</v>
      </c>
      <c r="S1538" s="37">
        <v>60.5</v>
      </c>
      <c r="T1538" s="207"/>
    </row>
    <row r="1539" spans="1:20" s="5" customFormat="1" ht="13.2">
      <c r="A1539" s="5">
        <f t="shared" si="51"/>
        <v>1539</v>
      </c>
      <c r="B1539" s="51" t="s">
        <v>4299</v>
      </c>
      <c r="C1539" s="51" t="s">
        <v>4300</v>
      </c>
      <c r="D1539" s="51"/>
      <c r="E1539" s="51" t="s">
        <v>991</v>
      </c>
      <c r="F1539" s="51" t="s">
        <v>1501</v>
      </c>
      <c r="G1539" s="51" t="s">
        <v>31</v>
      </c>
      <c r="H1539" s="52">
        <v>2025</v>
      </c>
      <c r="I1539" s="38">
        <v>100.8</v>
      </c>
      <c r="J1539" s="38">
        <v>100.8</v>
      </c>
      <c r="K1539" s="38">
        <v>100.8</v>
      </c>
      <c r="L1539" s="38">
        <v>100.8</v>
      </c>
      <c r="M1539" s="38">
        <v>100.8</v>
      </c>
      <c r="N1539" s="37">
        <v>100.8</v>
      </c>
      <c r="O1539" s="37">
        <v>100.8</v>
      </c>
      <c r="P1539" s="37">
        <v>100.8</v>
      </c>
      <c r="Q1539" s="37">
        <v>100.8</v>
      </c>
      <c r="R1539" s="37">
        <v>100.8</v>
      </c>
      <c r="S1539" s="37">
        <v>100.8</v>
      </c>
      <c r="T1539" s="207"/>
    </row>
    <row r="1540" spans="1:20" s="5" customFormat="1" ht="13.2">
      <c r="A1540" s="5">
        <f t="shared" si="51"/>
        <v>1540</v>
      </c>
      <c r="B1540" s="51" t="s">
        <v>4301</v>
      </c>
      <c r="C1540" s="51" t="s">
        <v>4302</v>
      </c>
      <c r="D1540" s="51"/>
      <c r="E1540" s="51" t="s">
        <v>628</v>
      </c>
      <c r="F1540" s="51" t="s">
        <v>1501</v>
      </c>
      <c r="G1540" s="51" t="s">
        <v>186</v>
      </c>
      <c r="H1540" s="52">
        <v>2024</v>
      </c>
      <c r="I1540" s="38">
        <v>9.9</v>
      </c>
      <c r="J1540" s="38">
        <v>9.9</v>
      </c>
      <c r="K1540" s="38">
        <v>9.9</v>
      </c>
      <c r="L1540" s="38">
        <v>9.9</v>
      </c>
      <c r="M1540" s="38">
        <v>9.9</v>
      </c>
      <c r="N1540" s="37">
        <v>9.9</v>
      </c>
      <c r="O1540" s="37">
        <v>9.9</v>
      </c>
      <c r="P1540" s="37">
        <v>9.9</v>
      </c>
      <c r="Q1540" s="37">
        <v>9.9</v>
      </c>
      <c r="R1540" s="37">
        <v>9.9</v>
      </c>
      <c r="S1540" s="37">
        <v>9.9</v>
      </c>
      <c r="T1540" s="207"/>
    </row>
    <row r="1541" spans="1:20" s="5" customFormat="1" ht="13.2">
      <c r="A1541" s="5">
        <f t="shared" si="51"/>
        <v>1541</v>
      </c>
      <c r="B1541" s="51" t="s">
        <v>4303</v>
      </c>
      <c r="C1541" s="51" t="s">
        <v>4304</v>
      </c>
      <c r="D1541" s="51"/>
      <c r="E1541" s="51" t="s">
        <v>4305</v>
      </c>
      <c r="F1541" s="51" t="s">
        <v>1501</v>
      </c>
      <c r="G1541" s="51" t="s">
        <v>32</v>
      </c>
      <c r="H1541" s="52">
        <v>2024</v>
      </c>
      <c r="I1541" s="38">
        <v>10</v>
      </c>
      <c r="J1541" s="38">
        <v>10</v>
      </c>
      <c r="K1541" s="38">
        <v>10</v>
      </c>
      <c r="L1541" s="38">
        <v>10</v>
      </c>
      <c r="M1541" s="38">
        <v>10</v>
      </c>
      <c r="N1541" s="37">
        <v>10</v>
      </c>
      <c r="O1541" s="37">
        <v>10</v>
      </c>
      <c r="P1541" s="37">
        <v>10</v>
      </c>
      <c r="Q1541" s="37">
        <v>10</v>
      </c>
      <c r="R1541" s="37">
        <v>10</v>
      </c>
      <c r="S1541" s="37">
        <v>10</v>
      </c>
      <c r="T1541" s="207"/>
    </row>
    <row r="1542" spans="1:20" s="5" customFormat="1" ht="13.2">
      <c r="A1542" s="5">
        <f t="shared" ref="A1542:A1605" si="52">A1541+1</f>
        <v>1542</v>
      </c>
      <c r="B1542" s="51" t="s">
        <v>4306</v>
      </c>
      <c r="C1542" s="51" t="s">
        <v>4307</v>
      </c>
      <c r="D1542" s="51"/>
      <c r="E1542" s="51" t="s">
        <v>4305</v>
      </c>
      <c r="F1542" s="51" t="s">
        <v>1501</v>
      </c>
      <c r="G1542" s="51" t="s">
        <v>32</v>
      </c>
      <c r="H1542" s="52">
        <v>2024</v>
      </c>
      <c r="I1542" s="38">
        <v>9.8000000000000007</v>
      </c>
      <c r="J1542" s="38">
        <v>9.8000000000000007</v>
      </c>
      <c r="K1542" s="38">
        <v>9.8000000000000007</v>
      </c>
      <c r="L1542" s="38">
        <v>9.8000000000000007</v>
      </c>
      <c r="M1542" s="38">
        <v>9.8000000000000007</v>
      </c>
      <c r="N1542" s="37">
        <v>9.8000000000000007</v>
      </c>
      <c r="O1542" s="37">
        <v>9.8000000000000007</v>
      </c>
      <c r="P1542" s="37">
        <v>9.8000000000000007</v>
      </c>
      <c r="Q1542" s="37">
        <v>9.8000000000000007</v>
      </c>
      <c r="R1542" s="37">
        <v>9.8000000000000007</v>
      </c>
      <c r="S1542" s="37">
        <v>9.8000000000000007</v>
      </c>
      <c r="T1542" s="207"/>
    </row>
    <row r="1543" spans="1:20" s="5" customFormat="1" ht="13.2">
      <c r="A1543" s="5">
        <f t="shared" si="52"/>
        <v>1543</v>
      </c>
      <c r="B1543" s="51" t="s">
        <v>4308</v>
      </c>
      <c r="C1543" s="51" t="s">
        <v>4309</v>
      </c>
      <c r="D1543" s="51"/>
      <c r="E1543" s="51" t="s">
        <v>1700</v>
      </c>
      <c r="F1543" s="51" t="s">
        <v>1501</v>
      </c>
      <c r="G1543" s="51" t="s">
        <v>31</v>
      </c>
      <c r="H1543" s="52">
        <v>2025</v>
      </c>
      <c r="I1543" s="38">
        <v>52.2</v>
      </c>
      <c r="J1543" s="38">
        <v>0</v>
      </c>
      <c r="K1543" s="38">
        <v>52.2</v>
      </c>
      <c r="L1543" s="38">
        <v>52.2</v>
      </c>
      <c r="M1543" s="38">
        <v>52.2</v>
      </c>
      <c r="N1543" s="37">
        <v>52.2</v>
      </c>
      <c r="O1543" s="37">
        <v>52.2</v>
      </c>
      <c r="P1543" s="37">
        <v>52.2</v>
      </c>
      <c r="Q1543" s="37">
        <v>52.2</v>
      </c>
      <c r="R1543" s="37">
        <v>52.2</v>
      </c>
      <c r="S1543" s="37">
        <v>52.2</v>
      </c>
      <c r="T1543" s="207"/>
    </row>
    <row r="1544" spans="1:20" s="5" customFormat="1" ht="13.2">
      <c r="A1544" s="5">
        <f t="shared" si="52"/>
        <v>1544</v>
      </c>
      <c r="B1544" s="51" t="s">
        <v>4310</v>
      </c>
      <c r="C1544" s="51" t="s">
        <v>4311</v>
      </c>
      <c r="D1544" s="51"/>
      <c r="E1544" s="51" t="s">
        <v>1761</v>
      </c>
      <c r="F1544" s="51" t="s">
        <v>1501</v>
      </c>
      <c r="G1544" s="51" t="s">
        <v>32</v>
      </c>
      <c r="H1544" s="52">
        <v>2025</v>
      </c>
      <c r="I1544" s="38">
        <v>9.9</v>
      </c>
      <c r="J1544" s="38">
        <v>9.9</v>
      </c>
      <c r="K1544" s="38">
        <v>9.9</v>
      </c>
      <c r="L1544" s="38">
        <v>9.9</v>
      </c>
      <c r="M1544" s="38">
        <v>9.9</v>
      </c>
      <c r="N1544" s="37">
        <v>9.9</v>
      </c>
      <c r="O1544" s="37">
        <v>9.9</v>
      </c>
      <c r="P1544" s="37">
        <v>9.9</v>
      </c>
      <c r="Q1544" s="37">
        <v>9.9</v>
      </c>
      <c r="R1544" s="37">
        <v>9.9</v>
      </c>
      <c r="S1544" s="37">
        <v>9.9</v>
      </c>
      <c r="T1544" s="207"/>
    </row>
    <row r="1545" spans="1:20" s="5" customFormat="1" ht="13.2">
      <c r="A1545" s="5">
        <f t="shared" si="52"/>
        <v>1545</v>
      </c>
      <c r="B1545" s="51" t="s">
        <v>4312</v>
      </c>
      <c r="C1545" s="51" t="s">
        <v>4313</v>
      </c>
      <c r="D1545" s="51"/>
      <c r="E1545" s="51" t="s">
        <v>1290</v>
      </c>
      <c r="F1545" s="51" t="s">
        <v>1501</v>
      </c>
      <c r="G1545" s="51" t="s">
        <v>31</v>
      </c>
      <c r="H1545" s="52">
        <v>2024</v>
      </c>
      <c r="I1545" s="38">
        <v>9.9</v>
      </c>
      <c r="J1545" s="38">
        <v>9.9</v>
      </c>
      <c r="K1545" s="38">
        <v>9.9</v>
      </c>
      <c r="L1545" s="38">
        <v>9.9</v>
      </c>
      <c r="M1545" s="38">
        <v>9.9</v>
      </c>
      <c r="N1545" s="37">
        <v>9.9</v>
      </c>
      <c r="O1545" s="37">
        <v>9.9</v>
      </c>
      <c r="P1545" s="37">
        <v>9.9</v>
      </c>
      <c r="Q1545" s="37">
        <v>9.9</v>
      </c>
      <c r="R1545" s="37">
        <v>9.9</v>
      </c>
      <c r="S1545" s="37">
        <v>9.9</v>
      </c>
      <c r="T1545" s="207"/>
    </row>
    <row r="1546" spans="1:20" s="5" customFormat="1" ht="13.2">
      <c r="A1546" s="5">
        <f t="shared" si="52"/>
        <v>1546</v>
      </c>
      <c r="B1546" s="51" t="s">
        <v>4314</v>
      </c>
      <c r="C1546" s="51" t="s">
        <v>4315</v>
      </c>
      <c r="D1546" s="51"/>
      <c r="E1546" s="51" t="s">
        <v>2844</v>
      </c>
      <c r="F1546" s="51" t="s">
        <v>1501</v>
      </c>
      <c r="G1546" s="51" t="s">
        <v>32</v>
      </c>
      <c r="H1546" s="52">
        <v>2025</v>
      </c>
      <c r="I1546" s="38">
        <v>9.9</v>
      </c>
      <c r="J1546" s="38">
        <v>9.9</v>
      </c>
      <c r="K1546" s="38">
        <v>9.9</v>
      </c>
      <c r="L1546" s="38">
        <v>9.9</v>
      </c>
      <c r="M1546" s="38">
        <v>9.9</v>
      </c>
      <c r="N1546" s="37">
        <v>9.9</v>
      </c>
      <c r="O1546" s="37">
        <v>9.9</v>
      </c>
      <c r="P1546" s="37">
        <v>9.9</v>
      </c>
      <c r="Q1546" s="37">
        <v>9.9</v>
      </c>
      <c r="R1546" s="37">
        <v>9.9</v>
      </c>
      <c r="S1546" s="37">
        <v>9.9</v>
      </c>
      <c r="T1546" s="207"/>
    </row>
    <row r="1547" spans="1:20" s="5" customFormat="1" ht="13.2">
      <c r="A1547" s="5">
        <f t="shared" si="52"/>
        <v>1547</v>
      </c>
      <c r="B1547" s="51" t="s">
        <v>2848</v>
      </c>
      <c r="C1547" s="51" t="s">
        <v>2849</v>
      </c>
      <c r="D1547" s="51"/>
      <c r="E1547" s="51" t="s">
        <v>203</v>
      </c>
      <c r="F1547" s="51" t="s">
        <v>1501</v>
      </c>
      <c r="G1547" s="51" t="s">
        <v>69</v>
      </c>
      <c r="H1547" s="52">
        <v>2025</v>
      </c>
      <c r="I1547" s="38">
        <v>75</v>
      </c>
      <c r="J1547" s="38">
        <v>0</v>
      </c>
      <c r="K1547" s="38">
        <v>75</v>
      </c>
      <c r="L1547" s="38">
        <v>75</v>
      </c>
      <c r="M1547" s="38">
        <v>75</v>
      </c>
      <c r="N1547" s="37">
        <v>75</v>
      </c>
      <c r="O1547" s="37">
        <v>75</v>
      </c>
      <c r="P1547" s="37">
        <v>75</v>
      </c>
      <c r="Q1547" s="37">
        <v>75</v>
      </c>
      <c r="R1547" s="37">
        <v>75</v>
      </c>
      <c r="S1547" s="37">
        <v>75</v>
      </c>
      <c r="T1547" s="207"/>
    </row>
    <row r="1548" spans="1:20" s="5" customFormat="1" ht="13.2">
      <c r="A1548" s="5">
        <f t="shared" si="52"/>
        <v>1548</v>
      </c>
      <c r="B1548" s="51" t="s">
        <v>2850</v>
      </c>
      <c r="C1548" s="51" t="s">
        <v>2851</v>
      </c>
      <c r="D1548" s="51"/>
      <c r="E1548" s="51" t="s">
        <v>570</v>
      </c>
      <c r="F1548" s="51" t="s">
        <v>1501</v>
      </c>
      <c r="G1548" s="51" t="s">
        <v>32</v>
      </c>
      <c r="H1548" s="52">
        <v>2025</v>
      </c>
      <c r="I1548" s="38">
        <v>60.3</v>
      </c>
      <c r="J1548" s="38">
        <v>0</v>
      </c>
      <c r="K1548" s="38">
        <v>60.3</v>
      </c>
      <c r="L1548" s="38">
        <v>60.3</v>
      </c>
      <c r="M1548" s="38">
        <v>60.3</v>
      </c>
      <c r="N1548" s="37">
        <v>60.3</v>
      </c>
      <c r="O1548" s="37">
        <v>60.3</v>
      </c>
      <c r="P1548" s="37">
        <v>60.3</v>
      </c>
      <c r="Q1548" s="37">
        <v>60.3</v>
      </c>
      <c r="R1548" s="37">
        <v>60.3</v>
      </c>
      <c r="S1548" s="37">
        <v>60.3</v>
      </c>
      <c r="T1548" s="207"/>
    </row>
    <row r="1549" spans="1:20" s="5" customFormat="1" ht="13.2">
      <c r="A1549" s="5">
        <f t="shared" si="52"/>
        <v>1549</v>
      </c>
      <c r="B1549" s="51" t="s">
        <v>2442</v>
      </c>
      <c r="C1549" s="51" t="s">
        <v>2443</v>
      </c>
      <c r="D1549" s="51"/>
      <c r="E1549" s="51" t="s">
        <v>36</v>
      </c>
      <c r="F1549" s="51" t="s">
        <v>1501</v>
      </c>
      <c r="G1549" s="51" t="s">
        <v>32</v>
      </c>
      <c r="H1549" s="52">
        <v>2024</v>
      </c>
      <c r="I1549" s="38">
        <v>51.1</v>
      </c>
      <c r="J1549" s="38">
        <v>51.1</v>
      </c>
      <c r="K1549" s="38">
        <v>51.1</v>
      </c>
      <c r="L1549" s="38">
        <v>51.1</v>
      </c>
      <c r="M1549" s="38">
        <v>51.1</v>
      </c>
      <c r="N1549" s="37">
        <v>51.1</v>
      </c>
      <c r="O1549" s="37">
        <v>51.1</v>
      </c>
      <c r="P1549" s="37">
        <v>51.1</v>
      </c>
      <c r="Q1549" s="37">
        <v>51.1</v>
      </c>
      <c r="R1549" s="37">
        <v>51.1</v>
      </c>
      <c r="S1549" s="37">
        <v>51.1</v>
      </c>
      <c r="T1549" s="207"/>
    </row>
    <row r="1550" spans="1:20" s="5" customFormat="1" ht="13.2">
      <c r="A1550" s="5">
        <f t="shared" si="52"/>
        <v>1550</v>
      </c>
      <c r="B1550" s="51" t="s">
        <v>4316</v>
      </c>
      <c r="C1550" s="51" t="s">
        <v>4317</v>
      </c>
      <c r="D1550" s="51"/>
      <c r="E1550" s="51" t="s">
        <v>144</v>
      </c>
      <c r="F1550" s="51" t="s">
        <v>1501</v>
      </c>
      <c r="G1550" s="51" t="s">
        <v>69</v>
      </c>
      <c r="H1550" s="52">
        <v>2024</v>
      </c>
      <c r="I1550" s="38">
        <v>9.9</v>
      </c>
      <c r="J1550" s="38">
        <v>9.9</v>
      </c>
      <c r="K1550" s="38">
        <v>9.9</v>
      </c>
      <c r="L1550" s="38">
        <v>9.9</v>
      </c>
      <c r="M1550" s="38">
        <v>9.9</v>
      </c>
      <c r="N1550" s="37">
        <v>9.9</v>
      </c>
      <c r="O1550" s="37">
        <v>9.9</v>
      </c>
      <c r="P1550" s="37">
        <v>9.9</v>
      </c>
      <c r="Q1550" s="37">
        <v>9.9</v>
      </c>
      <c r="R1550" s="37">
        <v>9.9</v>
      </c>
      <c r="S1550" s="37">
        <v>9.9</v>
      </c>
      <c r="T1550" s="207"/>
    </row>
    <row r="1551" spans="1:20" s="5" customFormat="1" ht="13.2">
      <c r="A1551" s="5">
        <f t="shared" si="52"/>
        <v>1551</v>
      </c>
      <c r="B1551" s="51" t="s">
        <v>4318</v>
      </c>
      <c r="C1551" s="51" t="s">
        <v>4319</v>
      </c>
      <c r="D1551" s="51"/>
      <c r="E1551" s="51" t="s">
        <v>1247</v>
      </c>
      <c r="F1551" s="51" t="s">
        <v>1501</v>
      </c>
      <c r="G1551" s="51" t="s">
        <v>33</v>
      </c>
      <c r="H1551" s="52">
        <v>2026</v>
      </c>
      <c r="I1551" s="38">
        <v>100.8</v>
      </c>
      <c r="J1551" s="38">
        <v>0</v>
      </c>
      <c r="K1551" s="38">
        <v>100.8</v>
      </c>
      <c r="L1551" s="38">
        <v>100.8</v>
      </c>
      <c r="M1551" s="38">
        <v>100.8</v>
      </c>
      <c r="N1551" s="37">
        <v>100.8</v>
      </c>
      <c r="O1551" s="37">
        <v>100.8</v>
      </c>
      <c r="P1551" s="37">
        <v>100.8</v>
      </c>
      <c r="Q1551" s="37">
        <v>100.8</v>
      </c>
      <c r="R1551" s="37">
        <v>100.8</v>
      </c>
      <c r="S1551" s="37">
        <v>100.8</v>
      </c>
      <c r="T1551" s="207"/>
    </row>
    <row r="1552" spans="1:20" s="5" customFormat="1" ht="13.2">
      <c r="A1552" s="5">
        <f t="shared" si="52"/>
        <v>1552</v>
      </c>
      <c r="B1552" s="51" t="s">
        <v>4320</v>
      </c>
      <c r="C1552" s="51" t="s">
        <v>4321</v>
      </c>
      <c r="D1552" s="51"/>
      <c r="E1552" s="51" t="s">
        <v>357</v>
      </c>
      <c r="F1552" s="51" t="s">
        <v>1501</v>
      </c>
      <c r="G1552" s="51" t="s">
        <v>69</v>
      </c>
      <c r="H1552" s="52">
        <v>2025</v>
      </c>
      <c r="I1552" s="38">
        <v>207.2</v>
      </c>
      <c r="J1552" s="38">
        <v>0</v>
      </c>
      <c r="K1552" s="38">
        <v>207.2</v>
      </c>
      <c r="L1552" s="38">
        <v>207.2</v>
      </c>
      <c r="M1552" s="38">
        <v>207.2</v>
      </c>
      <c r="N1552" s="37">
        <v>207.2</v>
      </c>
      <c r="O1552" s="37">
        <v>207.2</v>
      </c>
      <c r="P1552" s="37">
        <v>207.2</v>
      </c>
      <c r="Q1552" s="37">
        <v>207.2</v>
      </c>
      <c r="R1552" s="37">
        <v>207.2</v>
      </c>
      <c r="S1552" s="37">
        <v>207.2</v>
      </c>
      <c r="T1552" s="207"/>
    </row>
    <row r="1553" spans="1:20" s="5" customFormat="1" ht="13.2">
      <c r="A1553" s="5">
        <f t="shared" si="52"/>
        <v>1553</v>
      </c>
      <c r="B1553" s="51" t="s">
        <v>2852</v>
      </c>
      <c r="C1553" s="51" t="s">
        <v>2853</v>
      </c>
      <c r="D1553" s="51"/>
      <c r="E1553" s="51" t="s">
        <v>944</v>
      </c>
      <c r="F1553" s="51" t="s">
        <v>1501</v>
      </c>
      <c r="G1553" s="51" t="s">
        <v>31</v>
      </c>
      <c r="H1553" s="52">
        <v>2025</v>
      </c>
      <c r="I1553" s="38">
        <v>309.5</v>
      </c>
      <c r="J1553" s="38">
        <v>309.5</v>
      </c>
      <c r="K1553" s="38">
        <v>309.5</v>
      </c>
      <c r="L1553" s="38">
        <v>309.5</v>
      </c>
      <c r="M1553" s="38">
        <v>309.5</v>
      </c>
      <c r="N1553" s="37">
        <v>309.5</v>
      </c>
      <c r="O1553" s="37">
        <v>309.5</v>
      </c>
      <c r="P1553" s="37">
        <v>309.5</v>
      </c>
      <c r="Q1553" s="37">
        <v>309.5</v>
      </c>
      <c r="R1553" s="37">
        <v>309.5</v>
      </c>
      <c r="S1553" s="37">
        <v>309.5</v>
      </c>
      <c r="T1553" s="207"/>
    </row>
    <row r="1554" spans="1:20" s="5" customFormat="1" ht="13.2">
      <c r="A1554" s="5">
        <f t="shared" si="52"/>
        <v>1554</v>
      </c>
      <c r="B1554" s="51" t="s">
        <v>4322</v>
      </c>
      <c r="C1554" s="51" t="s">
        <v>4323</v>
      </c>
      <c r="D1554" s="51"/>
      <c r="E1554" s="51" t="s">
        <v>570</v>
      </c>
      <c r="F1554" s="51" t="s">
        <v>1501</v>
      </c>
      <c r="G1554" s="51" t="s">
        <v>32</v>
      </c>
      <c r="H1554" s="52">
        <v>2026</v>
      </c>
      <c r="I1554" s="38">
        <v>40.200000000000003</v>
      </c>
      <c r="J1554" s="38">
        <v>0</v>
      </c>
      <c r="K1554" s="38">
        <v>0</v>
      </c>
      <c r="L1554" s="38">
        <v>0</v>
      </c>
      <c r="M1554" s="38">
        <v>0</v>
      </c>
      <c r="N1554" s="37">
        <v>0</v>
      </c>
      <c r="O1554" s="37">
        <v>0</v>
      </c>
      <c r="P1554" s="37">
        <v>0</v>
      </c>
      <c r="Q1554" s="37">
        <v>0</v>
      </c>
      <c r="R1554" s="37">
        <v>0</v>
      </c>
      <c r="S1554" s="37">
        <v>0</v>
      </c>
      <c r="T1554" s="207"/>
    </row>
    <row r="1555" spans="1:20" s="5" customFormat="1" ht="13.2">
      <c r="A1555" s="5">
        <f t="shared" si="52"/>
        <v>1555</v>
      </c>
      <c r="B1555" s="51" t="s">
        <v>2854</v>
      </c>
      <c r="C1555" s="51" t="s">
        <v>2855</v>
      </c>
      <c r="D1555" s="51"/>
      <c r="E1555" s="51" t="s">
        <v>260</v>
      </c>
      <c r="F1555" s="51" t="s">
        <v>1501</v>
      </c>
      <c r="G1555" s="51" t="s">
        <v>32</v>
      </c>
      <c r="H1555" s="52">
        <v>2025</v>
      </c>
      <c r="I1555" s="38">
        <v>510.4</v>
      </c>
      <c r="J1555" s="38">
        <v>0</v>
      </c>
      <c r="K1555" s="38">
        <v>510.4</v>
      </c>
      <c r="L1555" s="38">
        <v>510.4</v>
      </c>
      <c r="M1555" s="38">
        <v>510.4</v>
      </c>
      <c r="N1555" s="37">
        <v>510.4</v>
      </c>
      <c r="O1555" s="37">
        <v>510.4</v>
      </c>
      <c r="P1555" s="37">
        <v>510.4</v>
      </c>
      <c r="Q1555" s="37">
        <v>510.4</v>
      </c>
      <c r="R1555" s="37">
        <v>510.4</v>
      </c>
      <c r="S1555" s="37">
        <v>510.4</v>
      </c>
      <c r="T1555" s="207"/>
    </row>
    <row r="1556" spans="1:20" s="5" customFormat="1" ht="13.2">
      <c r="A1556" s="5">
        <f t="shared" si="52"/>
        <v>1556</v>
      </c>
      <c r="B1556" s="51" t="s">
        <v>4324</v>
      </c>
      <c r="C1556" s="51" t="s">
        <v>4325</v>
      </c>
      <c r="D1556" s="51"/>
      <c r="E1556" s="51" t="s">
        <v>628</v>
      </c>
      <c r="F1556" s="51" t="s">
        <v>1501</v>
      </c>
      <c r="G1556" s="51" t="s">
        <v>186</v>
      </c>
      <c r="H1556" s="52">
        <v>2025</v>
      </c>
      <c r="I1556" s="38">
        <v>310.60000000000002</v>
      </c>
      <c r="J1556" s="38">
        <v>310.60000000000002</v>
      </c>
      <c r="K1556" s="38">
        <v>310.60000000000002</v>
      </c>
      <c r="L1556" s="38">
        <v>310.60000000000002</v>
      </c>
      <c r="M1556" s="38">
        <v>310.60000000000002</v>
      </c>
      <c r="N1556" s="37">
        <v>310.60000000000002</v>
      </c>
      <c r="O1556" s="37">
        <v>310.60000000000002</v>
      </c>
      <c r="P1556" s="37">
        <v>310.60000000000002</v>
      </c>
      <c r="Q1556" s="37">
        <v>310.60000000000002</v>
      </c>
      <c r="R1556" s="37">
        <v>310.60000000000002</v>
      </c>
      <c r="S1556" s="37">
        <v>310.60000000000002</v>
      </c>
      <c r="T1556" s="207"/>
    </row>
    <row r="1557" spans="1:20" s="5" customFormat="1" ht="13.2">
      <c r="A1557" s="5">
        <f t="shared" si="52"/>
        <v>1557</v>
      </c>
      <c r="B1557" s="51" t="s">
        <v>1820</v>
      </c>
      <c r="C1557" s="51" t="s">
        <v>1821</v>
      </c>
      <c r="D1557" s="51"/>
      <c r="E1557" s="51" t="s">
        <v>68</v>
      </c>
      <c r="F1557" s="51" t="s">
        <v>1501</v>
      </c>
      <c r="G1557" s="51" t="s">
        <v>33</v>
      </c>
      <c r="H1557" s="52">
        <v>2026</v>
      </c>
      <c r="I1557" s="38">
        <v>50</v>
      </c>
      <c r="J1557" s="38">
        <v>0</v>
      </c>
      <c r="K1557" s="38">
        <v>50</v>
      </c>
      <c r="L1557" s="38">
        <v>50</v>
      </c>
      <c r="M1557" s="38">
        <v>50</v>
      </c>
      <c r="N1557" s="37">
        <v>50</v>
      </c>
      <c r="O1557" s="37">
        <v>50</v>
      </c>
      <c r="P1557" s="37">
        <v>50</v>
      </c>
      <c r="Q1557" s="37">
        <v>50</v>
      </c>
      <c r="R1557" s="37">
        <v>50</v>
      </c>
      <c r="S1557" s="37">
        <v>50</v>
      </c>
      <c r="T1557" s="207"/>
    </row>
    <row r="1558" spans="1:20" s="5" customFormat="1" ht="13.2">
      <c r="A1558" s="5">
        <f t="shared" si="52"/>
        <v>1558</v>
      </c>
      <c r="B1558" s="51" t="s">
        <v>4326</v>
      </c>
      <c r="C1558" s="51" t="s">
        <v>4327</v>
      </c>
      <c r="D1558" s="51"/>
      <c r="E1558" s="51" t="s">
        <v>357</v>
      </c>
      <c r="F1558" s="51" t="s">
        <v>1501</v>
      </c>
      <c r="G1558" s="51" t="s">
        <v>69</v>
      </c>
      <c r="H1558" s="52">
        <v>2024</v>
      </c>
      <c r="I1558" s="38">
        <v>9.9</v>
      </c>
      <c r="J1558" s="38">
        <v>9.9</v>
      </c>
      <c r="K1558" s="38">
        <v>9.9</v>
      </c>
      <c r="L1558" s="38">
        <v>9.9</v>
      </c>
      <c r="M1558" s="38">
        <v>9.9</v>
      </c>
      <c r="N1558" s="37">
        <v>9.9</v>
      </c>
      <c r="O1558" s="37">
        <v>9.9</v>
      </c>
      <c r="P1558" s="37">
        <v>9.9</v>
      </c>
      <c r="Q1558" s="37">
        <v>9.9</v>
      </c>
      <c r="R1558" s="37">
        <v>9.9</v>
      </c>
      <c r="S1558" s="37">
        <v>9.9</v>
      </c>
      <c r="T1558" s="207"/>
    </row>
    <row r="1559" spans="1:20" s="5" customFormat="1" ht="13.2">
      <c r="A1559" s="5">
        <f t="shared" si="52"/>
        <v>1559</v>
      </c>
      <c r="B1559" s="51" t="s">
        <v>4328</v>
      </c>
      <c r="C1559" s="51" t="s">
        <v>4329</v>
      </c>
      <c r="D1559" s="51"/>
      <c r="E1559" s="51" t="s">
        <v>48</v>
      </c>
      <c r="F1559" s="51" t="s">
        <v>1501</v>
      </c>
      <c r="G1559" s="51" t="s">
        <v>32</v>
      </c>
      <c r="H1559" s="52">
        <v>2024</v>
      </c>
      <c r="I1559" s="38">
        <v>9.8000000000000007</v>
      </c>
      <c r="J1559" s="38">
        <v>9.8000000000000007</v>
      </c>
      <c r="K1559" s="38">
        <v>9.8000000000000007</v>
      </c>
      <c r="L1559" s="38">
        <v>9.8000000000000007</v>
      </c>
      <c r="M1559" s="38">
        <v>9.8000000000000007</v>
      </c>
      <c r="N1559" s="37">
        <v>9.8000000000000007</v>
      </c>
      <c r="O1559" s="37">
        <v>9.8000000000000007</v>
      </c>
      <c r="P1559" s="37">
        <v>9.8000000000000007</v>
      </c>
      <c r="Q1559" s="37">
        <v>9.8000000000000007</v>
      </c>
      <c r="R1559" s="37">
        <v>9.8000000000000007</v>
      </c>
      <c r="S1559" s="37">
        <v>9.8000000000000007</v>
      </c>
      <c r="T1559" s="207"/>
    </row>
    <row r="1560" spans="1:20" s="5" customFormat="1" ht="13.2">
      <c r="A1560" s="5">
        <f t="shared" si="52"/>
        <v>1560</v>
      </c>
      <c r="B1560" s="51" t="s">
        <v>4330</v>
      </c>
      <c r="C1560" s="51" t="s">
        <v>4331</v>
      </c>
      <c r="D1560" s="51"/>
      <c r="E1560" s="51" t="s">
        <v>144</v>
      </c>
      <c r="F1560" s="51" t="s">
        <v>1501</v>
      </c>
      <c r="G1560" s="51" t="s">
        <v>69</v>
      </c>
      <c r="H1560" s="52">
        <v>2024</v>
      </c>
      <c r="I1560" s="38">
        <v>9.9</v>
      </c>
      <c r="J1560" s="38">
        <v>9.9</v>
      </c>
      <c r="K1560" s="38">
        <v>9.9</v>
      </c>
      <c r="L1560" s="38">
        <v>9.9</v>
      </c>
      <c r="M1560" s="38">
        <v>9.9</v>
      </c>
      <c r="N1560" s="37">
        <v>9.9</v>
      </c>
      <c r="O1560" s="37">
        <v>9.9</v>
      </c>
      <c r="P1560" s="37">
        <v>9.9</v>
      </c>
      <c r="Q1560" s="37">
        <v>9.9</v>
      </c>
      <c r="R1560" s="37">
        <v>9.9</v>
      </c>
      <c r="S1560" s="37">
        <v>9.9</v>
      </c>
      <c r="T1560" s="207"/>
    </row>
    <row r="1561" spans="1:20" s="5" customFormat="1" ht="13.2">
      <c r="A1561" s="5">
        <f t="shared" si="52"/>
        <v>1561</v>
      </c>
      <c r="B1561" s="51" t="s">
        <v>4332</v>
      </c>
      <c r="C1561" s="51" t="s">
        <v>2813</v>
      </c>
      <c r="D1561" s="51"/>
      <c r="E1561" s="51" t="s">
        <v>231</v>
      </c>
      <c r="F1561" s="51" t="s">
        <v>1501</v>
      </c>
      <c r="G1561" s="51" t="s">
        <v>186</v>
      </c>
      <c r="H1561" s="52">
        <v>2024</v>
      </c>
      <c r="I1561" s="38">
        <v>100</v>
      </c>
      <c r="J1561" s="38">
        <v>100</v>
      </c>
      <c r="K1561" s="38">
        <v>100</v>
      </c>
      <c r="L1561" s="38">
        <v>100</v>
      </c>
      <c r="M1561" s="38">
        <v>100</v>
      </c>
      <c r="N1561" s="37">
        <v>100</v>
      </c>
      <c r="O1561" s="37">
        <v>100</v>
      </c>
      <c r="P1561" s="37">
        <v>100</v>
      </c>
      <c r="Q1561" s="37">
        <v>100</v>
      </c>
      <c r="R1561" s="37">
        <v>100</v>
      </c>
      <c r="S1561" s="37">
        <v>100</v>
      </c>
      <c r="T1561" s="207"/>
    </row>
    <row r="1562" spans="1:20" s="5" customFormat="1" ht="13.2">
      <c r="A1562" s="5">
        <f t="shared" si="52"/>
        <v>1562</v>
      </c>
      <c r="B1562" s="51" t="s">
        <v>2480</v>
      </c>
      <c r="C1562" s="51" t="s">
        <v>2481</v>
      </c>
      <c r="D1562" s="51"/>
      <c r="E1562" s="51" t="s">
        <v>912</v>
      </c>
      <c r="F1562" s="51" t="s">
        <v>1501</v>
      </c>
      <c r="G1562" s="51" t="s">
        <v>32</v>
      </c>
      <c r="H1562" s="52">
        <v>2025</v>
      </c>
      <c r="I1562" s="38">
        <v>33</v>
      </c>
      <c r="J1562" s="38">
        <v>0</v>
      </c>
      <c r="K1562" s="38">
        <v>33</v>
      </c>
      <c r="L1562" s="38">
        <v>33</v>
      </c>
      <c r="M1562" s="38">
        <v>33</v>
      </c>
      <c r="N1562" s="37">
        <v>33</v>
      </c>
      <c r="O1562" s="37">
        <v>33</v>
      </c>
      <c r="P1562" s="37">
        <v>33</v>
      </c>
      <c r="Q1562" s="37">
        <v>33</v>
      </c>
      <c r="R1562" s="37">
        <v>33</v>
      </c>
      <c r="S1562" s="37">
        <v>33</v>
      </c>
      <c r="T1562" s="207"/>
    </row>
    <row r="1563" spans="1:20" s="5" customFormat="1" ht="13.2">
      <c r="A1563" s="5">
        <f t="shared" si="52"/>
        <v>1563</v>
      </c>
      <c r="B1563" s="51" t="s">
        <v>4333</v>
      </c>
      <c r="C1563" s="51" t="s">
        <v>4334</v>
      </c>
      <c r="D1563" s="51"/>
      <c r="E1563" s="51" t="s">
        <v>4335</v>
      </c>
      <c r="F1563" s="51" t="s">
        <v>1501</v>
      </c>
      <c r="G1563" s="51" t="s">
        <v>32</v>
      </c>
      <c r="H1563" s="52">
        <v>2025</v>
      </c>
      <c r="I1563" s="38">
        <v>148.6</v>
      </c>
      <c r="J1563" s="38">
        <v>0</v>
      </c>
      <c r="K1563" s="38">
        <v>148.6</v>
      </c>
      <c r="L1563" s="38">
        <v>148.6</v>
      </c>
      <c r="M1563" s="38">
        <v>148.6</v>
      </c>
      <c r="N1563" s="37">
        <v>148.6</v>
      </c>
      <c r="O1563" s="37">
        <v>148.6</v>
      </c>
      <c r="P1563" s="37">
        <v>148.6</v>
      </c>
      <c r="Q1563" s="37">
        <v>148.6</v>
      </c>
      <c r="R1563" s="37">
        <v>148.6</v>
      </c>
      <c r="S1563" s="37">
        <v>148.6</v>
      </c>
      <c r="T1563" s="207"/>
    </row>
    <row r="1564" spans="1:20" s="5" customFormat="1" ht="13.2">
      <c r="A1564" s="5">
        <f t="shared" si="52"/>
        <v>1564</v>
      </c>
      <c r="B1564" s="51" t="s">
        <v>4336</v>
      </c>
      <c r="C1564" s="51" t="s">
        <v>4337</v>
      </c>
      <c r="D1564" s="51"/>
      <c r="E1564" s="51" t="s">
        <v>1745</v>
      </c>
      <c r="F1564" s="51" t="s">
        <v>1501</v>
      </c>
      <c r="G1564" s="51" t="s">
        <v>33</v>
      </c>
      <c r="H1564" s="52">
        <v>2024</v>
      </c>
      <c r="I1564" s="38">
        <v>9.9</v>
      </c>
      <c r="J1564" s="38">
        <v>9.9</v>
      </c>
      <c r="K1564" s="38">
        <v>9.9</v>
      </c>
      <c r="L1564" s="38">
        <v>9.9</v>
      </c>
      <c r="M1564" s="38">
        <v>9.9</v>
      </c>
      <c r="N1564" s="37">
        <v>9.9</v>
      </c>
      <c r="O1564" s="37">
        <v>9.9</v>
      </c>
      <c r="P1564" s="37">
        <v>9.9</v>
      </c>
      <c r="Q1564" s="37">
        <v>9.9</v>
      </c>
      <c r="R1564" s="37">
        <v>9.9</v>
      </c>
      <c r="S1564" s="37">
        <v>9.9</v>
      </c>
      <c r="T1564" s="207"/>
    </row>
    <row r="1565" spans="1:20" s="5" customFormat="1" ht="13.2">
      <c r="A1565" s="5">
        <f t="shared" si="52"/>
        <v>1565</v>
      </c>
      <c r="B1565" s="51" t="s">
        <v>1884</v>
      </c>
      <c r="C1565" s="51" t="s">
        <v>1885</v>
      </c>
      <c r="D1565" s="51"/>
      <c r="E1565" s="51" t="s">
        <v>1713</v>
      </c>
      <c r="F1565" s="51" t="s">
        <v>1501</v>
      </c>
      <c r="G1565" s="51" t="s">
        <v>31</v>
      </c>
      <c r="H1565" s="52">
        <v>2024</v>
      </c>
      <c r="I1565" s="38">
        <v>50</v>
      </c>
      <c r="J1565" s="38">
        <v>50</v>
      </c>
      <c r="K1565" s="38">
        <v>50</v>
      </c>
      <c r="L1565" s="38">
        <v>50</v>
      </c>
      <c r="M1565" s="38">
        <v>50</v>
      </c>
      <c r="N1565" s="37">
        <v>50</v>
      </c>
      <c r="O1565" s="37">
        <v>50</v>
      </c>
      <c r="P1565" s="37">
        <v>50</v>
      </c>
      <c r="Q1565" s="37">
        <v>50</v>
      </c>
      <c r="R1565" s="37">
        <v>50</v>
      </c>
      <c r="S1565" s="37">
        <v>50</v>
      </c>
      <c r="T1565" s="207"/>
    </row>
    <row r="1566" spans="1:20" s="5" customFormat="1" ht="13.2">
      <c r="A1566" s="5">
        <f t="shared" si="52"/>
        <v>1566</v>
      </c>
      <c r="B1566" s="51" t="s">
        <v>4338</v>
      </c>
      <c r="C1566" s="51" t="s">
        <v>4339</v>
      </c>
      <c r="D1566" s="51"/>
      <c r="E1566" s="51" t="s">
        <v>555</v>
      </c>
      <c r="F1566" s="51" t="s">
        <v>1501</v>
      </c>
      <c r="G1566" s="51" t="s">
        <v>32</v>
      </c>
      <c r="H1566" s="52">
        <v>2025</v>
      </c>
      <c r="I1566" s="38">
        <v>102.6</v>
      </c>
      <c r="J1566" s="38">
        <v>0</v>
      </c>
      <c r="K1566" s="38">
        <v>102.6</v>
      </c>
      <c r="L1566" s="38">
        <v>102.6</v>
      </c>
      <c r="M1566" s="38">
        <v>102.6</v>
      </c>
      <c r="N1566" s="37">
        <v>102.6</v>
      </c>
      <c r="O1566" s="37">
        <v>102.6</v>
      </c>
      <c r="P1566" s="37">
        <v>102.6</v>
      </c>
      <c r="Q1566" s="37">
        <v>102.6</v>
      </c>
      <c r="R1566" s="37">
        <v>102.6</v>
      </c>
      <c r="S1566" s="37">
        <v>102.6</v>
      </c>
      <c r="T1566" s="207"/>
    </row>
    <row r="1567" spans="1:20" s="5" customFormat="1" ht="13.2">
      <c r="A1567" s="5">
        <f t="shared" si="52"/>
        <v>1567</v>
      </c>
      <c r="B1567" s="51" t="s">
        <v>4340</v>
      </c>
      <c r="C1567" s="51" t="s">
        <v>4341</v>
      </c>
      <c r="D1567" s="51"/>
      <c r="E1567" s="51" t="s">
        <v>1012</v>
      </c>
      <c r="F1567" s="51" t="s">
        <v>1501</v>
      </c>
      <c r="G1567" s="51" t="s">
        <v>33</v>
      </c>
      <c r="H1567" s="52">
        <v>2024</v>
      </c>
      <c r="I1567" s="38">
        <v>135.1</v>
      </c>
      <c r="J1567" s="38">
        <v>135.1</v>
      </c>
      <c r="K1567" s="38">
        <v>135.1</v>
      </c>
      <c r="L1567" s="38">
        <v>135.1</v>
      </c>
      <c r="M1567" s="38">
        <v>135.1</v>
      </c>
      <c r="N1567" s="37">
        <v>135.1</v>
      </c>
      <c r="O1567" s="37">
        <v>135.1</v>
      </c>
      <c r="P1567" s="37">
        <v>135.1</v>
      </c>
      <c r="Q1567" s="37">
        <v>135.1</v>
      </c>
      <c r="R1567" s="37">
        <v>135.1</v>
      </c>
      <c r="S1567" s="37">
        <v>135.1</v>
      </c>
      <c r="T1567" s="207"/>
    </row>
    <row r="1568" spans="1:20" s="5" customFormat="1" ht="13.2">
      <c r="A1568" s="5">
        <f t="shared" si="52"/>
        <v>1568</v>
      </c>
      <c r="B1568" s="51" t="s">
        <v>4342</v>
      </c>
      <c r="C1568" s="51" t="s">
        <v>4343</v>
      </c>
      <c r="D1568" s="51"/>
      <c r="E1568" s="51" t="s">
        <v>628</v>
      </c>
      <c r="F1568" s="51" t="s">
        <v>1501</v>
      </c>
      <c r="G1568" s="51" t="s">
        <v>186</v>
      </c>
      <c r="H1568" s="52">
        <v>2025</v>
      </c>
      <c r="I1568" s="38">
        <v>263.2</v>
      </c>
      <c r="J1568" s="38">
        <v>0</v>
      </c>
      <c r="K1568" s="38">
        <v>263.2</v>
      </c>
      <c r="L1568" s="38">
        <v>263.2</v>
      </c>
      <c r="M1568" s="38">
        <v>263.2</v>
      </c>
      <c r="N1568" s="37">
        <v>263.2</v>
      </c>
      <c r="O1568" s="37">
        <v>263.2</v>
      </c>
      <c r="P1568" s="37">
        <v>263.2</v>
      </c>
      <c r="Q1568" s="37">
        <v>263.2</v>
      </c>
      <c r="R1568" s="37">
        <v>263.2</v>
      </c>
      <c r="S1568" s="37">
        <v>263.2</v>
      </c>
      <c r="T1568" s="207"/>
    </row>
    <row r="1569" spans="1:20" s="5" customFormat="1" ht="13.2">
      <c r="A1569" s="5">
        <f t="shared" si="52"/>
        <v>1569</v>
      </c>
      <c r="B1569" s="51" t="s">
        <v>4344</v>
      </c>
      <c r="C1569" s="51" t="s">
        <v>4345</v>
      </c>
      <c r="D1569" s="51"/>
      <c r="E1569" s="51" t="s">
        <v>1536</v>
      </c>
      <c r="F1569" s="51" t="s">
        <v>1501</v>
      </c>
      <c r="G1569" s="51" t="s">
        <v>69</v>
      </c>
      <c r="H1569" s="52">
        <v>2025</v>
      </c>
      <c r="I1569" s="38">
        <v>308.39999999999998</v>
      </c>
      <c r="J1569" s="38">
        <v>308.39999999999998</v>
      </c>
      <c r="K1569" s="38">
        <v>308.39999999999998</v>
      </c>
      <c r="L1569" s="38">
        <v>308.39999999999998</v>
      </c>
      <c r="M1569" s="38">
        <v>308.39999999999998</v>
      </c>
      <c r="N1569" s="37">
        <v>308.39999999999998</v>
      </c>
      <c r="O1569" s="37">
        <v>308.39999999999998</v>
      </c>
      <c r="P1569" s="37">
        <v>308.39999999999998</v>
      </c>
      <c r="Q1569" s="37">
        <v>308.39999999999998</v>
      </c>
      <c r="R1569" s="37">
        <v>308.39999999999998</v>
      </c>
      <c r="S1569" s="37">
        <v>308.39999999999998</v>
      </c>
      <c r="T1569" s="207"/>
    </row>
    <row r="1570" spans="1:20" s="5" customFormat="1" ht="13.2">
      <c r="A1570" s="5">
        <f t="shared" si="52"/>
        <v>1570</v>
      </c>
      <c r="B1570" s="51" t="s">
        <v>2857</v>
      </c>
      <c r="C1570" s="51" t="s">
        <v>2858</v>
      </c>
      <c r="D1570" s="51"/>
      <c r="E1570" s="51" t="s">
        <v>1536</v>
      </c>
      <c r="F1570" s="51" t="s">
        <v>1501</v>
      </c>
      <c r="G1570" s="51" t="s">
        <v>69</v>
      </c>
      <c r="H1570" s="52">
        <v>2025</v>
      </c>
      <c r="I1570" s="38">
        <v>206.3</v>
      </c>
      <c r="J1570" s="38">
        <v>206.3</v>
      </c>
      <c r="K1570" s="38">
        <v>206.3</v>
      </c>
      <c r="L1570" s="38">
        <v>206.3</v>
      </c>
      <c r="M1570" s="38">
        <v>206.3</v>
      </c>
      <c r="N1570" s="37">
        <v>206.3</v>
      </c>
      <c r="O1570" s="37">
        <v>206.3</v>
      </c>
      <c r="P1570" s="37">
        <v>206.3</v>
      </c>
      <c r="Q1570" s="37">
        <v>206.3</v>
      </c>
      <c r="R1570" s="37">
        <v>206.3</v>
      </c>
      <c r="S1570" s="37">
        <v>206.3</v>
      </c>
      <c r="T1570" s="207"/>
    </row>
    <row r="1571" spans="1:20" s="5" customFormat="1" ht="13.2">
      <c r="A1571" s="5">
        <f t="shared" si="52"/>
        <v>1571</v>
      </c>
      <c r="B1571" s="51" t="s">
        <v>4346</v>
      </c>
      <c r="C1571" s="51" t="s">
        <v>4347</v>
      </c>
      <c r="D1571" s="51"/>
      <c r="E1571" s="51" t="s">
        <v>1536</v>
      </c>
      <c r="F1571" s="51" t="s">
        <v>1501</v>
      </c>
      <c r="G1571" s="51" t="s">
        <v>69</v>
      </c>
      <c r="H1571" s="52">
        <v>2025</v>
      </c>
      <c r="I1571" s="38">
        <v>206.3</v>
      </c>
      <c r="J1571" s="38">
        <v>206.3</v>
      </c>
      <c r="K1571" s="38">
        <v>206.3</v>
      </c>
      <c r="L1571" s="38">
        <v>206.3</v>
      </c>
      <c r="M1571" s="38">
        <v>206.3</v>
      </c>
      <c r="N1571" s="37">
        <v>206.3</v>
      </c>
      <c r="O1571" s="37">
        <v>206.3</v>
      </c>
      <c r="P1571" s="37">
        <v>206.3</v>
      </c>
      <c r="Q1571" s="37">
        <v>206.3</v>
      </c>
      <c r="R1571" s="37">
        <v>206.3</v>
      </c>
      <c r="S1571" s="37">
        <v>206.3</v>
      </c>
      <c r="T1571" s="207"/>
    </row>
    <row r="1572" spans="1:20" s="5" customFormat="1" ht="13.2">
      <c r="A1572" s="5">
        <f t="shared" si="52"/>
        <v>1572</v>
      </c>
      <c r="B1572" s="51" t="s">
        <v>4348</v>
      </c>
      <c r="C1572" s="51" t="s">
        <v>4349</v>
      </c>
      <c r="D1572" s="51"/>
      <c r="E1572" s="51" t="s">
        <v>36</v>
      </c>
      <c r="F1572" s="51" t="s">
        <v>1501</v>
      </c>
      <c r="G1572" s="51" t="s">
        <v>32</v>
      </c>
      <c r="H1572" s="52">
        <v>2025</v>
      </c>
      <c r="I1572" s="38">
        <v>102.6</v>
      </c>
      <c r="J1572" s="38">
        <v>102.6</v>
      </c>
      <c r="K1572" s="38">
        <v>102.6</v>
      </c>
      <c r="L1572" s="38">
        <v>102.6</v>
      </c>
      <c r="M1572" s="38">
        <v>102.6</v>
      </c>
      <c r="N1572" s="37">
        <v>102.6</v>
      </c>
      <c r="O1572" s="37">
        <v>102.6</v>
      </c>
      <c r="P1572" s="37">
        <v>102.6</v>
      </c>
      <c r="Q1572" s="37">
        <v>102.6</v>
      </c>
      <c r="R1572" s="37">
        <v>102.6</v>
      </c>
      <c r="S1572" s="37">
        <v>102.6</v>
      </c>
      <c r="T1572" s="207"/>
    </row>
    <row r="1573" spans="1:20" s="5" customFormat="1" ht="13.2">
      <c r="A1573" s="5">
        <f t="shared" si="52"/>
        <v>1573</v>
      </c>
      <c r="B1573" s="51" t="s">
        <v>4350</v>
      </c>
      <c r="C1573" s="51" t="s">
        <v>4351</v>
      </c>
      <c r="D1573" s="51"/>
      <c r="E1573" s="51" t="s">
        <v>4352</v>
      </c>
      <c r="F1573" s="51" t="s">
        <v>1501</v>
      </c>
      <c r="G1573" s="51" t="s">
        <v>31</v>
      </c>
      <c r="H1573" s="52">
        <v>2026</v>
      </c>
      <c r="I1573" s="38">
        <v>150.5</v>
      </c>
      <c r="J1573" s="38">
        <v>0</v>
      </c>
      <c r="K1573" s="38">
        <v>150.5</v>
      </c>
      <c r="L1573" s="38">
        <v>150.5</v>
      </c>
      <c r="M1573" s="38">
        <v>150.5</v>
      </c>
      <c r="N1573" s="37">
        <v>150.5</v>
      </c>
      <c r="O1573" s="37">
        <v>150.5</v>
      </c>
      <c r="P1573" s="37">
        <v>150.5</v>
      </c>
      <c r="Q1573" s="37">
        <v>150.5</v>
      </c>
      <c r="R1573" s="37">
        <v>150.5</v>
      </c>
      <c r="S1573" s="37">
        <v>150.5</v>
      </c>
      <c r="T1573" s="207"/>
    </row>
    <row r="1574" spans="1:20" s="5" customFormat="1" ht="13.2">
      <c r="A1574" s="5">
        <f t="shared" si="52"/>
        <v>1574</v>
      </c>
      <c r="B1574" s="51" t="s">
        <v>2478</v>
      </c>
      <c r="C1574" s="51" t="s">
        <v>2479</v>
      </c>
      <c r="D1574" s="51"/>
      <c r="E1574" s="51" t="s">
        <v>44</v>
      </c>
      <c r="F1574" s="51" t="s">
        <v>1501</v>
      </c>
      <c r="G1574" s="51" t="s">
        <v>31</v>
      </c>
      <c r="H1574" s="52">
        <v>2025</v>
      </c>
      <c r="I1574" s="38">
        <v>206.1</v>
      </c>
      <c r="J1574" s="38">
        <v>0</v>
      </c>
      <c r="K1574" s="38">
        <v>206.1</v>
      </c>
      <c r="L1574" s="38">
        <v>206.1</v>
      </c>
      <c r="M1574" s="38">
        <v>206.1</v>
      </c>
      <c r="N1574" s="37">
        <v>206.1</v>
      </c>
      <c r="O1574" s="37">
        <v>206.1</v>
      </c>
      <c r="P1574" s="37">
        <v>206.1</v>
      </c>
      <c r="Q1574" s="37">
        <v>206.1</v>
      </c>
      <c r="R1574" s="37">
        <v>206.1</v>
      </c>
      <c r="S1574" s="37">
        <v>206.1</v>
      </c>
      <c r="T1574" s="207"/>
    </row>
    <row r="1575" spans="1:20" s="5" customFormat="1" ht="13.2">
      <c r="A1575" s="5">
        <f t="shared" si="52"/>
        <v>1575</v>
      </c>
      <c r="B1575" s="51" t="s">
        <v>2859</v>
      </c>
      <c r="C1575" s="51" t="s">
        <v>2860</v>
      </c>
      <c r="D1575" s="51"/>
      <c r="E1575" s="51" t="s">
        <v>179</v>
      </c>
      <c r="F1575" s="51" t="s">
        <v>1501</v>
      </c>
      <c r="G1575" s="51" t="s">
        <v>31</v>
      </c>
      <c r="H1575" s="52">
        <v>2025</v>
      </c>
      <c r="I1575" s="38">
        <v>300</v>
      </c>
      <c r="J1575" s="38">
        <v>300</v>
      </c>
      <c r="K1575" s="38">
        <v>300</v>
      </c>
      <c r="L1575" s="38">
        <v>300</v>
      </c>
      <c r="M1575" s="38">
        <v>300</v>
      </c>
      <c r="N1575" s="37">
        <v>300</v>
      </c>
      <c r="O1575" s="37">
        <v>300</v>
      </c>
      <c r="P1575" s="37">
        <v>300</v>
      </c>
      <c r="Q1575" s="37">
        <v>300</v>
      </c>
      <c r="R1575" s="37">
        <v>300</v>
      </c>
      <c r="S1575" s="37">
        <v>300</v>
      </c>
      <c r="T1575" s="207"/>
    </row>
    <row r="1576" spans="1:20" s="5" customFormat="1" ht="13.2">
      <c r="A1576" s="5">
        <f t="shared" si="52"/>
        <v>1576</v>
      </c>
      <c r="B1576" s="51" t="s">
        <v>2862</v>
      </c>
      <c r="C1576" s="51" t="s">
        <v>2863</v>
      </c>
      <c r="D1576" s="51"/>
      <c r="E1576" s="51" t="s">
        <v>499</v>
      </c>
      <c r="F1576" s="51" t="s">
        <v>1501</v>
      </c>
      <c r="G1576" s="51" t="s">
        <v>31</v>
      </c>
      <c r="H1576" s="52">
        <v>2025</v>
      </c>
      <c r="I1576" s="38">
        <v>150.6</v>
      </c>
      <c r="J1576" s="38">
        <v>150.6</v>
      </c>
      <c r="K1576" s="38">
        <v>150.6</v>
      </c>
      <c r="L1576" s="38">
        <v>150.6</v>
      </c>
      <c r="M1576" s="38">
        <v>150.6</v>
      </c>
      <c r="N1576" s="37">
        <v>150.6</v>
      </c>
      <c r="O1576" s="37">
        <v>150.6</v>
      </c>
      <c r="P1576" s="37">
        <v>150.6</v>
      </c>
      <c r="Q1576" s="37">
        <v>150.6</v>
      </c>
      <c r="R1576" s="37">
        <v>150.6</v>
      </c>
      <c r="S1576" s="37">
        <v>150.6</v>
      </c>
      <c r="T1576" s="207"/>
    </row>
    <row r="1577" spans="1:20" s="5" customFormat="1" ht="13.2">
      <c r="A1577" s="5">
        <f t="shared" si="52"/>
        <v>1577</v>
      </c>
      <c r="B1577" s="51" t="s">
        <v>2864</v>
      </c>
      <c r="C1577" s="51" t="s">
        <v>2865</v>
      </c>
      <c r="D1577" s="51"/>
      <c r="E1577" s="51" t="s">
        <v>1712</v>
      </c>
      <c r="F1577" s="51" t="s">
        <v>1501</v>
      </c>
      <c r="G1577" s="51" t="s">
        <v>32</v>
      </c>
      <c r="H1577" s="52">
        <v>2024</v>
      </c>
      <c r="I1577" s="38">
        <v>61.4</v>
      </c>
      <c r="J1577" s="38">
        <v>61.4</v>
      </c>
      <c r="K1577" s="38">
        <v>61.4</v>
      </c>
      <c r="L1577" s="38">
        <v>61.4</v>
      </c>
      <c r="M1577" s="38">
        <v>61.4</v>
      </c>
      <c r="N1577" s="37">
        <v>61.4</v>
      </c>
      <c r="O1577" s="37">
        <v>61.4</v>
      </c>
      <c r="P1577" s="37">
        <v>61.4</v>
      </c>
      <c r="Q1577" s="37">
        <v>61.4</v>
      </c>
      <c r="R1577" s="37">
        <v>61.4</v>
      </c>
      <c r="S1577" s="37">
        <v>61.4</v>
      </c>
      <c r="T1577" s="207"/>
    </row>
    <row r="1578" spans="1:20" s="5" customFormat="1" ht="13.2">
      <c r="A1578" s="5">
        <f t="shared" si="52"/>
        <v>1578</v>
      </c>
      <c r="B1578" s="51" t="s">
        <v>2866</v>
      </c>
      <c r="C1578" s="51" t="s">
        <v>2867</v>
      </c>
      <c r="D1578" s="51"/>
      <c r="E1578" s="51" t="s">
        <v>814</v>
      </c>
      <c r="F1578" s="51" t="s">
        <v>1501</v>
      </c>
      <c r="G1578" s="51" t="s">
        <v>31</v>
      </c>
      <c r="H1578" s="52">
        <v>2024</v>
      </c>
      <c r="I1578" s="38">
        <v>265.8</v>
      </c>
      <c r="J1578" s="38">
        <v>265.8</v>
      </c>
      <c r="K1578" s="38">
        <v>265.8</v>
      </c>
      <c r="L1578" s="38">
        <v>265.8</v>
      </c>
      <c r="M1578" s="38">
        <v>265.8</v>
      </c>
      <c r="N1578" s="37">
        <v>265.8</v>
      </c>
      <c r="O1578" s="37">
        <v>265.8</v>
      </c>
      <c r="P1578" s="37">
        <v>265.8</v>
      </c>
      <c r="Q1578" s="37">
        <v>265.8</v>
      </c>
      <c r="R1578" s="37">
        <v>265.8</v>
      </c>
      <c r="S1578" s="37">
        <v>265.8</v>
      </c>
      <c r="T1578" s="207"/>
    </row>
    <row r="1579" spans="1:20" s="5" customFormat="1" ht="13.2">
      <c r="A1579" s="5">
        <f t="shared" si="52"/>
        <v>1579</v>
      </c>
      <c r="B1579" s="51" t="s">
        <v>4353</v>
      </c>
      <c r="C1579" s="51" t="s">
        <v>4354</v>
      </c>
      <c r="D1579" s="51"/>
      <c r="E1579" s="51" t="s">
        <v>109</v>
      </c>
      <c r="F1579" s="51" t="s">
        <v>1501</v>
      </c>
      <c r="G1579" s="51" t="s">
        <v>32</v>
      </c>
      <c r="H1579" s="52">
        <v>2025</v>
      </c>
      <c r="I1579" s="38">
        <v>102.8</v>
      </c>
      <c r="J1579" s="38">
        <v>0</v>
      </c>
      <c r="K1579" s="38">
        <v>102.8</v>
      </c>
      <c r="L1579" s="38">
        <v>102.8</v>
      </c>
      <c r="M1579" s="38">
        <v>102.8</v>
      </c>
      <c r="N1579" s="37">
        <v>102.8</v>
      </c>
      <c r="O1579" s="37">
        <v>102.8</v>
      </c>
      <c r="P1579" s="37">
        <v>102.8</v>
      </c>
      <c r="Q1579" s="37">
        <v>102.8</v>
      </c>
      <c r="R1579" s="37">
        <v>102.8</v>
      </c>
      <c r="S1579" s="37">
        <v>102.8</v>
      </c>
      <c r="T1579" s="207"/>
    </row>
    <row r="1580" spans="1:20" s="5" customFormat="1" ht="13.2">
      <c r="A1580" s="5">
        <f t="shared" si="52"/>
        <v>1580</v>
      </c>
      <c r="B1580" s="51" t="s">
        <v>2868</v>
      </c>
      <c r="C1580" s="51" t="s">
        <v>2869</v>
      </c>
      <c r="D1580" s="51"/>
      <c r="E1580" s="51" t="s">
        <v>170</v>
      </c>
      <c r="F1580" s="51" t="s">
        <v>1501</v>
      </c>
      <c r="G1580" s="51" t="s">
        <v>31</v>
      </c>
      <c r="H1580" s="52">
        <v>2025</v>
      </c>
      <c r="I1580" s="38">
        <v>200</v>
      </c>
      <c r="J1580" s="38">
        <v>0</v>
      </c>
      <c r="K1580" s="38">
        <v>200</v>
      </c>
      <c r="L1580" s="38">
        <v>200</v>
      </c>
      <c r="M1580" s="38">
        <v>200</v>
      </c>
      <c r="N1580" s="37">
        <v>200</v>
      </c>
      <c r="O1580" s="37">
        <v>200</v>
      </c>
      <c r="P1580" s="37">
        <v>200</v>
      </c>
      <c r="Q1580" s="37">
        <v>200</v>
      </c>
      <c r="R1580" s="37">
        <v>200</v>
      </c>
      <c r="S1580" s="37">
        <v>200</v>
      </c>
      <c r="T1580" s="207"/>
    </row>
    <row r="1581" spans="1:20" s="5" customFormat="1" ht="13.2">
      <c r="A1581" s="5">
        <f t="shared" si="52"/>
        <v>1581</v>
      </c>
      <c r="B1581" s="51" t="s">
        <v>4355</v>
      </c>
      <c r="C1581" s="51" t="s">
        <v>4356</v>
      </c>
      <c r="D1581" s="51"/>
      <c r="E1581" s="51" t="s">
        <v>860</v>
      </c>
      <c r="F1581" s="51" t="s">
        <v>1501</v>
      </c>
      <c r="G1581" s="51" t="s">
        <v>33</v>
      </c>
      <c r="H1581" s="52">
        <v>2025</v>
      </c>
      <c r="I1581" s="38">
        <v>101.2</v>
      </c>
      <c r="J1581" s="38">
        <v>0</v>
      </c>
      <c r="K1581" s="38">
        <v>101.2</v>
      </c>
      <c r="L1581" s="38">
        <v>101.2</v>
      </c>
      <c r="M1581" s="38">
        <v>101.2</v>
      </c>
      <c r="N1581" s="37">
        <v>101.2</v>
      </c>
      <c r="O1581" s="37">
        <v>101.2</v>
      </c>
      <c r="P1581" s="37">
        <v>101.2</v>
      </c>
      <c r="Q1581" s="37">
        <v>101.2</v>
      </c>
      <c r="R1581" s="37">
        <v>101.2</v>
      </c>
      <c r="S1581" s="37">
        <v>101.2</v>
      </c>
      <c r="T1581" s="207"/>
    </row>
    <row r="1582" spans="1:20" s="5" customFormat="1" ht="13.2">
      <c r="A1582" s="5">
        <f t="shared" si="52"/>
        <v>1582</v>
      </c>
      <c r="B1582" s="51" t="s">
        <v>4357</v>
      </c>
      <c r="C1582" s="51" t="s">
        <v>4358</v>
      </c>
      <c r="D1582" s="51"/>
      <c r="E1582" s="51" t="s">
        <v>555</v>
      </c>
      <c r="F1582" s="51" t="s">
        <v>1501</v>
      </c>
      <c r="G1582" s="51" t="s">
        <v>32</v>
      </c>
      <c r="H1582" s="52">
        <v>2024</v>
      </c>
      <c r="I1582" s="38">
        <v>9.9</v>
      </c>
      <c r="J1582" s="38">
        <v>9.9</v>
      </c>
      <c r="K1582" s="38">
        <v>9.9</v>
      </c>
      <c r="L1582" s="38">
        <v>9.9</v>
      </c>
      <c r="M1582" s="38">
        <v>9.9</v>
      </c>
      <c r="N1582" s="37">
        <v>9.9</v>
      </c>
      <c r="O1582" s="37">
        <v>9.9</v>
      </c>
      <c r="P1582" s="37">
        <v>9.9</v>
      </c>
      <c r="Q1582" s="37">
        <v>9.9</v>
      </c>
      <c r="R1582" s="37">
        <v>9.9</v>
      </c>
      <c r="S1582" s="37">
        <v>9.9</v>
      </c>
      <c r="T1582" s="207"/>
    </row>
    <row r="1583" spans="1:20" s="5" customFormat="1" ht="13.2">
      <c r="A1583" s="5">
        <f t="shared" si="52"/>
        <v>1583</v>
      </c>
      <c r="B1583" s="51" t="s">
        <v>2870</v>
      </c>
      <c r="C1583" s="51" t="s">
        <v>2871</v>
      </c>
      <c r="D1583" s="51"/>
      <c r="E1583" s="51" t="s">
        <v>2802</v>
      </c>
      <c r="F1583" s="51" t="s">
        <v>1501</v>
      </c>
      <c r="G1583" s="51" t="s">
        <v>31</v>
      </c>
      <c r="H1583" s="52">
        <v>2026</v>
      </c>
      <c r="I1583" s="38">
        <v>73</v>
      </c>
      <c r="J1583" s="38">
        <v>0</v>
      </c>
      <c r="K1583" s="38">
        <v>73</v>
      </c>
      <c r="L1583" s="38">
        <v>73</v>
      </c>
      <c r="M1583" s="38">
        <v>73</v>
      </c>
      <c r="N1583" s="37">
        <v>73</v>
      </c>
      <c r="O1583" s="37">
        <v>73</v>
      </c>
      <c r="P1583" s="37">
        <v>73</v>
      </c>
      <c r="Q1583" s="37">
        <v>73</v>
      </c>
      <c r="R1583" s="37">
        <v>73</v>
      </c>
      <c r="S1583" s="37">
        <v>73</v>
      </c>
      <c r="T1583" s="207"/>
    </row>
    <row r="1584" spans="1:20" s="5" customFormat="1" ht="13.2">
      <c r="A1584" s="5">
        <f t="shared" si="52"/>
        <v>1584</v>
      </c>
      <c r="B1584" s="51" t="s">
        <v>4359</v>
      </c>
      <c r="C1584" s="51" t="s">
        <v>4360</v>
      </c>
      <c r="D1584" s="51"/>
      <c r="E1584" s="51" t="s">
        <v>4305</v>
      </c>
      <c r="F1584" s="51" t="s">
        <v>1501</v>
      </c>
      <c r="G1584" s="51" t="s">
        <v>32</v>
      </c>
      <c r="H1584" s="52">
        <v>2024</v>
      </c>
      <c r="I1584" s="38">
        <v>9.8000000000000007</v>
      </c>
      <c r="J1584" s="38">
        <v>9.8000000000000007</v>
      </c>
      <c r="K1584" s="38">
        <v>9.8000000000000007</v>
      </c>
      <c r="L1584" s="38">
        <v>9.8000000000000007</v>
      </c>
      <c r="M1584" s="38">
        <v>9.8000000000000007</v>
      </c>
      <c r="N1584" s="37">
        <v>9.8000000000000007</v>
      </c>
      <c r="O1584" s="37">
        <v>9.8000000000000007</v>
      </c>
      <c r="P1584" s="37">
        <v>9.8000000000000007</v>
      </c>
      <c r="Q1584" s="37">
        <v>9.8000000000000007</v>
      </c>
      <c r="R1584" s="37">
        <v>9.8000000000000007</v>
      </c>
      <c r="S1584" s="37">
        <v>9.8000000000000007</v>
      </c>
      <c r="T1584" s="207"/>
    </row>
    <row r="1585" spans="1:20" s="5" customFormat="1" ht="13.2">
      <c r="A1585" s="5">
        <f t="shared" si="52"/>
        <v>1585</v>
      </c>
      <c r="B1585" s="51" t="s">
        <v>4361</v>
      </c>
      <c r="C1585" s="51" t="s">
        <v>4362</v>
      </c>
      <c r="D1585" s="51"/>
      <c r="E1585" s="51" t="s">
        <v>1430</v>
      </c>
      <c r="F1585" s="51" t="s">
        <v>1501</v>
      </c>
      <c r="G1585" s="51" t="s">
        <v>32</v>
      </c>
      <c r="H1585" s="52">
        <v>2025</v>
      </c>
      <c r="I1585" s="38">
        <v>200</v>
      </c>
      <c r="J1585" s="38">
        <v>200</v>
      </c>
      <c r="K1585" s="38">
        <v>200</v>
      </c>
      <c r="L1585" s="38">
        <v>200</v>
      </c>
      <c r="M1585" s="38">
        <v>200</v>
      </c>
      <c r="N1585" s="37">
        <v>200</v>
      </c>
      <c r="O1585" s="37">
        <v>200</v>
      </c>
      <c r="P1585" s="37">
        <v>200</v>
      </c>
      <c r="Q1585" s="37">
        <v>200</v>
      </c>
      <c r="R1585" s="37">
        <v>200</v>
      </c>
      <c r="S1585" s="37">
        <v>200</v>
      </c>
      <c r="T1585" s="207"/>
    </row>
    <row r="1586" spans="1:20" s="5" customFormat="1" ht="13.2">
      <c r="A1586" s="5">
        <f t="shared" si="52"/>
        <v>1586</v>
      </c>
      <c r="B1586" s="51" t="s">
        <v>4363</v>
      </c>
      <c r="C1586" s="51" t="s">
        <v>4364</v>
      </c>
      <c r="D1586" s="51"/>
      <c r="E1586" s="51" t="s">
        <v>203</v>
      </c>
      <c r="F1586" s="51" t="s">
        <v>1501</v>
      </c>
      <c r="G1586" s="51" t="s">
        <v>69</v>
      </c>
      <c r="H1586" s="52">
        <v>2024</v>
      </c>
      <c r="I1586" s="38">
        <v>9.9</v>
      </c>
      <c r="J1586" s="38">
        <v>9.9</v>
      </c>
      <c r="K1586" s="38">
        <v>9.9</v>
      </c>
      <c r="L1586" s="38">
        <v>9.9</v>
      </c>
      <c r="M1586" s="38">
        <v>9.9</v>
      </c>
      <c r="N1586" s="37">
        <v>9.9</v>
      </c>
      <c r="O1586" s="37">
        <v>9.9</v>
      </c>
      <c r="P1586" s="37">
        <v>9.9</v>
      </c>
      <c r="Q1586" s="37">
        <v>9.9</v>
      </c>
      <c r="R1586" s="37">
        <v>9.9</v>
      </c>
      <c r="S1586" s="37">
        <v>9.9</v>
      </c>
      <c r="T1586" s="207"/>
    </row>
    <row r="1587" spans="1:20" s="5" customFormat="1" ht="13.2">
      <c r="A1587" s="5">
        <f t="shared" si="52"/>
        <v>1587</v>
      </c>
      <c r="B1587" s="51" t="s">
        <v>4365</v>
      </c>
      <c r="C1587" s="51" t="s">
        <v>4366</v>
      </c>
      <c r="D1587" s="51"/>
      <c r="E1587" s="51" t="s">
        <v>733</v>
      </c>
      <c r="F1587" s="51" t="s">
        <v>1501</v>
      </c>
      <c r="G1587" s="51" t="s">
        <v>31</v>
      </c>
      <c r="H1587" s="52">
        <v>2024</v>
      </c>
      <c r="I1587" s="38">
        <v>122.9</v>
      </c>
      <c r="J1587" s="38">
        <v>122.9</v>
      </c>
      <c r="K1587" s="38">
        <v>122.9</v>
      </c>
      <c r="L1587" s="38">
        <v>122.9</v>
      </c>
      <c r="M1587" s="38">
        <v>122.9</v>
      </c>
      <c r="N1587" s="37">
        <v>122.9</v>
      </c>
      <c r="O1587" s="37">
        <v>122.9</v>
      </c>
      <c r="P1587" s="37">
        <v>122.9</v>
      </c>
      <c r="Q1587" s="37">
        <v>122.9</v>
      </c>
      <c r="R1587" s="37">
        <v>122.9</v>
      </c>
      <c r="S1587" s="37">
        <v>122.9</v>
      </c>
      <c r="T1587" s="207"/>
    </row>
    <row r="1588" spans="1:20" s="5" customFormat="1" ht="13.2">
      <c r="A1588" s="5">
        <f t="shared" si="52"/>
        <v>1588</v>
      </c>
      <c r="B1588" s="51" t="s">
        <v>4367</v>
      </c>
      <c r="C1588" s="51" t="s">
        <v>4368</v>
      </c>
      <c r="D1588" s="51"/>
      <c r="E1588" s="51" t="s">
        <v>628</v>
      </c>
      <c r="F1588" s="51" t="s">
        <v>1501</v>
      </c>
      <c r="G1588" s="51" t="s">
        <v>186</v>
      </c>
      <c r="H1588" s="52">
        <v>2025</v>
      </c>
      <c r="I1588" s="38">
        <v>150.80000000000001</v>
      </c>
      <c r="J1588" s="38">
        <v>150.80000000000001</v>
      </c>
      <c r="K1588" s="38">
        <v>150.80000000000001</v>
      </c>
      <c r="L1588" s="38">
        <v>150.80000000000001</v>
      </c>
      <c r="M1588" s="38">
        <v>150.80000000000001</v>
      </c>
      <c r="N1588" s="37">
        <v>150.80000000000001</v>
      </c>
      <c r="O1588" s="37">
        <v>150.80000000000001</v>
      </c>
      <c r="P1588" s="37">
        <v>150.80000000000001</v>
      </c>
      <c r="Q1588" s="37">
        <v>150.80000000000001</v>
      </c>
      <c r="R1588" s="37">
        <v>150.80000000000001</v>
      </c>
      <c r="S1588" s="37">
        <v>150.80000000000001</v>
      </c>
      <c r="T1588" s="207"/>
    </row>
    <row r="1589" spans="1:20" s="5" customFormat="1" ht="13.2">
      <c r="A1589" s="5">
        <f t="shared" si="52"/>
        <v>1589</v>
      </c>
      <c r="B1589" s="51" t="s">
        <v>4369</v>
      </c>
      <c r="C1589" s="51" t="s">
        <v>4370</v>
      </c>
      <c r="D1589" s="51"/>
      <c r="E1589" s="51" t="s">
        <v>513</v>
      </c>
      <c r="F1589" s="51" t="s">
        <v>1501</v>
      </c>
      <c r="G1589" s="51" t="s">
        <v>31</v>
      </c>
      <c r="H1589" s="52">
        <v>2025</v>
      </c>
      <c r="I1589" s="38">
        <v>100.4</v>
      </c>
      <c r="J1589" s="38">
        <v>0</v>
      </c>
      <c r="K1589" s="38">
        <v>100.4</v>
      </c>
      <c r="L1589" s="38">
        <v>100.4</v>
      </c>
      <c r="M1589" s="38">
        <v>100.4</v>
      </c>
      <c r="N1589" s="37">
        <v>100.4</v>
      </c>
      <c r="O1589" s="37">
        <v>100.4</v>
      </c>
      <c r="P1589" s="37">
        <v>100.4</v>
      </c>
      <c r="Q1589" s="37">
        <v>100.4</v>
      </c>
      <c r="R1589" s="37">
        <v>100.4</v>
      </c>
      <c r="S1589" s="37">
        <v>100.4</v>
      </c>
      <c r="T1589" s="207"/>
    </row>
    <row r="1590" spans="1:20" s="5" customFormat="1" ht="13.2">
      <c r="A1590" s="5">
        <f t="shared" si="52"/>
        <v>1590</v>
      </c>
      <c r="B1590" s="51" t="s">
        <v>4371</v>
      </c>
      <c r="C1590" s="51" t="s">
        <v>4372</v>
      </c>
      <c r="D1590" s="51"/>
      <c r="E1590" s="51" t="s">
        <v>257</v>
      </c>
      <c r="F1590" s="51" t="s">
        <v>1501</v>
      </c>
      <c r="G1590" s="51" t="s">
        <v>186</v>
      </c>
      <c r="H1590" s="52">
        <v>2024</v>
      </c>
      <c r="I1590" s="38">
        <v>62</v>
      </c>
      <c r="J1590" s="38">
        <v>62</v>
      </c>
      <c r="K1590" s="38">
        <v>62</v>
      </c>
      <c r="L1590" s="38">
        <v>62</v>
      </c>
      <c r="M1590" s="38">
        <v>62</v>
      </c>
      <c r="N1590" s="37">
        <v>62</v>
      </c>
      <c r="O1590" s="37">
        <v>62</v>
      </c>
      <c r="P1590" s="37">
        <v>62</v>
      </c>
      <c r="Q1590" s="37">
        <v>62</v>
      </c>
      <c r="R1590" s="37">
        <v>62</v>
      </c>
      <c r="S1590" s="37">
        <v>62</v>
      </c>
      <c r="T1590" s="207"/>
    </row>
    <row r="1591" spans="1:20" s="5" customFormat="1" ht="13.2">
      <c r="A1591" s="5">
        <f t="shared" si="52"/>
        <v>1591</v>
      </c>
      <c r="B1591" s="51" t="s">
        <v>4373</v>
      </c>
      <c r="C1591" s="51" t="s">
        <v>4374</v>
      </c>
      <c r="D1591" s="51"/>
      <c r="E1591" s="51" t="s">
        <v>2417</v>
      </c>
      <c r="F1591" s="51" t="s">
        <v>1501</v>
      </c>
      <c r="G1591" s="51" t="s">
        <v>32</v>
      </c>
      <c r="H1591" s="52">
        <v>2025</v>
      </c>
      <c r="I1591" s="38">
        <v>102</v>
      </c>
      <c r="J1591" s="38">
        <v>0</v>
      </c>
      <c r="K1591" s="38">
        <v>0</v>
      </c>
      <c r="L1591" s="38">
        <v>0</v>
      </c>
      <c r="M1591" s="38">
        <v>0</v>
      </c>
      <c r="N1591" s="37">
        <v>0</v>
      </c>
      <c r="O1591" s="37">
        <v>0</v>
      </c>
      <c r="P1591" s="37">
        <v>0</v>
      </c>
      <c r="Q1591" s="37">
        <v>0</v>
      </c>
      <c r="R1591" s="37">
        <v>0</v>
      </c>
      <c r="S1591" s="37">
        <v>0</v>
      </c>
      <c r="T1591" s="207"/>
    </row>
    <row r="1592" spans="1:20" s="5" customFormat="1" ht="13.2">
      <c r="A1592" s="5">
        <f t="shared" si="52"/>
        <v>1592</v>
      </c>
      <c r="B1592" s="51" t="s">
        <v>4375</v>
      </c>
      <c r="C1592" s="51" t="s">
        <v>4376</v>
      </c>
      <c r="D1592" s="51"/>
      <c r="E1592" s="51" t="s">
        <v>98</v>
      </c>
      <c r="F1592" s="51" t="s">
        <v>1501</v>
      </c>
      <c r="G1592" s="51" t="s">
        <v>33</v>
      </c>
      <c r="H1592" s="52">
        <v>2028</v>
      </c>
      <c r="I1592" s="38">
        <v>204.7</v>
      </c>
      <c r="J1592" s="38">
        <v>0</v>
      </c>
      <c r="K1592" s="38">
        <v>0</v>
      </c>
      <c r="L1592" s="38">
        <v>0</v>
      </c>
      <c r="M1592" s="38">
        <v>0</v>
      </c>
      <c r="N1592" s="37">
        <v>0</v>
      </c>
      <c r="O1592" s="37">
        <v>0</v>
      </c>
      <c r="P1592" s="37">
        <v>0</v>
      </c>
      <c r="Q1592" s="37">
        <v>0</v>
      </c>
      <c r="R1592" s="37">
        <v>0</v>
      </c>
      <c r="S1592" s="37">
        <v>0</v>
      </c>
      <c r="T1592" s="207"/>
    </row>
    <row r="1593" spans="1:20" s="5" customFormat="1" ht="13.2">
      <c r="A1593" s="5">
        <f t="shared" si="52"/>
        <v>1593</v>
      </c>
      <c r="B1593" s="51" t="s">
        <v>2447</v>
      </c>
      <c r="C1593" s="51"/>
      <c r="D1593" s="51" t="s">
        <v>4377</v>
      </c>
      <c r="E1593" s="51"/>
      <c r="F1593" s="51" t="s">
        <v>1501</v>
      </c>
      <c r="G1593" s="51"/>
      <c r="H1593" s="52"/>
      <c r="I1593" s="38">
        <v>69.34</v>
      </c>
      <c r="J1593" s="38">
        <v>69.34</v>
      </c>
      <c r="K1593" s="38">
        <v>69.34</v>
      </c>
      <c r="L1593" s="38">
        <v>69.34</v>
      </c>
      <c r="M1593" s="38">
        <v>69.34</v>
      </c>
      <c r="N1593" s="38">
        <v>69.34</v>
      </c>
      <c r="O1593" s="38">
        <v>69.34</v>
      </c>
      <c r="P1593" s="38">
        <v>69.34</v>
      </c>
      <c r="Q1593" s="38">
        <v>69.34</v>
      </c>
      <c r="R1593" s="38">
        <v>69.34</v>
      </c>
      <c r="S1593" s="38">
        <v>69.34</v>
      </c>
      <c r="T1593" s="207"/>
    </row>
    <row r="1594" spans="1:20" s="2" customFormat="1" ht="13.2">
      <c r="A1594" s="5">
        <f t="shared" si="52"/>
        <v>1594</v>
      </c>
      <c r="B1594" s="49" t="s">
        <v>1608</v>
      </c>
      <c r="C1594" s="49"/>
      <c r="D1594" s="49"/>
      <c r="E1594" s="49"/>
      <c r="F1594" s="49"/>
      <c r="G1594" s="49"/>
      <c r="H1594" s="50"/>
      <c r="I1594" s="35">
        <f t="shared" ref="I1594:S1594" si="53">SUM(I1451:I1593)</f>
        <v>18158.239999999994</v>
      </c>
      <c r="J1594" s="35">
        <f t="shared" si="53"/>
        <v>10013.039999999995</v>
      </c>
      <c r="K1594" s="35">
        <f t="shared" si="53"/>
        <v>17033.239999999991</v>
      </c>
      <c r="L1594" s="35">
        <f t="shared" si="53"/>
        <v>17456.939999999995</v>
      </c>
      <c r="M1594" s="35">
        <f t="shared" si="53"/>
        <v>17456.939999999995</v>
      </c>
      <c r="N1594" s="36">
        <f t="shared" si="53"/>
        <v>17506.939999999995</v>
      </c>
      <c r="O1594" s="36">
        <f t="shared" si="53"/>
        <v>17506.939999999995</v>
      </c>
      <c r="P1594" s="36">
        <f t="shared" si="53"/>
        <v>17506.939999999995</v>
      </c>
      <c r="Q1594" s="36">
        <f t="shared" si="53"/>
        <v>17506.939999999995</v>
      </c>
      <c r="R1594" s="36">
        <f t="shared" si="53"/>
        <v>17506.939999999995</v>
      </c>
      <c r="S1594" s="36">
        <f t="shared" si="53"/>
        <v>17506.939999999995</v>
      </c>
      <c r="T1594" s="208"/>
    </row>
    <row r="1595" spans="1:20" s="5" customFormat="1" ht="13.2">
      <c r="A1595" s="5">
        <f t="shared" si="52"/>
        <v>1595</v>
      </c>
      <c r="B1595" s="51" t="s">
        <v>1510</v>
      </c>
      <c r="C1595" s="51"/>
      <c r="D1595" s="51" t="s">
        <v>1609</v>
      </c>
      <c r="E1595" s="51" t="s">
        <v>1361</v>
      </c>
      <c r="F1595" s="51"/>
      <c r="G1595" s="51"/>
      <c r="H1595" s="52"/>
      <c r="I1595" s="38">
        <v>100</v>
      </c>
      <c r="J1595" s="38">
        <v>0</v>
      </c>
      <c r="K1595" s="38">
        <v>0</v>
      </c>
      <c r="L1595" s="38">
        <v>0</v>
      </c>
      <c r="M1595" s="38">
        <v>0</v>
      </c>
      <c r="N1595" s="37">
        <v>0</v>
      </c>
      <c r="O1595" s="37">
        <v>0</v>
      </c>
      <c r="P1595" s="37">
        <v>0</v>
      </c>
      <c r="Q1595" s="37">
        <v>0</v>
      </c>
      <c r="R1595" s="37">
        <v>0</v>
      </c>
      <c r="S1595" s="37">
        <v>0</v>
      </c>
      <c r="T1595" s="207"/>
    </row>
    <row r="1596" spans="1:20" s="5" customFormat="1" ht="13.2">
      <c r="A1596" s="5">
        <f t="shared" si="52"/>
        <v>1596</v>
      </c>
      <c r="B1596" s="51"/>
      <c r="C1596" s="51"/>
      <c r="D1596" s="51"/>
      <c r="E1596" s="51"/>
      <c r="F1596" s="51"/>
      <c r="G1596" s="51"/>
      <c r="H1596" s="52"/>
      <c r="I1596" s="38"/>
      <c r="J1596" s="38"/>
      <c r="K1596" s="38"/>
      <c r="L1596" s="38"/>
      <c r="M1596" s="38"/>
      <c r="N1596" s="37"/>
      <c r="O1596" s="37"/>
      <c r="P1596" s="37"/>
      <c r="Q1596" s="37"/>
      <c r="R1596" s="37"/>
      <c r="S1596" s="37"/>
      <c r="T1596" s="207"/>
    </row>
    <row r="1597" spans="1:20" s="2" customFormat="1" ht="13.2">
      <c r="A1597" s="5">
        <f t="shared" si="52"/>
        <v>1597</v>
      </c>
      <c r="B1597" s="49" t="s">
        <v>1705</v>
      </c>
      <c r="C1597" s="49"/>
      <c r="D1597" s="49"/>
      <c r="E1597" s="49"/>
      <c r="F1597" s="49"/>
      <c r="G1597" s="49"/>
      <c r="H1597" s="50"/>
      <c r="I1597" s="35"/>
      <c r="J1597" s="35"/>
      <c r="K1597" s="35"/>
      <c r="L1597" s="35"/>
      <c r="M1597" s="35"/>
      <c r="N1597" s="36"/>
      <c r="O1597" s="36"/>
      <c r="P1597" s="36"/>
      <c r="Q1597" s="36"/>
      <c r="R1597" s="36"/>
      <c r="S1597" s="36"/>
      <c r="T1597" s="208"/>
    </row>
    <row r="1598" spans="1:20" s="5" customFormat="1" ht="13.2">
      <c r="A1598" s="5">
        <f t="shared" si="52"/>
        <v>1598</v>
      </c>
      <c r="B1598" s="51" t="s">
        <v>101</v>
      </c>
      <c r="C1598" s="51" t="s">
        <v>102</v>
      </c>
      <c r="D1598" s="51"/>
      <c r="E1598" s="51" t="s">
        <v>47</v>
      </c>
      <c r="F1598" s="51" t="s">
        <v>37</v>
      </c>
      <c r="G1598" s="51" t="s">
        <v>31</v>
      </c>
      <c r="H1598" s="52">
        <v>2020</v>
      </c>
      <c r="I1598" s="38">
        <v>60</v>
      </c>
      <c r="J1598" s="38">
        <v>60</v>
      </c>
      <c r="K1598" s="38">
        <v>60</v>
      </c>
      <c r="L1598" s="38">
        <v>60</v>
      </c>
      <c r="M1598" s="38">
        <v>60</v>
      </c>
      <c r="N1598" s="37">
        <v>60</v>
      </c>
      <c r="O1598" s="37">
        <v>60</v>
      </c>
      <c r="P1598" s="37">
        <v>60</v>
      </c>
      <c r="Q1598" s="37">
        <v>60</v>
      </c>
      <c r="R1598" s="37">
        <v>60</v>
      </c>
      <c r="S1598" s="37">
        <v>60</v>
      </c>
      <c r="T1598" s="207"/>
    </row>
    <row r="1599" spans="1:20" s="5" customFormat="1" ht="13.2">
      <c r="A1599" s="5">
        <f t="shared" si="52"/>
        <v>1599</v>
      </c>
      <c r="B1599" s="51" t="s">
        <v>1550</v>
      </c>
      <c r="C1599" s="51" t="s">
        <v>1551</v>
      </c>
      <c r="D1599" s="51"/>
      <c r="E1599" s="51" t="s">
        <v>1544</v>
      </c>
      <c r="F1599" s="51" t="s">
        <v>1354</v>
      </c>
      <c r="G1599" s="51" t="s">
        <v>40</v>
      </c>
      <c r="H1599" s="52">
        <v>2026</v>
      </c>
      <c r="I1599" s="38">
        <v>165</v>
      </c>
      <c r="J1599" s="38">
        <v>0</v>
      </c>
      <c r="K1599" s="38">
        <v>165</v>
      </c>
      <c r="L1599" s="38">
        <v>165</v>
      </c>
      <c r="M1599" s="38">
        <v>165</v>
      </c>
      <c r="N1599" s="37">
        <v>165</v>
      </c>
      <c r="O1599" s="37">
        <v>165</v>
      </c>
      <c r="P1599" s="37">
        <v>165</v>
      </c>
      <c r="Q1599" s="37">
        <v>165</v>
      </c>
      <c r="R1599" s="37">
        <v>165</v>
      </c>
      <c r="S1599" s="37">
        <v>165</v>
      </c>
      <c r="T1599" s="207"/>
    </row>
    <row r="1600" spans="1:20" s="5" customFormat="1" ht="13.2">
      <c r="A1600" s="5">
        <f t="shared" si="52"/>
        <v>1600</v>
      </c>
      <c r="B1600" s="51" t="s">
        <v>4378</v>
      </c>
      <c r="C1600" s="51" t="s">
        <v>4379</v>
      </c>
      <c r="D1600" s="51"/>
      <c r="E1600" s="51" t="s">
        <v>260</v>
      </c>
      <c r="F1600" s="51" t="s">
        <v>1731</v>
      </c>
      <c r="G1600" s="51" t="s">
        <v>32</v>
      </c>
      <c r="H1600" s="52">
        <v>2021</v>
      </c>
      <c r="I1600" s="38">
        <v>484</v>
      </c>
      <c r="J1600" s="38">
        <v>484</v>
      </c>
      <c r="K1600" s="38">
        <v>484</v>
      </c>
      <c r="L1600" s="38">
        <v>484</v>
      </c>
      <c r="M1600" s="38">
        <v>484</v>
      </c>
      <c r="N1600" s="37">
        <v>484</v>
      </c>
      <c r="O1600" s="37">
        <v>484</v>
      </c>
      <c r="P1600" s="37">
        <v>484</v>
      </c>
      <c r="Q1600" s="37">
        <v>484</v>
      </c>
      <c r="R1600" s="37">
        <v>484</v>
      </c>
      <c r="S1600" s="37">
        <v>484</v>
      </c>
      <c r="T1600" s="207"/>
    </row>
    <row r="1601" spans="1:24" s="5" customFormat="1" ht="13.2">
      <c r="A1601" s="5">
        <f t="shared" si="52"/>
        <v>1601</v>
      </c>
      <c r="B1601" s="51" t="s">
        <v>1552</v>
      </c>
      <c r="C1601" s="51" t="s">
        <v>1553</v>
      </c>
      <c r="D1601" s="51"/>
      <c r="E1601" s="51" t="s">
        <v>1058</v>
      </c>
      <c r="F1601" s="51" t="s">
        <v>1634</v>
      </c>
      <c r="G1601" s="51" t="s">
        <v>33</v>
      </c>
      <c r="H1601" s="52">
        <v>2023</v>
      </c>
      <c r="I1601" s="38">
        <v>250.1</v>
      </c>
      <c r="J1601" s="38">
        <v>250.1</v>
      </c>
      <c r="K1601" s="38">
        <v>250.1</v>
      </c>
      <c r="L1601" s="38">
        <v>250.1</v>
      </c>
      <c r="M1601" s="38">
        <v>250.1</v>
      </c>
      <c r="N1601" s="37">
        <v>250.1</v>
      </c>
      <c r="O1601" s="37">
        <v>250.1</v>
      </c>
      <c r="P1601" s="37">
        <v>250.1</v>
      </c>
      <c r="Q1601" s="37">
        <v>250.1</v>
      </c>
      <c r="R1601" s="37">
        <v>250.1</v>
      </c>
      <c r="S1601" s="37">
        <v>250.1</v>
      </c>
      <c r="T1601" s="207"/>
    </row>
    <row r="1602" spans="1:24" s="5" customFormat="1" ht="13.2">
      <c r="A1602" s="5">
        <f t="shared" si="52"/>
        <v>1602</v>
      </c>
      <c r="B1602" s="51" t="s">
        <v>1554</v>
      </c>
      <c r="C1602" s="51" t="s">
        <v>1555</v>
      </c>
      <c r="D1602" s="51"/>
      <c r="E1602" s="51" t="s">
        <v>1058</v>
      </c>
      <c r="F1602" s="51" t="s">
        <v>1634</v>
      </c>
      <c r="G1602" s="51" t="s">
        <v>33</v>
      </c>
      <c r="H1602" s="52">
        <v>2023</v>
      </c>
      <c r="I1602" s="38">
        <v>250.1</v>
      </c>
      <c r="J1602" s="38">
        <v>250.1</v>
      </c>
      <c r="K1602" s="38">
        <v>250.1</v>
      </c>
      <c r="L1602" s="38">
        <v>250.1</v>
      </c>
      <c r="M1602" s="38">
        <v>250.1</v>
      </c>
      <c r="N1602" s="37">
        <v>250.1</v>
      </c>
      <c r="O1602" s="37">
        <v>250.1</v>
      </c>
      <c r="P1602" s="37">
        <v>250.1</v>
      </c>
      <c r="Q1602" s="37">
        <v>250.1</v>
      </c>
      <c r="R1602" s="37">
        <v>250.1</v>
      </c>
      <c r="S1602" s="37">
        <v>250.1</v>
      </c>
      <c r="T1602" s="207"/>
    </row>
    <row r="1603" spans="1:24" s="5" customFormat="1" ht="13.2">
      <c r="A1603" s="5">
        <f t="shared" si="52"/>
        <v>1603</v>
      </c>
      <c r="B1603" s="51" t="s">
        <v>1559</v>
      </c>
      <c r="C1603" s="51" t="s">
        <v>1560</v>
      </c>
      <c r="D1603" s="51"/>
      <c r="E1603" s="51" t="s">
        <v>1198</v>
      </c>
      <c r="F1603" s="51" t="s">
        <v>1354</v>
      </c>
      <c r="G1603" s="51" t="s">
        <v>40</v>
      </c>
      <c r="H1603" s="52">
        <v>2020</v>
      </c>
      <c r="I1603" s="38">
        <v>152.5</v>
      </c>
      <c r="J1603" s="38">
        <v>152.5</v>
      </c>
      <c r="K1603" s="38">
        <v>152.5</v>
      </c>
      <c r="L1603" s="38">
        <v>152.5</v>
      </c>
      <c r="M1603" s="38">
        <v>152.5</v>
      </c>
      <c r="N1603" s="37">
        <v>152.5</v>
      </c>
      <c r="O1603" s="37">
        <v>152.5</v>
      </c>
      <c r="P1603" s="37">
        <v>152.5</v>
      </c>
      <c r="Q1603" s="37">
        <v>152.5</v>
      </c>
      <c r="R1603" s="37">
        <v>152.5</v>
      </c>
      <c r="S1603" s="37">
        <v>152.5</v>
      </c>
      <c r="T1603" s="207"/>
    </row>
    <row r="1604" spans="1:24" s="5" customFormat="1" ht="13.2">
      <c r="A1604" s="5">
        <f t="shared" si="52"/>
        <v>1604</v>
      </c>
      <c r="B1604" s="51" t="s">
        <v>2112</v>
      </c>
      <c r="C1604" s="51" t="s">
        <v>1537</v>
      </c>
      <c r="D1604" s="51"/>
      <c r="E1604" s="51" t="s">
        <v>257</v>
      </c>
      <c r="F1604" s="51" t="s">
        <v>1731</v>
      </c>
      <c r="G1604" s="51" t="s">
        <v>186</v>
      </c>
      <c r="H1604" s="52">
        <v>2023</v>
      </c>
      <c r="I1604" s="38">
        <v>11</v>
      </c>
      <c r="J1604" s="38">
        <v>11</v>
      </c>
      <c r="K1604" s="38">
        <v>11</v>
      </c>
      <c r="L1604" s="38">
        <v>11</v>
      </c>
      <c r="M1604" s="38">
        <v>11</v>
      </c>
      <c r="N1604" s="37">
        <v>11</v>
      </c>
      <c r="O1604" s="37">
        <v>11</v>
      </c>
      <c r="P1604" s="37">
        <v>11</v>
      </c>
      <c r="Q1604" s="37">
        <v>11</v>
      </c>
      <c r="R1604" s="37">
        <v>11</v>
      </c>
      <c r="S1604" s="37">
        <v>11</v>
      </c>
      <c r="T1604" s="207"/>
    </row>
    <row r="1605" spans="1:24" s="5" customFormat="1" ht="13.2">
      <c r="A1605" s="5">
        <f t="shared" si="52"/>
        <v>1605</v>
      </c>
      <c r="B1605" s="51" t="s">
        <v>1562</v>
      </c>
      <c r="C1605" s="51" t="s">
        <v>1563</v>
      </c>
      <c r="D1605" s="51"/>
      <c r="E1605" s="51" t="s">
        <v>1067</v>
      </c>
      <c r="F1605" s="51" t="s">
        <v>1354</v>
      </c>
      <c r="G1605" s="51" t="s">
        <v>40</v>
      </c>
      <c r="H1605" s="52">
        <v>2020</v>
      </c>
      <c r="I1605" s="38">
        <v>150</v>
      </c>
      <c r="J1605" s="38">
        <v>150</v>
      </c>
      <c r="K1605" s="38">
        <v>150</v>
      </c>
      <c r="L1605" s="38">
        <v>150</v>
      </c>
      <c r="M1605" s="38">
        <v>150</v>
      </c>
      <c r="N1605" s="37">
        <v>150</v>
      </c>
      <c r="O1605" s="37">
        <v>150</v>
      </c>
      <c r="P1605" s="37">
        <v>150</v>
      </c>
      <c r="Q1605" s="37">
        <v>150</v>
      </c>
      <c r="R1605" s="37">
        <v>150</v>
      </c>
      <c r="S1605" s="37">
        <v>150</v>
      </c>
      <c r="T1605" s="207"/>
    </row>
    <row r="1606" spans="1:24" s="5" customFormat="1" ht="13.2">
      <c r="A1606" s="5">
        <f t="shared" ref="A1606:A1633" si="54">A1605+1</f>
        <v>1606</v>
      </c>
      <c r="B1606" s="51" t="s">
        <v>1798</v>
      </c>
      <c r="C1606" s="51" t="s">
        <v>1799</v>
      </c>
      <c r="D1606" s="51"/>
      <c r="E1606" s="51" t="s">
        <v>220</v>
      </c>
      <c r="F1606" s="51" t="s">
        <v>37</v>
      </c>
      <c r="G1606" s="51" t="s">
        <v>31</v>
      </c>
      <c r="H1606" s="52">
        <v>2025</v>
      </c>
      <c r="I1606" s="38">
        <v>200</v>
      </c>
      <c r="J1606" s="38">
        <v>0</v>
      </c>
      <c r="K1606" s="38">
        <v>200</v>
      </c>
      <c r="L1606" s="38">
        <v>200</v>
      </c>
      <c r="M1606" s="38">
        <v>200</v>
      </c>
      <c r="N1606" s="37">
        <v>200</v>
      </c>
      <c r="O1606" s="37">
        <v>200</v>
      </c>
      <c r="P1606" s="37">
        <v>200</v>
      </c>
      <c r="Q1606" s="37">
        <v>200</v>
      </c>
      <c r="R1606" s="37">
        <v>200</v>
      </c>
      <c r="S1606" s="37">
        <v>200</v>
      </c>
      <c r="T1606" s="207"/>
    </row>
    <row r="1607" spans="1:24" s="5" customFormat="1" ht="13.2">
      <c r="A1607" s="5">
        <f t="shared" si="54"/>
        <v>1607</v>
      </c>
      <c r="B1607" s="51" t="s">
        <v>2783</v>
      </c>
      <c r="C1607" s="51" t="s">
        <v>1592</v>
      </c>
      <c r="D1607" s="51"/>
      <c r="E1607" s="51" t="s">
        <v>105</v>
      </c>
      <c r="F1607" s="51" t="s">
        <v>37</v>
      </c>
      <c r="G1607" s="51" t="s">
        <v>33</v>
      </c>
      <c r="H1607" s="52">
        <v>2024</v>
      </c>
      <c r="I1607" s="38">
        <v>203</v>
      </c>
      <c r="J1607" s="38">
        <v>203</v>
      </c>
      <c r="K1607" s="38">
        <v>203</v>
      </c>
      <c r="L1607" s="38">
        <v>203</v>
      </c>
      <c r="M1607" s="38">
        <v>203</v>
      </c>
      <c r="N1607" s="37">
        <v>203</v>
      </c>
      <c r="O1607" s="37">
        <v>203</v>
      </c>
      <c r="P1607" s="37">
        <v>203</v>
      </c>
      <c r="Q1607" s="37">
        <v>203</v>
      </c>
      <c r="R1607" s="37">
        <v>203</v>
      </c>
      <c r="S1607" s="37">
        <v>203</v>
      </c>
      <c r="T1607" s="207"/>
    </row>
    <row r="1608" spans="1:24" s="5" customFormat="1" ht="13.2">
      <c r="A1608" s="5">
        <f t="shared" si="54"/>
        <v>1608</v>
      </c>
      <c r="B1608" s="51" t="s">
        <v>2783</v>
      </c>
      <c r="C1608" s="51" t="s">
        <v>2785</v>
      </c>
      <c r="D1608" s="51"/>
      <c r="E1608" s="51" t="s">
        <v>105</v>
      </c>
      <c r="F1608" s="51" t="s">
        <v>37</v>
      </c>
      <c r="G1608" s="51" t="s">
        <v>33</v>
      </c>
      <c r="H1608" s="52">
        <v>2023</v>
      </c>
      <c r="I1608" s="38">
        <v>202.6</v>
      </c>
      <c r="J1608" s="38">
        <v>202.6</v>
      </c>
      <c r="K1608" s="38">
        <v>202.6</v>
      </c>
      <c r="L1608" s="38">
        <v>202.6</v>
      </c>
      <c r="M1608" s="38">
        <v>202.6</v>
      </c>
      <c r="N1608" s="37">
        <v>202.6</v>
      </c>
      <c r="O1608" s="37">
        <v>202.6</v>
      </c>
      <c r="P1608" s="37">
        <v>202.6</v>
      </c>
      <c r="Q1608" s="37">
        <v>202.6</v>
      </c>
      <c r="R1608" s="37">
        <v>202.6</v>
      </c>
      <c r="S1608" s="37">
        <v>202.6</v>
      </c>
      <c r="T1608" s="207"/>
    </row>
    <row r="1609" spans="1:24" s="5" customFormat="1" ht="13.2">
      <c r="A1609" s="5">
        <f t="shared" si="54"/>
        <v>1609</v>
      </c>
      <c r="B1609" s="51" t="s">
        <v>110</v>
      </c>
      <c r="C1609" s="51" t="s">
        <v>111</v>
      </c>
      <c r="D1609" s="51"/>
      <c r="E1609" s="51" t="s">
        <v>112</v>
      </c>
      <c r="F1609" s="51" t="s">
        <v>37</v>
      </c>
      <c r="G1609" s="51" t="s">
        <v>32</v>
      </c>
      <c r="H1609" s="52">
        <v>2024</v>
      </c>
      <c r="I1609" s="38">
        <v>30</v>
      </c>
      <c r="J1609" s="38">
        <v>30</v>
      </c>
      <c r="K1609" s="38">
        <v>30</v>
      </c>
      <c r="L1609" s="38">
        <v>30</v>
      </c>
      <c r="M1609" s="38">
        <v>30</v>
      </c>
      <c r="N1609" s="37">
        <v>30</v>
      </c>
      <c r="O1609" s="37">
        <v>30</v>
      </c>
      <c r="P1609" s="37">
        <v>30</v>
      </c>
      <c r="Q1609" s="37">
        <v>30</v>
      </c>
      <c r="R1609" s="37">
        <v>30</v>
      </c>
      <c r="S1609" s="37">
        <v>30</v>
      </c>
      <c r="T1609" s="207"/>
    </row>
    <row r="1610" spans="1:24" s="2" customFormat="1" ht="13.2">
      <c r="A1610" s="5">
        <f t="shared" si="54"/>
        <v>1610</v>
      </c>
      <c r="B1610" s="49" t="s">
        <v>1706</v>
      </c>
      <c r="C1610" s="49"/>
      <c r="D1610" s="49"/>
      <c r="E1610" s="49"/>
      <c r="F1610" s="49"/>
      <c r="G1610" s="49"/>
      <c r="H1610" s="50"/>
      <c r="I1610" s="35">
        <f t="shared" ref="I1610:S1610" si="55">SUM(I1598:I1609)</f>
        <v>2158.3000000000002</v>
      </c>
      <c r="J1610" s="35">
        <f t="shared" si="55"/>
        <v>1793.3</v>
      </c>
      <c r="K1610" s="35">
        <f t="shared" si="55"/>
        <v>2158.3000000000002</v>
      </c>
      <c r="L1610" s="35">
        <f t="shared" si="55"/>
        <v>2158.3000000000002</v>
      </c>
      <c r="M1610" s="35">
        <f t="shared" si="55"/>
        <v>2158.3000000000002</v>
      </c>
      <c r="N1610" s="36">
        <f t="shared" si="55"/>
        <v>2158.3000000000002</v>
      </c>
      <c r="O1610" s="36">
        <f t="shared" si="55"/>
        <v>2158.3000000000002</v>
      </c>
      <c r="P1610" s="36">
        <f t="shared" si="55"/>
        <v>2158.3000000000002</v>
      </c>
      <c r="Q1610" s="36">
        <f t="shared" si="55"/>
        <v>2158.3000000000002</v>
      </c>
      <c r="R1610" s="36">
        <f t="shared" si="55"/>
        <v>2158.3000000000002</v>
      </c>
      <c r="S1610" s="36">
        <f t="shared" si="55"/>
        <v>2158.3000000000002</v>
      </c>
      <c r="T1610" s="208"/>
      <c r="X1610" s="5"/>
    </row>
    <row r="1611" spans="1:24" s="2" customFormat="1" ht="12.6" customHeight="1">
      <c r="A1611" s="5">
        <f t="shared" si="54"/>
        <v>1611</v>
      </c>
      <c r="B1611" s="49"/>
      <c r="C1611" s="49"/>
      <c r="D1611" s="49"/>
      <c r="E1611" s="49"/>
      <c r="F1611" s="49"/>
      <c r="G1611" s="49"/>
      <c r="H1611" s="50"/>
      <c r="I1611" s="35"/>
      <c r="J1611" s="35"/>
      <c r="K1611" s="35"/>
      <c r="L1611" s="35"/>
      <c r="M1611" s="35"/>
      <c r="N1611" s="36"/>
      <c r="O1611" s="36"/>
      <c r="P1611" s="36"/>
      <c r="Q1611" s="36"/>
      <c r="R1611" s="36"/>
      <c r="S1611" s="36"/>
      <c r="T1611" s="208"/>
      <c r="X1611" s="5"/>
    </row>
    <row r="1612" spans="1:24" s="2" customFormat="1" ht="12.6" customHeight="1">
      <c r="A1612" s="5">
        <f t="shared" si="54"/>
        <v>1612</v>
      </c>
      <c r="B1612" s="49" t="s">
        <v>1611</v>
      </c>
      <c r="C1612" s="49"/>
      <c r="D1612" s="49"/>
      <c r="E1612" s="49"/>
      <c r="F1612" s="49"/>
      <c r="G1612" s="49"/>
      <c r="H1612" s="50"/>
      <c r="I1612" s="35"/>
      <c r="J1612" s="35"/>
      <c r="K1612" s="35"/>
      <c r="L1612" s="35"/>
      <c r="M1612" s="35"/>
      <c r="N1612" s="36"/>
      <c r="O1612" s="36"/>
      <c r="P1612" s="36"/>
      <c r="Q1612" s="36"/>
      <c r="R1612" s="36"/>
      <c r="S1612" s="36"/>
      <c r="T1612" s="208"/>
      <c r="X1612" s="5"/>
    </row>
    <row r="1613" spans="1:24" s="5" customFormat="1" ht="13.2">
      <c r="A1613" s="5">
        <f t="shared" si="54"/>
        <v>1613</v>
      </c>
      <c r="B1613" s="51" t="s">
        <v>2875</v>
      </c>
      <c r="C1613" s="51"/>
      <c r="D1613" s="51" t="s">
        <v>715</v>
      </c>
      <c r="E1613" s="51" t="s">
        <v>476</v>
      </c>
      <c r="F1613" s="51" t="s">
        <v>1732</v>
      </c>
      <c r="G1613" s="51" t="s">
        <v>31</v>
      </c>
      <c r="H1613" s="52">
        <v>1966</v>
      </c>
      <c r="I1613" s="38">
        <v>18.75</v>
      </c>
      <c r="J1613" s="38">
        <v>17.5</v>
      </c>
      <c r="K1613" s="38">
        <v>17.5</v>
      </c>
      <c r="L1613" s="38">
        <v>17.5</v>
      </c>
      <c r="M1613" s="38">
        <v>17.5</v>
      </c>
      <c r="N1613" s="37">
        <v>17.5</v>
      </c>
      <c r="O1613" s="37">
        <v>17.5</v>
      </c>
      <c r="P1613" s="37">
        <v>17.5</v>
      </c>
      <c r="Q1613" s="37">
        <v>17.5</v>
      </c>
      <c r="R1613" s="37">
        <v>17.5</v>
      </c>
      <c r="S1613" s="37">
        <v>17.5</v>
      </c>
      <c r="T1613" s="207"/>
    </row>
    <row r="1614" spans="1:24" s="5" customFormat="1" ht="13.2">
      <c r="A1614" s="5">
        <f t="shared" si="54"/>
        <v>1614</v>
      </c>
      <c r="B1614" s="51" t="s">
        <v>2876</v>
      </c>
      <c r="C1614" s="51"/>
      <c r="D1614" s="51" t="s">
        <v>1612</v>
      </c>
      <c r="E1614" s="51" t="s">
        <v>360</v>
      </c>
      <c r="F1614" s="51" t="s">
        <v>1732</v>
      </c>
      <c r="G1614" s="51" t="s">
        <v>31</v>
      </c>
      <c r="H1614" s="52">
        <v>1966</v>
      </c>
      <c r="I1614" s="38">
        <v>61</v>
      </c>
      <c r="J1614" s="38">
        <v>57</v>
      </c>
      <c r="K1614" s="38">
        <v>57</v>
      </c>
      <c r="L1614" s="38">
        <v>57</v>
      </c>
      <c r="M1614" s="38">
        <v>57</v>
      </c>
      <c r="N1614" s="37">
        <v>57</v>
      </c>
      <c r="O1614" s="37">
        <v>57</v>
      </c>
      <c r="P1614" s="37">
        <v>57</v>
      </c>
      <c r="Q1614" s="37">
        <v>57</v>
      </c>
      <c r="R1614" s="37">
        <v>57</v>
      </c>
      <c r="S1614" s="37">
        <v>57</v>
      </c>
      <c r="T1614" s="207"/>
    </row>
    <row r="1615" spans="1:24" s="5" customFormat="1" ht="13.2">
      <c r="A1615" s="5">
        <f t="shared" si="54"/>
        <v>1615</v>
      </c>
      <c r="B1615" s="51" t="s">
        <v>2877</v>
      </c>
      <c r="C1615" s="51"/>
      <c r="D1615" s="51" t="s">
        <v>1613</v>
      </c>
      <c r="E1615" s="51" t="s">
        <v>360</v>
      </c>
      <c r="F1615" s="51" t="s">
        <v>1732</v>
      </c>
      <c r="G1615" s="51" t="s">
        <v>31</v>
      </c>
      <c r="H1615" s="52">
        <v>1973</v>
      </c>
      <c r="I1615" s="38">
        <v>65</v>
      </c>
      <c r="J1615" s="38">
        <v>61</v>
      </c>
      <c r="K1615" s="38">
        <v>61</v>
      </c>
      <c r="L1615" s="38">
        <v>61</v>
      </c>
      <c r="M1615" s="38">
        <v>61</v>
      </c>
      <c r="N1615" s="37">
        <v>61</v>
      </c>
      <c r="O1615" s="37">
        <v>61</v>
      </c>
      <c r="P1615" s="37">
        <v>61</v>
      </c>
      <c r="Q1615" s="37">
        <v>61</v>
      </c>
      <c r="R1615" s="37">
        <v>61</v>
      </c>
      <c r="S1615" s="37">
        <v>61</v>
      </c>
      <c r="T1615" s="207"/>
    </row>
    <row r="1616" spans="1:24" s="2" customFormat="1" ht="13.2">
      <c r="A1616" s="5">
        <f t="shared" si="54"/>
        <v>1616</v>
      </c>
      <c r="B1616" s="49" t="s">
        <v>1614</v>
      </c>
      <c r="C1616" s="49"/>
      <c r="D1616" s="49"/>
      <c r="E1616" s="49"/>
      <c r="F1616" s="49"/>
      <c r="G1616" s="49"/>
      <c r="H1616" s="50"/>
      <c r="I1616" s="35">
        <f t="shared" ref="I1616:S1616" si="56">SUM(I1613:I1615)</f>
        <v>144.75</v>
      </c>
      <c r="J1616" s="35">
        <f t="shared" si="56"/>
        <v>135.5</v>
      </c>
      <c r="K1616" s="35">
        <f t="shared" si="56"/>
        <v>135.5</v>
      </c>
      <c r="L1616" s="35">
        <f t="shared" si="56"/>
        <v>135.5</v>
      </c>
      <c r="M1616" s="35">
        <f t="shared" si="56"/>
        <v>135.5</v>
      </c>
      <c r="N1616" s="36">
        <f t="shared" si="56"/>
        <v>135.5</v>
      </c>
      <c r="O1616" s="36">
        <f t="shared" si="56"/>
        <v>135.5</v>
      </c>
      <c r="P1616" s="36">
        <f t="shared" si="56"/>
        <v>135.5</v>
      </c>
      <c r="Q1616" s="36">
        <f t="shared" si="56"/>
        <v>135.5</v>
      </c>
      <c r="R1616" s="36">
        <f t="shared" si="56"/>
        <v>135.5</v>
      </c>
      <c r="S1616" s="36">
        <f t="shared" si="56"/>
        <v>135.5</v>
      </c>
      <c r="T1616" s="208"/>
      <c r="X1616" s="5"/>
    </row>
    <row r="1617" spans="1:24" s="2" customFormat="1" ht="13.2">
      <c r="A1617" s="5">
        <f t="shared" si="54"/>
        <v>1617</v>
      </c>
      <c r="B1617" s="49"/>
      <c r="C1617" s="49"/>
      <c r="D1617" s="49"/>
      <c r="E1617" s="49"/>
      <c r="F1617" s="49"/>
      <c r="G1617" s="49"/>
      <c r="H1617" s="50"/>
      <c r="I1617" s="35"/>
      <c r="J1617" s="35"/>
      <c r="K1617" s="35"/>
      <c r="L1617" s="35"/>
      <c r="M1617" s="35"/>
      <c r="N1617" s="36"/>
      <c r="O1617" s="36"/>
      <c r="P1617" s="36"/>
      <c r="Q1617" s="36"/>
      <c r="R1617" s="36"/>
      <c r="S1617" s="36"/>
      <c r="T1617" s="208"/>
      <c r="X1617" s="5"/>
    </row>
    <row r="1618" spans="1:24" s="2" customFormat="1" ht="13.2">
      <c r="A1618" s="5">
        <f t="shared" si="54"/>
        <v>1618</v>
      </c>
      <c r="B1618" s="49" t="s">
        <v>1615</v>
      </c>
      <c r="C1618" s="49"/>
      <c r="D1618" s="49"/>
      <c r="E1618" s="49"/>
      <c r="F1618" s="49"/>
      <c r="G1618" s="49"/>
      <c r="H1618" s="50"/>
      <c r="I1618" s="35"/>
      <c r="J1618" s="35"/>
      <c r="K1618" s="35"/>
      <c r="L1618" s="35"/>
      <c r="M1618" s="35"/>
      <c r="N1618" s="36"/>
      <c r="O1618" s="36"/>
      <c r="P1618" s="36"/>
      <c r="Q1618" s="36"/>
      <c r="R1618" s="36"/>
      <c r="S1618" s="36"/>
      <c r="T1618" s="208"/>
      <c r="X1618" s="5"/>
    </row>
    <row r="1619" spans="1:24" s="5" customFormat="1" ht="13.2">
      <c r="A1619" s="5">
        <f t="shared" si="54"/>
        <v>1619</v>
      </c>
      <c r="B1619" s="51" t="s">
        <v>4380</v>
      </c>
      <c r="C1619" s="51"/>
      <c r="D1619" s="51" t="s">
        <v>2111</v>
      </c>
      <c r="E1619" s="51" t="s">
        <v>234</v>
      </c>
      <c r="F1619" s="51" t="s">
        <v>1731</v>
      </c>
      <c r="G1619" s="51" t="s">
        <v>40</v>
      </c>
      <c r="H1619" s="52">
        <v>2021</v>
      </c>
      <c r="I1619" s="38">
        <v>25</v>
      </c>
      <c r="J1619" s="38">
        <v>20</v>
      </c>
      <c r="K1619" s="38">
        <v>20</v>
      </c>
      <c r="L1619" s="38">
        <v>20</v>
      </c>
      <c r="M1619" s="38">
        <v>20</v>
      </c>
      <c r="N1619" s="37">
        <v>20</v>
      </c>
      <c r="O1619" s="37">
        <v>20</v>
      </c>
      <c r="P1619" s="37">
        <v>20</v>
      </c>
      <c r="Q1619" s="37">
        <v>20</v>
      </c>
      <c r="R1619" s="37">
        <v>20</v>
      </c>
      <c r="S1619" s="37">
        <v>20</v>
      </c>
      <c r="T1619" s="207"/>
    </row>
    <row r="1620" spans="1:24" s="5" customFormat="1" ht="13.2">
      <c r="A1620" s="5">
        <f t="shared" si="54"/>
        <v>1620</v>
      </c>
      <c r="B1620" s="51" t="s">
        <v>4381</v>
      </c>
      <c r="C1620" s="51"/>
      <c r="D1620" s="51" t="s">
        <v>242</v>
      </c>
      <c r="E1620" s="51" t="s">
        <v>239</v>
      </c>
      <c r="F1620" s="51" t="s">
        <v>1730</v>
      </c>
      <c r="G1620" s="51" t="s">
        <v>33</v>
      </c>
      <c r="H1620" s="52">
        <v>1988</v>
      </c>
      <c r="I1620" s="38">
        <v>62</v>
      </c>
      <c r="J1620" s="38">
        <v>62</v>
      </c>
      <c r="K1620" s="38">
        <v>62</v>
      </c>
      <c r="L1620" s="38">
        <v>62</v>
      </c>
      <c r="M1620" s="38">
        <v>62</v>
      </c>
      <c r="N1620" s="37">
        <v>62</v>
      </c>
      <c r="O1620" s="37">
        <v>62</v>
      </c>
      <c r="P1620" s="37">
        <v>62</v>
      </c>
      <c r="Q1620" s="37">
        <v>62</v>
      </c>
      <c r="R1620" s="37">
        <v>62</v>
      </c>
      <c r="S1620" s="37">
        <v>62</v>
      </c>
      <c r="T1620" s="207"/>
    </row>
    <row r="1621" spans="1:24" s="5" customFormat="1" ht="13.2">
      <c r="A1621" s="5">
        <f t="shared" si="54"/>
        <v>1621</v>
      </c>
      <c r="B1621" s="51" t="s">
        <v>4382</v>
      </c>
      <c r="C1621" s="51"/>
      <c r="D1621" s="51" t="s">
        <v>2117</v>
      </c>
      <c r="E1621" s="51" t="s">
        <v>234</v>
      </c>
      <c r="F1621" s="51" t="s">
        <v>1730</v>
      </c>
      <c r="G1621" s="51" t="s">
        <v>40</v>
      </c>
      <c r="H1621" s="52">
        <v>2021</v>
      </c>
      <c r="I1621" s="38">
        <v>20</v>
      </c>
      <c r="J1621" s="38">
        <v>18</v>
      </c>
      <c r="K1621" s="38">
        <v>18</v>
      </c>
      <c r="L1621" s="38">
        <v>18</v>
      </c>
      <c r="M1621" s="38">
        <v>18</v>
      </c>
      <c r="N1621" s="37">
        <v>18</v>
      </c>
      <c r="O1621" s="37">
        <v>18</v>
      </c>
      <c r="P1621" s="37">
        <v>18</v>
      </c>
      <c r="Q1621" s="37">
        <v>18</v>
      </c>
      <c r="R1621" s="37">
        <v>18</v>
      </c>
      <c r="S1621" s="37">
        <v>18</v>
      </c>
      <c r="T1621" s="207"/>
    </row>
    <row r="1622" spans="1:24" s="5" customFormat="1" ht="13.2">
      <c r="A1622" s="5">
        <f t="shared" si="54"/>
        <v>1622</v>
      </c>
      <c r="B1622" s="51" t="s">
        <v>4383</v>
      </c>
      <c r="C1622" s="51"/>
      <c r="D1622" s="51" t="s">
        <v>2118</v>
      </c>
      <c r="E1622" s="51" t="s">
        <v>234</v>
      </c>
      <c r="F1622" s="51" t="s">
        <v>1730</v>
      </c>
      <c r="G1622" s="51" t="s">
        <v>40</v>
      </c>
      <c r="H1622" s="52">
        <v>2021</v>
      </c>
      <c r="I1622" s="38">
        <v>20</v>
      </c>
      <c r="J1622" s="38">
        <v>18</v>
      </c>
      <c r="K1622" s="38">
        <v>18</v>
      </c>
      <c r="L1622" s="38">
        <v>18</v>
      </c>
      <c r="M1622" s="38">
        <v>18</v>
      </c>
      <c r="N1622" s="37">
        <v>18</v>
      </c>
      <c r="O1622" s="37">
        <v>18</v>
      </c>
      <c r="P1622" s="37">
        <v>18</v>
      </c>
      <c r="Q1622" s="37">
        <v>18</v>
      </c>
      <c r="R1622" s="37">
        <v>18</v>
      </c>
      <c r="S1622" s="37">
        <v>18</v>
      </c>
      <c r="T1622" s="207"/>
    </row>
    <row r="1623" spans="1:24" s="5" customFormat="1" ht="13.2">
      <c r="A1623" s="5">
        <f t="shared" si="54"/>
        <v>1623</v>
      </c>
      <c r="B1623" s="51" t="s">
        <v>4384</v>
      </c>
      <c r="C1623" s="51"/>
      <c r="D1623" s="51" t="s">
        <v>2119</v>
      </c>
      <c r="E1623" s="51" t="s">
        <v>234</v>
      </c>
      <c r="F1623" s="51" t="s">
        <v>1730</v>
      </c>
      <c r="G1623" s="51" t="s">
        <v>40</v>
      </c>
      <c r="H1623" s="52">
        <v>2021</v>
      </c>
      <c r="I1623" s="38">
        <v>58.9</v>
      </c>
      <c r="J1623" s="38">
        <v>38</v>
      </c>
      <c r="K1623" s="38">
        <v>38</v>
      </c>
      <c r="L1623" s="38">
        <v>38</v>
      </c>
      <c r="M1623" s="38">
        <v>38</v>
      </c>
      <c r="N1623" s="37">
        <v>38</v>
      </c>
      <c r="O1623" s="37">
        <v>38</v>
      </c>
      <c r="P1623" s="37">
        <v>38</v>
      </c>
      <c r="Q1623" s="37">
        <v>38</v>
      </c>
      <c r="R1623" s="37">
        <v>38</v>
      </c>
      <c r="S1623" s="37">
        <v>38</v>
      </c>
      <c r="T1623" s="207"/>
    </row>
    <row r="1624" spans="1:24" s="5" customFormat="1" ht="13.2">
      <c r="A1624" s="5">
        <f t="shared" si="54"/>
        <v>1624</v>
      </c>
      <c r="B1624" s="51" t="s">
        <v>4385</v>
      </c>
      <c r="C1624" s="51"/>
      <c r="D1624" s="51" t="s">
        <v>734</v>
      </c>
      <c r="E1624" s="51" t="s">
        <v>733</v>
      </c>
      <c r="F1624" s="51" t="s">
        <v>1732</v>
      </c>
      <c r="G1624" s="51" t="s">
        <v>31</v>
      </c>
      <c r="H1624" s="52">
        <v>1967</v>
      </c>
      <c r="I1624" s="38">
        <v>78</v>
      </c>
      <c r="J1624" s="38">
        <v>78</v>
      </c>
      <c r="K1624" s="38">
        <v>78</v>
      </c>
      <c r="L1624" s="38">
        <v>78</v>
      </c>
      <c r="M1624" s="38">
        <v>78</v>
      </c>
      <c r="N1624" s="37">
        <v>78</v>
      </c>
      <c r="O1624" s="37">
        <v>78</v>
      </c>
      <c r="P1624" s="37">
        <v>78</v>
      </c>
      <c r="Q1624" s="37">
        <v>78</v>
      </c>
      <c r="R1624" s="37">
        <v>78</v>
      </c>
      <c r="S1624" s="37">
        <v>78</v>
      </c>
      <c r="T1624" s="207"/>
    </row>
    <row r="1625" spans="1:24" s="5" customFormat="1" ht="13.2">
      <c r="A1625" s="5">
        <f t="shared" si="54"/>
        <v>1625</v>
      </c>
      <c r="B1625" s="51" t="s">
        <v>4386</v>
      </c>
      <c r="C1625" s="51"/>
      <c r="D1625" s="51" t="s">
        <v>1269</v>
      </c>
      <c r="E1625" s="51" t="s">
        <v>239</v>
      </c>
      <c r="F1625" s="51" t="s">
        <v>1634</v>
      </c>
      <c r="G1625" s="51" t="s">
        <v>33</v>
      </c>
      <c r="H1625" s="52">
        <v>1999</v>
      </c>
      <c r="I1625" s="38">
        <v>6.6</v>
      </c>
      <c r="J1625" s="38">
        <v>6.6</v>
      </c>
      <c r="K1625" s="38">
        <v>6.6</v>
      </c>
      <c r="L1625" s="38">
        <v>6.6</v>
      </c>
      <c r="M1625" s="38">
        <v>6.6</v>
      </c>
      <c r="N1625" s="37">
        <v>6.6</v>
      </c>
      <c r="O1625" s="37">
        <v>6.6</v>
      </c>
      <c r="P1625" s="37">
        <v>6.6</v>
      </c>
      <c r="Q1625" s="37">
        <v>6.6</v>
      </c>
      <c r="R1625" s="37">
        <v>6.6</v>
      </c>
      <c r="S1625" s="37">
        <v>6.6</v>
      </c>
      <c r="T1625" s="207"/>
    </row>
    <row r="1626" spans="1:24" s="5" customFormat="1" ht="13.2">
      <c r="A1626" s="5">
        <f t="shared" si="54"/>
        <v>1626</v>
      </c>
      <c r="B1626" s="51" t="s">
        <v>1769</v>
      </c>
      <c r="C1626" s="51"/>
      <c r="D1626" s="51" t="s">
        <v>1770</v>
      </c>
      <c r="E1626" s="51" t="s">
        <v>239</v>
      </c>
      <c r="F1626" s="51" t="s">
        <v>1501</v>
      </c>
      <c r="G1626" s="51" t="s">
        <v>33</v>
      </c>
      <c r="H1626" s="52">
        <v>2017</v>
      </c>
      <c r="I1626" s="38">
        <v>2</v>
      </c>
      <c r="J1626" s="38">
        <v>2</v>
      </c>
      <c r="K1626" s="38">
        <v>2</v>
      </c>
      <c r="L1626" s="38">
        <v>2</v>
      </c>
      <c r="M1626" s="38">
        <v>2</v>
      </c>
      <c r="N1626" s="37">
        <v>2</v>
      </c>
      <c r="O1626" s="37">
        <v>2</v>
      </c>
      <c r="P1626" s="37">
        <v>2</v>
      </c>
      <c r="Q1626" s="37">
        <v>2</v>
      </c>
      <c r="R1626" s="37">
        <v>2</v>
      </c>
      <c r="S1626" s="37">
        <v>2</v>
      </c>
      <c r="T1626" s="207"/>
    </row>
    <row r="1627" spans="1:24" s="5" customFormat="1" ht="13.2">
      <c r="A1627" s="5">
        <f t="shared" si="54"/>
        <v>1627</v>
      </c>
      <c r="B1627" s="51" t="s">
        <v>4387</v>
      </c>
      <c r="C1627" s="51"/>
      <c r="D1627" s="51" t="s">
        <v>2120</v>
      </c>
      <c r="E1627" s="51" t="s">
        <v>234</v>
      </c>
      <c r="F1627" s="51" t="s">
        <v>1731</v>
      </c>
      <c r="G1627" s="51" t="s">
        <v>40</v>
      </c>
      <c r="H1627" s="52">
        <v>2021</v>
      </c>
      <c r="I1627" s="38">
        <v>18.7</v>
      </c>
      <c r="J1627" s="38">
        <v>14</v>
      </c>
      <c r="K1627" s="38">
        <v>14</v>
      </c>
      <c r="L1627" s="38">
        <v>14</v>
      </c>
      <c r="M1627" s="38">
        <v>14</v>
      </c>
      <c r="N1627" s="37">
        <v>14</v>
      </c>
      <c r="O1627" s="37">
        <v>14</v>
      </c>
      <c r="P1627" s="37">
        <v>14</v>
      </c>
      <c r="Q1627" s="37">
        <v>14</v>
      </c>
      <c r="R1627" s="37">
        <v>14</v>
      </c>
      <c r="S1627" s="37">
        <v>14</v>
      </c>
      <c r="T1627" s="207"/>
    </row>
    <row r="1628" spans="1:24" s="5" customFormat="1" ht="13.2">
      <c r="A1628" s="5">
        <f t="shared" si="54"/>
        <v>1628</v>
      </c>
      <c r="B1628" s="51" t="s">
        <v>4388</v>
      </c>
      <c r="C1628" s="51"/>
      <c r="D1628" s="51" t="s">
        <v>2121</v>
      </c>
      <c r="E1628" s="51" t="s">
        <v>234</v>
      </c>
      <c r="F1628" s="51" t="s">
        <v>1731</v>
      </c>
      <c r="G1628" s="51" t="s">
        <v>40</v>
      </c>
      <c r="H1628" s="52">
        <v>2021</v>
      </c>
      <c r="I1628" s="38">
        <v>26.6</v>
      </c>
      <c r="J1628" s="38">
        <v>17</v>
      </c>
      <c r="K1628" s="38">
        <v>17</v>
      </c>
      <c r="L1628" s="38">
        <v>17</v>
      </c>
      <c r="M1628" s="38">
        <v>17</v>
      </c>
      <c r="N1628" s="37">
        <v>17</v>
      </c>
      <c r="O1628" s="37">
        <v>17</v>
      </c>
      <c r="P1628" s="37">
        <v>17</v>
      </c>
      <c r="Q1628" s="37">
        <v>17</v>
      </c>
      <c r="R1628" s="37">
        <v>17</v>
      </c>
      <c r="S1628" s="37">
        <v>17</v>
      </c>
      <c r="T1628" s="207"/>
    </row>
    <row r="1629" spans="1:24" s="5" customFormat="1" ht="13.2">
      <c r="A1629" s="5">
        <f t="shared" si="54"/>
        <v>1629</v>
      </c>
      <c r="B1629" s="51" t="s">
        <v>4389</v>
      </c>
      <c r="C1629" s="51"/>
      <c r="D1629" s="51" t="s">
        <v>657</v>
      </c>
      <c r="E1629" s="51" t="s">
        <v>650</v>
      </c>
      <c r="F1629" s="51" t="s">
        <v>1730</v>
      </c>
      <c r="G1629" s="51" t="s">
        <v>33</v>
      </c>
      <c r="H1629" s="52">
        <v>1987</v>
      </c>
      <c r="I1629" s="38">
        <v>20</v>
      </c>
      <c r="J1629" s="38">
        <v>17</v>
      </c>
      <c r="K1629" s="38">
        <v>17</v>
      </c>
      <c r="L1629" s="38">
        <v>17</v>
      </c>
      <c r="M1629" s="38">
        <v>17</v>
      </c>
      <c r="N1629" s="37">
        <v>17</v>
      </c>
      <c r="O1629" s="37">
        <v>17</v>
      </c>
      <c r="P1629" s="37">
        <v>17</v>
      </c>
      <c r="Q1629" s="37">
        <v>17</v>
      </c>
      <c r="R1629" s="37">
        <v>17</v>
      </c>
      <c r="S1629" s="37">
        <v>17</v>
      </c>
      <c r="T1629" s="207"/>
    </row>
    <row r="1630" spans="1:24" s="2" customFormat="1" ht="12.6" customHeight="1">
      <c r="A1630" s="5">
        <f t="shared" si="54"/>
        <v>1630</v>
      </c>
      <c r="B1630" s="49" t="s">
        <v>1619</v>
      </c>
      <c r="C1630" s="49"/>
      <c r="D1630" s="49"/>
      <c r="E1630" s="49"/>
      <c r="F1630" s="49"/>
      <c r="G1630" s="49"/>
      <c r="H1630" s="50"/>
      <c r="I1630" s="35">
        <f t="shared" ref="I1630:S1630" si="57">SUM(I1619:I1629)</f>
        <v>337.8</v>
      </c>
      <c r="J1630" s="35">
        <f t="shared" si="57"/>
        <v>290.60000000000002</v>
      </c>
      <c r="K1630" s="35">
        <f t="shared" si="57"/>
        <v>290.60000000000002</v>
      </c>
      <c r="L1630" s="35">
        <f t="shared" si="57"/>
        <v>290.60000000000002</v>
      </c>
      <c r="M1630" s="35">
        <f t="shared" si="57"/>
        <v>290.60000000000002</v>
      </c>
      <c r="N1630" s="36">
        <f t="shared" si="57"/>
        <v>290.60000000000002</v>
      </c>
      <c r="O1630" s="36">
        <f t="shared" si="57"/>
        <v>290.60000000000002</v>
      </c>
      <c r="P1630" s="36">
        <f t="shared" si="57"/>
        <v>290.60000000000002</v>
      </c>
      <c r="Q1630" s="36">
        <f t="shared" si="57"/>
        <v>290.60000000000002</v>
      </c>
      <c r="R1630" s="36">
        <f t="shared" si="57"/>
        <v>290.60000000000002</v>
      </c>
      <c r="S1630" s="36">
        <f t="shared" si="57"/>
        <v>290.60000000000002</v>
      </c>
      <c r="T1630" s="208"/>
    </row>
    <row r="1631" spans="1:24" s="2" customFormat="1" ht="12.6" customHeight="1">
      <c r="A1631" s="5">
        <f t="shared" si="54"/>
        <v>1631</v>
      </c>
      <c r="B1631" s="49"/>
      <c r="C1631" s="49"/>
      <c r="D1631" s="49"/>
      <c r="E1631" s="49"/>
      <c r="F1631" s="49"/>
      <c r="G1631" s="49"/>
      <c r="H1631" s="50"/>
      <c r="I1631" s="35"/>
      <c r="J1631" s="35"/>
      <c r="K1631" s="35"/>
      <c r="L1631" s="35"/>
      <c r="M1631" s="35"/>
      <c r="N1631" s="36"/>
      <c r="O1631" s="36"/>
      <c r="P1631" s="36"/>
      <c r="Q1631" s="36"/>
      <c r="R1631" s="36"/>
      <c r="S1631" s="36"/>
      <c r="T1631" s="208"/>
    </row>
    <row r="1632" spans="1:24" s="2" customFormat="1" ht="12.6" customHeight="1">
      <c r="A1632" s="5">
        <f t="shared" si="54"/>
        <v>1632</v>
      </c>
      <c r="B1632" s="49" t="s">
        <v>4390</v>
      </c>
      <c r="C1632" s="49"/>
      <c r="D1632" s="49"/>
      <c r="E1632" s="49"/>
      <c r="F1632" s="49"/>
      <c r="G1632" s="49"/>
      <c r="H1632" s="50"/>
      <c r="I1632" s="35"/>
      <c r="J1632" s="35"/>
      <c r="K1632" s="35"/>
      <c r="L1632" s="35"/>
      <c r="M1632" s="35"/>
      <c r="N1632" s="36"/>
      <c r="O1632" s="36"/>
      <c r="P1632" s="36"/>
      <c r="Q1632" s="36"/>
      <c r="R1632" s="36"/>
      <c r="S1632" s="36"/>
      <c r="T1632" s="208"/>
    </row>
    <row r="1633" spans="1:20" s="2" customFormat="1" ht="12.6" customHeight="1">
      <c r="A1633" s="5">
        <f t="shared" si="54"/>
        <v>1633</v>
      </c>
      <c r="B1633" s="49" t="s">
        <v>1620</v>
      </c>
      <c r="C1633" s="49"/>
      <c r="D1633" s="49"/>
      <c r="E1633" s="49"/>
      <c r="F1633" s="49"/>
      <c r="G1633" s="49"/>
      <c r="H1633" s="50"/>
      <c r="I1633" s="35">
        <v>0</v>
      </c>
      <c r="J1633" s="35">
        <v>0</v>
      </c>
      <c r="K1633" s="35">
        <v>0</v>
      </c>
      <c r="L1633" s="35">
        <v>0</v>
      </c>
      <c r="M1633" s="35">
        <v>0</v>
      </c>
      <c r="N1633" s="36">
        <v>0</v>
      </c>
      <c r="O1633" s="36">
        <v>0</v>
      </c>
      <c r="P1633" s="36">
        <v>0</v>
      </c>
      <c r="Q1633" s="36">
        <v>0</v>
      </c>
      <c r="R1633" s="36">
        <v>0</v>
      </c>
      <c r="S1633" s="36">
        <v>0</v>
      </c>
      <c r="T1633" s="208"/>
    </row>
    <row r="1634" spans="1:20" s="2" customFormat="1" ht="12.6" customHeight="1">
      <c r="A1634" s="5"/>
      <c r="B1634" s="49"/>
      <c r="C1634" s="49"/>
      <c r="D1634" s="49"/>
      <c r="E1634" s="49"/>
      <c r="F1634" s="49"/>
      <c r="G1634" s="49"/>
      <c r="H1634" s="50"/>
      <c r="I1634" s="35"/>
      <c r="J1634" s="35"/>
      <c r="K1634" s="35"/>
      <c r="L1634" s="35"/>
      <c r="M1634" s="35"/>
      <c r="N1634" s="36"/>
      <c r="O1634" s="36"/>
      <c r="P1634" s="36"/>
      <c r="Q1634" s="36"/>
      <c r="R1634" s="36"/>
      <c r="S1634" s="36"/>
      <c r="T1634" s="208"/>
    </row>
    <row r="1635" spans="1:20" customFormat="1" ht="35.1" customHeight="1">
      <c r="A1635" s="5"/>
      <c r="B1635" s="369" t="s">
        <v>4488</v>
      </c>
      <c r="C1635" s="369"/>
      <c r="D1635" s="369"/>
      <c r="E1635" s="369"/>
      <c r="F1635" s="369"/>
      <c r="G1635" s="369"/>
      <c r="H1635" s="369"/>
      <c r="I1635" s="369"/>
      <c r="J1635" s="369"/>
    </row>
    <row r="1636" spans="1:20" customFormat="1" ht="35.1" customHeight="1">
      <c r="A1636" s="5"/>
      <c r="B1636" s="369" t="s">
        <v>4489</v>
      </c>
      <c r="C1636" s="369"/>
      <c r="D1636" s="369"/>
      <c r="E1636" s="369"/>
      <c r="F1636" s="369"/>
      <c r="G1636" s="369"/>
      <c r="H1636" s="369"/>
      <c r="I1636" s="369"/>
      <c r="J1636" s="369"/>
    </row>
    <row r="1637" spans="1:20" customFormat="1" ht="35.1" customHeight="1">
      <c r="A1637" s="5"/>
      <c r="B1637" s="369" t="s">
        <v>4490</v>
      </c>
      <c r="C1637" s="369"/>
      <c r="D1637" s="369"/>
      <c r="E1637" s="369"/>
      <c r="F1637" s="369"/>
      <c r="G1637" s="369"/>
      <c r="H1637" s="369"/>
      <c r="I1637" s="369"/>
      <c r="J1637" s="369"/>
    </row>
    <row r="1638" spans="1:20" customFormat="1" ht="35.1" customHeight="1">
      <c r="A1638" s="5"/>
      <c r="B1638" s="369" t="s">
        <v>4491</v>
      </c>
      <c r="C1638" s="369"/>
      <c r="D1638" s="369"/>
      <c r="E1638" s="369"/>
      <c r="F1638" s="369"/>
      <c r="G1638" s="369"/>
      <c r="H1638" s="369"/>
      <c r="I1638" s="369"/>
      <c r="J1638" s="369"/>
    </row>
    <row r="1639" spans="1:20" customFormat="1" ht="35.1" customHeight="1">
      <c r="A1639" s="5"/>
      <c r="B1639" s="369" t="s">
        <v>4492</v>
      </c>
      <c r="C1639" s="369"/>
      <c r="D1639" s="369"/>
      <c r="E1639" s="369"/>
      <c r="F1639" s="369"/>
      <c r="G1639" s="369"/>
      <c r="H1639" s="369"/>
      <c r="I1639" s="369"/>
      <c r="J1639" s="369"/>
    </row>
    <row r="1640" spans="1:20" s="5" customFormat="1" ht="13.2">
      <c r="B1640" s="51"/>
      <c r="C1640" s="51"/>
      <c r="D1640" s="51"/>
      <c r="E1640" s="51"/>
      <c r="F1640" s="51"/>
      <c r="G1640" s="51"/>
      <c r="H1640" s="52"/>
      <c r="I1640" s="38"/>
      <c r="J1640" s="38"/>
      <c r="K1640" s="38"/>
      <c r="L1640" s="38"/>
      <c r="M1640" s="38"/>
      <c r="N1640" s="37"/>
      <c r="O1640" s="37"/>
      <c r="P1640" s="37"/>
      <c r="Q1640" s="37"/>
      <c r="R1640" s="37"/>
      <c r="S1640" s="37"/>
      <c r="T1640" s="207"/>
    </row>
    <row r="1641" spans="1:20" s="5" customFormat="1" ht="13.2">
      <c r="B1641" s="51"/>
      <c r="C1641" s="51"/>
      <c r="D1641" s="51"/>
      <c r="E1641" s="51"/>
      <c r="F1641" s="51"/>
      <c r="G1641" s="51"/>
      <c r="H1641" s="52"/>
      <c r="I1641" s="38"/>
      <c r="J1641" s="38"/>
      <c r="K1641" s="38"/>
      <c r="L1641" s="38"/>
      <c r="M1641" s="38"/>
      <c r="N1641" s="37"/>
      <c r="O1641" s="37"/>
      <c r="P1641" s="37"/>
      <c r="Q1641" s="37"/>
      <c r="R1641" s="37"/>
      <c r="S1641" s="37"/>
      <c r="T1641" s="207"/>
    </row>
    <row r="1642" spans="1:20" s="5" customFormat="1" ht="13.2">
      <c r="B1642" s="51"/>
      <c r="C1642" s="51"/>
      <c r="D1642" s="51"/>
      <c r="E1642" s="51"/>
      <c r="F1642" s="51"/>
      <c r="G1642" s="51"/>
      <c r="H1642" s="52"/>
      <c r="I1642" s="38"/>
      <c r="J1642" s="38"/>
      <c r="K1642" s="38"/>
      <c r="L1642" s="38"/>
      <c r="M1642" s="38"/>
      <c r="N1642" s="37"/>
      <c r="O1642" s="37"/>
      <c r="P1642" s="37"/>
      <c r="Q1642" s="37"/>
      <c r="R1642" s="37"/>
      <c r="S1642" s="37"/>
      <c r="T1642" s="207"/>
    </row>
    <row r="1643" spans="1:20" s="5" customFormat="1" ht="13.2">
      <c r="B1643" s="51"/>
      <c r="C1643" s="51"/>
      <c r="D1643" s="51"/>
      <c r="E1643" s="51"/>
      <c r="F1643" s="51"/>
      <c r="G1643" s="51"/>
      <c r="H1643" s="52"/>
      <c r="I1643" s="38"/>
      <c r="J1643" s="38"/>
      <c r="K1643" s="38"/>
      <c r="L1643" s="38"/>
      <c r="M1643" s="38"/>
      <c r="N1643" s="37"/>
      <c r="O1643" s="37"/>
      <c r="P1643" s="37"/>
      <c r="Q1643" s="37"/>
      <c r="R1643" s="37"/>
      <c r="S1643" s="37"/>
      <c r="T1643" s="207"/>
    </row>
    <row r="1644" spans="1:20" s="5" customFormat="1" ht="13.2">
      <c r="B1644" s="51"/>
      <c r="C1644" s="51"/>
      <c r="D1644" s="51"/>
      <c r="E1644" s="51"/>
      <c r="F1644" s="51"/>
      <c r="G1644" s="51"/>
      <c r="H1644" s="52"/>
      <c r="I1644" s="38"/>
      <c r="J1644" s="38"/>
      <c r="K1644" s="38"/>
      <c r="L1644" s="38"/>
      <c r="M1644" s="38"/>
      <c r="N1644" s="37"/>
      <c r="O1644" s="37"/>
      <c r="P1644" s="37"/>
      <c r="Q1644" s="37"/>
      <c r="R1644" s="37"/>
      <c r="S1644" s="37"/>
      <c r="T1644" s="207"/>
    </row>
    <row r="1645" spans="1:20" s="5" customFormat="1" ht="13.2">
      <c r="B1645" s="51"/>
      <c r="C1645" s="51"/>
      <c r="D1645" s="51"/>
      <c r="E1645" s="51"/>
      <c r="F1645" s="51"/>
      <c r="G1645" s="51"/>
      <c r="H1645" s="52"/>
      <c r="I1645" s="38"/>
      <c r="J1645" s="38"/>
      <c r="K1645" s="38"/>
      <c r="L1645" s="38"/>
      <c r="M1645" s="38"/>
      <c r="N1645" s="37"/>
      <c r="O1645" s="37"/>
      <c r="P1645" s="37"/>
      <c r="Q1645" s="37"/>
      <c r="R1645" s="37"/>
      <c r="S1645" s="37"/>
      <c r="T1645" s="207"/>
    </row>
    <row r="1646" spans="1:20" s="5" customFormat="1" ht="13.2">
      <c r="B1646" s="51"/>
      <c r="C1646" s="51"/>
      <c r="D1646" s="51"/>
      <c r="E1646" s="51"/>
      <c r="F1646" s="51"/>
      <c r="G1646" s="51"/>
      <c r="H1646" s="52"/>
      <c r="I1646" s="38"/>
      <c r="J1646" s="38"/>
      <c r="K1646" s="38"/>
      <c r="L1646" s="38"/>
      <c r="M1646" s="38"/>
      <c r="N1646" s="37"/>
      <c r="O1646" s="37"/>
      <c r="P1646" s="37"/>
      <c r="Q1646" s="37"/>
      <c r="R1646" s="37"/>
      <c r="S1646" s="37"/>
      <c r="T1646" s="207"/>
    </row>
    <row r="1647" spans="1:20" s="5" customFormat="1" ht="13.2">
      <c r="B1647" s="51"/>
      <c r="C1647" s="51"/>
      <c r="D1647" s="51"/>
      <c r="E1647" s="51"/>
      <c r="F1647" s="51"/>
      <c r="G1647" s="51"/>
      <c r="H1647" s="52"/>
      <c r="I1647" s="52"/>
      <c r="J1647" s="38"/>
      <c r="K1647" s="38"/>
      <c r="L1647" s="38"/>
      <c r="M1647" s="38"/>
      <c r="N1647" s="37"/>
      <c r="O1647" s="37"/>
      <c r="P1647" s="37"/>
      <c r="Q1647" s="37"/>
      <c r="R1647" s="37"/>
      <c r="S1647" s="37"/>
      <c r="T1647" s="207"/>
    </row>
    <row r="1648" spans="1:20" s="5" customFormat="1" ht="13.2">
      <c r="B1648" s="51"/>
      <c r="C1648" s="51"/>
      <c r="D1648" s="51"/>
      <c r="E1648" s="51"/>
      <c r="F1648" s="51"/>
      <c r="G1648" s="51"/>
      <c r="H1648" s="52"/>
      <c r="I1648" s="52"/>
      <c r="J1648" s="38"/>
      <c r="K1648" s="38"/>
      <c r="L1648" s="38"/>
      <c r="M1648" s="38"/>
      <c r="N1648" s="37"/>
      <c r="O1648" s="37"/>
      <c r="P1648" s="37"/>
      <c r="Q1648" s="37"/>
      <c r="R1648" s="37"/>
      <c r="S1648" s="37"/>
      <c r="T1648" s="207"/>
    </row>
    <row r="1649" spans="2:20" s="5" customFormat="1" ht="13.2">
      <c r="B1649" s="51"/>
      <c r="C1649" s="51"/>
      <c r="D1649" s="51"/>
      <c r="E1649" s="51"/>
      <c r="F1649" s="51"/>
      <c r="G1649" s="51"/>
      <c r="H1649" s="52"/>
      <c r="I1649" s="52"/>
      <c r="J1649" s="38"/>
      <c r="K1649" s="38"/>
      <c r="L1649" s="38"/>
      <c r="M1649" s="38"/>
      <c r="N1649" s="37"/>
      <c r="O1649" s="37"/>
      <c r="P1649" s="37"/>
      <c r="Q1649" s="37"/>
      <c r="R1649" s="37"/>
      <c r="S1649" s="37"/>
      <c r="T1649" s="207"/>
    </row>
    <row r="1650" spans="2:20" s="5" customFormat="1" ht="13.2">
      <c r="B1650" s="51"/>
      <c r="C1650" s="51"/>
      <c r="D1650" s="51"/>
      <c r="E1650" s="51"/>
      <c r="F1650" s="51"/>
      <c r="G1650" s="51"/>
      <c r="H1650" s="52"/>
      <c r="I1650" s="52"/>
      <c r="J1650" s="38"/>
      <c r="K1650" s="38"/>
      <c r="L1650" s="38"/>
      <c r="M1650" s="38"/>
      <c r="N1650" s="37"/>
      <c r="O1650" s="37"/>
      <c r="P1650" s="37"/>
      <c r="Q1650" s="37"/>
      <c r="R1650" s="37"/>
      <c r="S1650" s="37"/>
      <c r="T1650" s="207"/>
    </row>
    <row r="1651" spans="2:20" s="5" customFormat="1" ht="13.2">
      <c r="B1651" s="51"/>
      <c r="C1651" s="51"/>
      <c r="D1651" s="51"/>
      <c r="E1651" s="51"/>
      <c r="F1651" s="51"/>
      <c r="G1651" s="51"/>
      <c r="H1651" s="52"/>
      <c r="I1651" s="52"/>
      <c r="J1651" s="38"/>
      <c r="K1651" s="38"/>
      <c r="L1651" s="38"/>
      <c r="M1651" s="38"/>
      <c r="N1651" s="37"/>
      <c r="O1651" s="37"/>
      <c r="P1651" s="37"/>
      <c r="Q1651" s="37"/>
      <c r="R1651" s="37"/>
      <c r="S1651" s="37"/>
      <c r="T1651" s="207"/>
    </row>
    <row r="1652" spans="2:20" s="5" customFormat="1" ht="13.2">
      <c r="B1652" s="51"/>
      <c r="C1652" s="51"/>
      <c r="D1652" s="51"/>
      <c r="E1652" s="51"/>
      <c r="F1652" s="51"/>
      <c r="G1652" s="51"/>
      <c r="H1652" s="52"/>
      <c r="I1652" s="52"/>
      <c r="J1652" s="38"/>
      <c r="K1652" s="38"/>
      <c r="L1652" s="38"/>
      <c r="M1652" s="38"/>
      <c r="N1652" s="37"/>
      <c r="O1652" s="37"/>
      <c r="P1652" s="37"/>
      <c r="Q1652" s="37"/>
      <c r="R1652" s="37"/>
      <c r="S1652" s="37"/>
      <c r="T1652" s="207"/>
    </row>
    <row r="1653" spans="2:20" s="5" customFormat="1" ht="13.2">
      <c r="B1653" s="51"/>
      <c r="C1653" s="51"/>
      <c r="D1653" s="51"/>
      <c r="E1653" s="51"/>
      <c r="F1653" s="51"/>
      <c r="G1653" s="51"/>
      <c r="H1653" s="52"/>
      <c r="I1653" s="52"/>
      <c r="J1653" s="38"/>
      <c r="K1653" s="38"/>
      <c r="L1653" s="38"/>
      <c r="M1653" s="38"/>
      <c r="N1653" s="37"/>
      <c r="O1653" s="37"/>
      <c r="P1653" s="37"/>
      <c r="Q1653" s="37"/>
      <c r="R1653" s="37"/>
      <c r="S1653" s="37"/>
      <c r="T1653" s="207"/>
    </row>
    <row r="1654" spans="2:20" s="5" customFormat="1" ht="13.2">
      <c r="B1654" s="51"/>
      <c r="C1654" s="51"/>
      <c r="D1654" s="51"/>
      <c r="E1654" s="51"/>
      <c r="F1654" s="51"/>
      <c r="G1654" s="51"/>
      <c r="H1654" s="52"/>
      <c r="I1654" s="52"/>
      <c r="J1654" s="38"/>
      <c r="K1654" s="38"/>
      <c r="L1654" s="38"/>
      <c r="M1654" s="38"/>
      <c r="N1654" s="37"/>
      <c r="O1654" s="37"/>
      <c r="P1654" s="37"/>
      <c r="Q1654" s="37"/>
      <c r="R1654" s="37"/>
      <c r="S1654" s="37"/>
      <c r="T1654" s="207"/>
    </row>
    <row r="1655" spans="2:20" s="5" customFormat="1" ht="13.2">
      <c r="B1655" s="51"/>
      <c r="C1655" s="51"/>
      <c r="D1655" s="51"/>
      <c r="E1655" s="51"/>
      <c r="F1655" s="51"/>
      <c r="G1655" s="51"/>
      <c r="H1655" s="52"/>
      <c r="I1655" s="52"/>
      <c r="J1655" s="38"/>
      <c r="K1655" s="38"/>
      <c r="L1655" s="38"/>
      <c r="M1655" s="38"/>
      <c r="N1655" s="37"/>
      <c r="O1655" s="37"/>
      <c r="P1655" s="37"/>
      <c r="Q1655" s="37"/>
      <c r="R1655" s="37"/>
      <c r="S1655" s="37"/>
      <c r="T1655" s="207"/>
    </row>
    <row r="1656" spans="2:20" s="5" customFormat="1" ht="13.2">
      <c r="B1656" s="51"/>
      <c r="C1656" s="51"/>
      <c r="D1656" s="51"/>
      <c r="E1656" s="51"/>
      <c r="F1656" s="51"/>
      <c r="G1656" s="51"/>
      <c r="H1656" s="52"/>
      <c r="I1656" s="52"/>
      <c r="J1656" s="38"/>
      <c r="K1656" s="38"/>
      <c r="L1656" s="38"/>
      <c r="M1656" s="38"/>
      <c r="N1656" s="37"/>
      <c r="O1656" s="37"/>
      <c r="P1656" s="37"/>
      <c r="Q1656" s="37"/>
      <c r="R1656" s="37"/>
      <c r="S1656" s="37"/>
      <c r="T1656" s="207"/>
    </row>
    <row r="1657" spans="2:20" s="5" customFormat="1" ht="13.2">
      <c r="B1657" s="51"/>
      <c r="C1657" s="51"/>
      <c r="D1657" s="51"/>
      <c r="E1657" s="51"/>
      <c r="F1657" s="51"/>
      <c r="G1657" s="51"/>
      <c r="H1657" s="52"/>
      <c r="I1657" s="52"/>
      <c r="J1657" s="38"/>
      <c r="K1657" s="38"/>
      <c r="L1657" s="38"/>
      <c r="M1657" s="38"/>
      <c r="N1657" s="37"/>
      <c r="O1657" s="37"/>
      <c r="P1657" s="37"/>
      <c r="Q1657" s="37"/>
      <c r="R1657" s="37"/>
      <c r="S1657" s="37"/>
      <c r="T1657" s="207"/>
    </row>
    <row r="1658" spans="2:20" s="5" customFormat="1" ht="13.2">
      <c r="B1658" s="51"/>
      <c r="C1658" s="51"/>
      <c r="D1658" s="51"/>
      <c r="E1658" s="51"/>
      <c r="F1658" s="51"/>
      <c r="G1658" s="51"/>
      <c r="H1658" s="52"/>
      <c r="I1658" s="52"/>
      <c r="J1658" s="38"/>
      <c r="K1658" s="38"/>
      <c r="L1658" s="38"/>
      <c r="M1658" s="38"/>
      <c r="N1658" s="37"/>
      <c r="O1658" s="37"/>
      <c r="P1658" s="37"/>
      <c r="Q1658" s="37"/>
      <c r="R1658" s="37"/>
      <c r="S1658" s="37"/>
      <c r="T1658" s="207"/>
    </row>
    <row r="1659" spans="2:20" s="5" customFormat="1" ht="13.2">
      <c r="B1659" s="51"/>
      <c r="C1659" s="51"/>
      <c r="D1659" s="51"/>
      <c r="E1659" s="51"/>
      <c r="F1659" s="51"/>
      <c r="G1659" s="51"/>
      <c r="H1659" s="52"/>
      <c r="I1659" s="52"/>
      <c r="J1659" s="38"/>
      <c r="K1659" s="38"/>
      <c r="L1659" s="38"/>
      <c r="M1659" s="38"/>
      <c r="N1659" s="37"/>
      <c r="O1659" s="37"/>
      <c r="P1659" s="37"/>
      <c r="Q1659" s="37"/>
      <c r="R1659" s="37"/>
      <c r="S1659" s="37"/>
      <c r="T1659" s="207"/>
    </row>
    <row r="1660" spans="2:20" s="5" customFormat="1" ht="13.2">
      <c r="B1660" s="51"/>
      <c r="C1660" s="51"/>
      <c r="D1660" s="51"/>
      <c r="E1660" s="51"/>
      <c r="F1660" s="51"/>
      <c r="G1660" s="51"/>
      <c r="H1660" s="52"/>
      <c r="I1660" s="52"/>
      <c r="J1660" s="38"/>
      <c r="K1660" s="38"/>
      <c r="L1660" s="38"/>
      <c r="M1660" s="38"/>
      <c r="N1660" s="37"/>
      <c r="O1660" s="37"/>
      <c r="P1660" s="37"/>
      <c r="Q1660" s="37"/>
      <c r="R1660" s="37"/>
      <c r="S1660" s="37"/>
      <c r="T1660" s="207"/>
    </row>
    <row r="1661" spans="2:20" s="5" customFormat="1" ht="13.2">
      <c r="B1661" s="51"/>
      <c r="C1661" s="51"/>
      <c r="D1661" s="51"/>
      <c r="E1661" s="51"/>
      <c r="F1661" s="51"/>
      <c r="G1661" s="51"/>
      <c r="H1661" s="52"/>
      <c r="I1661" s="52"/>
      <c r="J1661" s="38"/>
      <c r="K1661" s="38"/>
      <c r="L1661" s="38"/>
      <c r="M1661" s="38"/>
      <c r="N1661" s="37"/>
      <c r="O1661" s="37"/>
      <c r="P1661" s="37"/>
      <c r="Q1661" s="37"/>
      <c r="R1661" s="37"/>
      <c r="S1661" s="37"/>
      <c r="T1661" s="207"/>
    </row>
    <row r="1662" spans="2:20" s="5" customFormat="1" ht="13.2">
      <c r="B1662" s="51"/>
      <c r="C1662" s="51"/>
      <c r="D1662" s="51"/>
      <c r="E1662" s="51"/>
      <c r="F1662" s="51"/>
      <c r="G1662" s="51"/>
      <c r="H1662" s="52"/>
      <c r="I1662" s="52"/>
      <c r="J1662" s="38"/>
      <c r="K1662" s="38"/>
      <c r="L1662" s="38"/>
      <c r="M1662" s="38"/>
      <c r="N1662" s="37"/>
      <c r="O1662" s="37"/>
      <c r="P1662" s="37"/>
      <c r="Q1662" s="37"/>
      <c r="R1662" s="37"/>
      <c r="S1662" s="37"/>
      <c r="T1662" s="207"/>
    </row>
    <row r="1663" spans="2:20" s="5" customFormat="1" ht="13.2">
      <c r="B1663" s="51"/>
      <c r="C1663" s="51"/>
      <c r="D1663" s="51"/>
      <c r="E1663" s="51"/>
      <c r="F1663" s="51"/>
      <c r="G1663" s="51"/>
      <c r="H1663" s="52"/>
      <c r="I1663" s="52"/>
      <c r="J1663" s="38"/>
      <c r="K1663" s="38"/>
      <c r="L1663" s="38"/>
      <c r="M1663" s="38"/>
      <c r="N1663" s="37"/>
      <c r="O1663" s="37"/>
      <c r="P1663" s="37"/>
      <c r="Q1663" s="37"/>
      <c r="R1663" s="37"/>
      <c r="S1663" s="37"/>
      <c r="T1663" s="207"/>
    </row>
    <row r="1664" spans="2:20" s="5" customFormat="1" ht="13.2">
      <c r="B1664" s="51"/>
      <c r="C1664" s="51"/>
      <c r="D1664" s="51"/>
      <c r="E1664" s="51"/>
      <c r="F1664" s="51"/>
      <c r="G1664" s="51"/>
      <c r="H1664" s="52"/>
      <c r="I1664" s="52"/>
      <c r="J1664" s="38"/>
      <c r="K1664" s="38"/>
      <c r="L1664" s="38"/>
      <c r="M1664" s="38"/>
      <c r="N1664" s="37"/>
      <c r="O1664" s="37"/>
      <c r="P1664" s="37"/>
      <c r="Q1664" s="37"/>
      <c r="R1664" s="37"/>
      <c r="S1664" s="37"/>
      <c r="T1664" s="207"/>
    </row>
    <row r="1665" spans="2:20" s="5" customFormat="1" ht="13.2">
      <c r="B1665" s="51"/>
      <c r="C1665" s="51"/>
      <c r="D1665" s="51"/>
      <c r="E1665" s="51"/>
      <c r="F1665" s="51"/>
      <c r="G1665" s="51"/>
      <c r="H1665" s="52"/>
      <c r="I1665" s="52"/>
      <c r="J1665" s="38"/>
      <c r="K1665" s="38"/>
      <c r="L1665" s="38"/>
      <c r="M1665" s="38"/>
      <c r="N1665" s="37"/>
      <c r="O1665" s="37"/>
      <c r="P1665" s="37"/>
      <c r="Q1665" s="37"/>
      <c r="R1665" s="37"/>
      <c r="S1665" s="37"/>
      <c r="T1665" s="207"/>
    </row>
    <row r="1666" spans="2:20" s="5" customFormat="1" ht="13.2">
      <c r="B1666" s="51"/>
      <c r="C1666" s="51"/>
      <c r="D1666" s="51"/>
      <c r="E1666" s="51"/>
      <c r="F1666" s="51"/>
      <c r="G1666" s="51"/>
      <c r="H1666" s="52"/>
      <c r="I1666" s="52"/>
      <c r="J1666" s="38"/>
      <c r="K1666" s="38"/>
      <c r="L1666" s="38"/>
      <c r="M1666" s="38"/>
      <c r="N1666" s="37"/>
      <c r="O1666" s="37"/>
      <c r="P1666" s="37"/>
      <c r="Q1666" s="37"/>
      <c r="R1666" s="37"/>
      <c r="S1666" s="37"/>
      <c r="T1666" s="207"/>
    </row>
    <row r="1667" spans="2:20" s="5" customFormat="1" ht="13.2">
      <c r="B1667" s="51"/>
      <c r="C1667" s="51"/>
      <c r="D1667" s="51"/>
      <c r="E1667" s="51"/>
      <c r="F1667" s="51"/>
      <c r="G1667" s="51"/>
      <c r="H1667" s="52"/>
      <c r="I1667" s="52"/>
      <c r="J1667" s="38"/>
      <c r="K1667" s="38"/>
      <c r="L1667" s="38"/>
      <c r="M1667" s="38"/>
      <c r="N1667" s="37"/>
      <c r="O1667" s="37"/>
      <c r="P1667" s="37"/>
      <c r="Q1667" s="37"/>
      <c r="R1667" s="37"/>
      <c r="S1667" s="37"/>
      <c r="T1667" s="207"/>
    </row>
    <row r="1668" spans="2:20" s="5" customFormat="1" ht="13.2">
      <c r="B1668" s="51"/>
      <c r="C1668" s="51"/>
      <c r="D1668" s="51"/>
      <c r="E1668" s="51"/>
      <c r="F1668" s="51"/>
      <c r="G1668" s="51"/>
      <c r="H1668" s="52"/>
      <c r="I1668" s="52"/>
      <c r="J1668" s="38"/>
      <c r="K1668" s="38"/>
      <c r="L1668" s="38"/>
      <c r="M1668" s="38"/>
      <c r="N1668" s="37"/>
      <c r="O1668" s="37"/>
      <c r="P1668" s="37"/>
      <c r="Q1668" s="37"/>
      <c r="R1668" s="37"/>
      <c r="S1668" s="37"/>
      <c r="T1668" s="207"/>
    </row>
    <row r="1669" spans="2:20" s="5" customFormat="1" ht="13.2">
      <c r="B1669" s="51"/>
      <c r="C1669" s="51"/>
      <c r="D1669" s="51"/>
      <c r="E1669" s="51"/>
      <c r="F1669" s="51"/>
      <c r="G1669" s="51"/>
      <c r="H1669" s="52"/>
      <c r="I1669" s="52"/>
      <c r="J1669" s="38"/>
      <c r="K1669" s="38"/>
      <c r="L1669" s="38"/>
      <c r="M1669" s="38"/>
      <c r="N1669" s="37"/>
      <c r="O1669" s="37"/>
      <c r="P1669" s="37"/>
      <c r="Q1669" s="37"/>
      <c r="R1669" s="37"/>
      <c r="S1669" s="37"/>
      <c r="T1669" s="207"/>
    </row>
    <row r="1670" spans="2:20" s="5" customFormat="1" ht="13.2">
      <c r="B1670" s="51"/>
      <c r="C1670" s="51"/>
      <c r="D1670" s="51"/>
      <c r="E1670" s="51"/>
      <c r="F1670" s="51"/>
      <c r="G1670" s="51"/>
      <c r="H1670" s="52"/>
      <c r="I1670" s="52"/>
      <c r="J1670" s="38"/>
      <c r="K1670" s="38"/>
      <c r="L1670" s="38"/>
      <c r="M1670" s="38"/>
      <c r="N1670" s="37"/>
      <c r="O1670" s="37"/>
      <c r="P1670" s="37"/>
      <c r="Q1670" s="37"/>
      <c r="R1670" s="37"/>
      <c r="S1670" s="37"/>
      <c r="T1670" s="207"/>
    </row>
    <row r="1671" spans="2:20" s="5" customFormat="1" ht="13.2">
      <c r="B1671" s="51"/>
      <c r="C1671" s="51"/>
      <c r="D1671" s="51"/>
      <c r="E1671" s="51"/>
      <c r="F1671" s="51"/>
      <c r="G1671" s="51"/>
      <c r="H1671" s="52"/>
      <c r="I1671" s="52"/>
      <c r="J1671" s="38"/>
      <c r="K1671" s="38"/>
      <c r="L1671" s="38"/>
      <c r="M1671" s="38"/>
      <c r="N1671" s="37"/>
      <c r="O1671" s="37"/>
      <c r="P1671" s="37"/>
      <c r="Q1671" s="37"/>
      <c r="R1671" s="37"/>
      <c r="S1671" s="37"/>
      <c r="T1671" s="207"/>
    </row>
    <row r="1672" spans="2:20" s="5" customFormat="1" ht="13.2">
      <c r="B1672" s="51"/>
      <c r="C1672" s="51"/>
      <c r="D1672" s="51"/>
      <c r="E1672" s="51"/>
      <c r="F1672" s="51"/>
      <c r="G1672" s="51"/>
      <c r="H1672" s="52"/>
      <c r="I1672" s="52"/>
      <c r="J1672" s="38"/>
      <c r="K1672" s="38"/>
      <c r="L1672" s="38"/>
      <c r="M1672" s="38"/>
      <c r="N1672" s="37"/>
      <c r="O1672" s="37"/>
      <c r="P1672" s="37"/>
      <c r="Q1672" s="37"/>
      <c r="R1672" s="37"/>
      <c r="S1672" s="37"/>
      <c r="T1672" s="207"/>
    </row>
    <row r="1673" spans="2:20" s="5" customFormat="1" ht="13.2">
      <c r="B1673" s="51"/>
      <c r="C1673" s="51"/>
      <c r="D1673" s="51"/>
      <c r="E1673" s="51"/>
      <c r="F1673" s="51"/>
      <c r="G1673" s="51"/>
      <c r="H1673" s="52"/>
      <c r="I1673" s="52"/>
      <c r="J1673" s="38"/>
      <c r="K1673" s="38"/>
      <c r="L1673" s="38"/>
      <c r="M1673" s="38"/>
      <c r="N1673" s="37"/>
      <c r="O1673" s="37"/>
      <c r="P1673" s="37"/>
      <c r="Q1673" s="37"/>
      <c r="R1673" s="37"/>
      <c r="S1673" s="37"/>
      <c r="T1673" s="207"/>
    </row>
    <row r="1674" spans="2:20" s="5" customFormat="1" ht="13.2">
      <c r="B1674" s="51"/>
      <c r="C1674" s="51"/>
      <c r="D1674" s="51"/>
      <c r="E1674" s="51"/>
      <c r="F1674" s="51"/>
      <c r="G1674" s="51"/>
      <c r="H1674" s="52"/>
      <c r="I1674" s="52"/>
      <c r="J1674" s="38"/>
      <c r="K1674" s="38"/>
      <c r="L1674" s="38"/>
      <c r="M1674" s="38"/>
      <c r="N1674" s="37"/>
      <c r="O1674" s="37"/>
      <c r="P1674" s="37"/>
      <c r="Q1674" s="37"/>
      <c r="R1674" s="37"/>
      <c r="S1674" s="37"/>
      <c r="T1674" s="207"/>
    </row>
    <row r="1675" spans="2:20" s="5" customFormat="1" ht="13.2">
      <c r="B1675" s="51"/>
      <c r="C1675" s="51"/>
      <c r="D1675" s="51"/>
      <c r="E1675" s="51"/>
      <c r="F1675" s="51"/>
      <c r="G1675" s="51"/>
      <c r="H1675" s="52"/>
      <c r="I1675" s="52"/>
      <c r="J1675" s="38"/>
      <c r="K1675" s="38"/>
      <c r="L1675" s="38"/>
      <c r="M1675" s="38"/>
      <c r="N1675" s="37"/>
      <c r="O1675" s="37"/>
      <c r="P1675" s="37"/>
      <c r="Q1675" s="37"/>
      <c r="R1675" s="37"/>
      <c r="S1675" s="37"/>
      <c r="T1675" s="207"/>
    </row>
    <row r="1676" spans="2:20" s="5" customFormat="1" ht="13.2">
      <c r="B1676" s="51"/>
      <c r="C1676" s="51"/>
      <c r="D1676" s="51"/>
      <c r="E1676" s="51"/>
      <c r="F1676" s="51"/>
      <c r="G1676" s="51"/>
      <c r="H1676" s="52"/>
      <c r="I1676" s="52"/>
      <c r="J1676" s="38"/>
      <c r="K1676" s="38"/>
      <c r="L1676" s="38"/>
      <c r="M1676" s="38"/>
      <c r="N1676" s="37"/>
      <c r="O1676" s="37"/>
      <c r="P1676" s="37"/>
      <c r="Q1676" s="37"/>
      <c r="R1676" s="37"/>
      <c r="S1676" s="37"/>
      <c r="T1676" s="207"/>
    </row>
    <row r="1677" spans="2:20" s="5" customFormat="1" ht="13.2">
      <c r="B1677" s="51"/>
      <c r="C1677" s="51"/>
      <c r="D1677" s="51"/>
      <c r="E1677" s="51"/>
      <c r="F1677" s="51"/>
      <c r="G1677" s="51"/>
      <c r="H1677" s="52"/>
      <c r="I1677" s="52"/>
      <c r="J1677" s="38"/>
      <c r="K1677" s="38"/>
      <c r="L1677" s="38"/>
      <c r="M1677" s="38"/>
      <c r="N1677" s="37"/>
      <c r="O1677" s="37"/>
      <c r="P1677" s="37"/>
      <c r="Q1677" s="37"/>
      <c r="R1677" s="37"/>
      <c r="S1677" s="37"/>
      <c r="T1677" s="207"/>
    </row>
    <row r="1678" spans="2:20" s="5" customFormat="1" ht="13.2">
      <c r="B1678" s="51"/>
      <c r="C1678" s="51"/>
      <c r="D1678" s="51"/>
      <c r="E1678" s="51"/>
      <c r="F1678" s="51"/>
      <c r="G1678" s="51"/>
      <c r="H1678" s="52"/>
      <c r="I1678" s="52"/>
      <c r="J1678" s="38"/>
      <c r="K1678" s="38"/>
      <c r="L1678" s="38"/>
      <c r="M1678" s="38"/>
      <c r="N1678" s="37"/>
      <c r="O1678" s="37"/>
      <c r="P1678" s="37"/>
      <c r="Q1678" s="37"/>
      <c r="R1678" s="37"/>
      <c r="S1678" s="37"/>
      <c r="T1678" s="207"/>
    </row>
    <row r="1679" spans="2:20" s="5" customFormat="1" ht="13.2">
      <c r="B1679" s="51"/>
      <c r="C1679" s="51"/>
      <c r="D1679" s="51"/>
      <c r="E1679" s="51"/>
      <c r="F1679" s="51"/>
      <c r="G1679" s="51"/>
      <c r="H1679" s="52"/>
      <c r="I1679" s="52"/>
      <c r="J1679" s="38"/>
      <c r="K1679" s="38"/>
      <c r="L1679" s="38"/>
      <c r="M1679" s="38"/>
      <c r="N1679" s="37"/>
      <c r="O1679" s="37"/>
      <c r="P1679" s="37"/>
      <c r="Q1679" s="37"/>
      <c r="R1679" s="37"/>
      <c r="S1679" s="37"/>
      <c r="T1679" s="207"/>
    </row>
    <row r="1680" spans="2:20" s="5" customFormat="1" ht="13.2">
      <c r="B1680" s="51"/>
      <c r="C1680" s="51"/>
      <c r="D1680" s="51"/>
      <c r="E1680" s="51"/>
      <c r="F1680" s="51"/>
      <c r="G1680" s="51"/>
      <c r="H1680" s="52"/>
      <c r="I1680" s="52"/>
      <c r="J1680" s="38"/>
      <c r="K1680" s="38"/>
      <c r="L1680" s="38"/>
      <c r="M1680" s="38"/>
      <c r="N1680" s="37"/>
      <c r="O1680" s="37"/>
      <c r="P1680" s="37"/>
      <c r="Q1680" s="37"/>
      <c r="R1680" s="37"/>
      <c r="S1680" s="37"/>
      <c r="T1680" s="207"/>
    </row>
    <row r="1681" spans="2:20" s="5" customFormat="1" ht="13.2">
      <c r="B1681" s="51"/>
      <c r="C1681" s="51"/>
      <c r="D1681" s="51"/>
      <c r="E1681" s="51"/>
      <c r="F1681" s="51"/>
      <c r="G1681" s="51"/>
      <c r="H1681" s="52"/>
      <c r="I1681" s="52"/>
      <c r="J1681" s="38"/>
      <c r="K1681" s="38"/>
      <c r="L1681" s="38"/>
      <c r="M1681" s="38"/>
      <c r="N1681" s="37"/>
      <c r="O1681" s="37"/>
      <c r="P1681" s="37"/>
      <c r="Q1681" s="37"/>
      <c r="R1681" s="37"/>
      <c r="S1681" s="37"/>
      <c r="T1681" s="207"/>
    </row>
    <row r="1682" spans="2:20" s="5" customFormat="1" ht="13.2">
      <c r="B1682" s="51"/>
      <c r="C1682" s="51"/>
      <c r="D1682" s="51"/>
      <c r="E1682" s="51"/>
      <c r="F1682" s="51"/>
      <c r="G1682" s="51"/>
      <c r="H1682" s="52"/>
      <c r="I1682" s="52"/>
      <c r="J1682" s="38"/>
      <c r="K1682" s="38"/>
      <c r="L1682" s="38"/>
      <c r="M1682" s="38"/>
      <c r="N1682" s="37"/>
      <c r="O1682" s="37"/>
      <c r="P1682" s="37"/>
      <c r="Q1682" s="37"/>
      <c r="R1682" s="37"/>
      <c r="S1682" s="37"/>
      <c r="T1682" s="207"/>
    </row>
    <row r="1683" spans="2:20" s="5" customFormat="1" ht="13.2">
      <c r="B1683" s="51"/>
      <c r="C1683" s="51"/>
      <c r="D1683" s="51"/>
      <c r="E1683" s="51"/>
      <c r="F1683" s="51"/>
      <c r="G1683" s="51"/>
      <c r="H1683" s="52"/>
      <c r="I1683" s="52"/>
      <c r="J1683" s="38"/>
      <c r="K1683" s="38"/>
      <c r="L1683" s="38"/>
      <c r="M1683" s="38"/>
      <c r="N1683" s="37"/>
      <c r="O1683" s="37"/>
      <c r="P1683" s="37"/>
      <c r="Q1683" s="37"/>
      <c r="R1683" s="37"/>
      <c r="S1683" s="37"/>
      <c r="T1683" s="207"/>
    </row>
    <row r="1684" spans="2:20" s="5" customFormat="1" ht="13.2">
      <c r="B1684" s="51"/>
      <c r="C1684" s="51"/>
      <c r="D1684" s="51"/>
      <c r="E1684" s="51"/>
      <c r="F1684" s="51"/>
      <c r="G1684" s="51"/>
      <c r="H1684" s="52"/>
      <c r="I1684" s="52"/>
      <c r="J1684" s="38"/>
      <c r="K1684" s="38"/>
      <c r="L1684" s="38"/>
      <c r="M1684" s="38"/>
      <c r="N1684" s="37"/>
      <c r="O1684" s="37"/>
      <c r="P1684" s="37"/>
      <c r="Q1684" s="37"/>
      <c r="R1684" s="37"/>
      <c r="S1684" s="37"/>
      <c r="T1684" s="207"/>
    </row>
    <row r="1685" spans="2:20" s="5" customFormat="1" ht="13.2">
      <c r="B1685" s="51"/>
      <c r="C1685" s="51"/>
      <c r="D1685" s="51"/>
      <c r="E1685" s="51"/>
      <c r="F1685" s="51"/>
      <c r="G1685" s="51"/>
      <c r="H1685" s="52"/>
      <c r="I1685" s="52"/>
      <c r="J1685" s="38"/>
      <c r="K1685" s="38"/>
      <c r="L1685" s="38"/>
      <c r="M1685" s="38"/>
      <c r="N1685" s="37"/>
      <c r="O1685" s="37"/>
      <c r="P1685" s="37"/>
      <c r="Q1685" s="37"/>
      <c r="R1685" s="37"/>
      <c r="S1685" s="37"/>
      <c r="T1685" s="207"/>
    </row>
    <row r="1686" spans="2:20" s="5" customFormat="1" ht="13.2">
      <c r="B1686" s="51"/>
      <c r="C1686" s="51"/>
      <c r="D1686" s="51"/>
      <c r="E1686" s="51"/>
      <c r="F1686" s="51"/>
      <c r="G1686" s="51"/>
      <c r="H1686" s="52"/>
      <c r="I1686" s="52"/>
      <c r="J1686" s="38"/>
      <c r="K1686" s="38"/>
      <c r="L1686" s="38"/>
      <c r="M1686" s="38"/>
      <c r="N1686" s="37"/>
      <c r="O1686" s="37"/>
      <c r="P1686" s="37"/>
      <c r="Q1686" s="37"/>
      <c r="R1686" s="37"/>
      <c r="S1686" s="37"/>
      <c r="T1686" s="207"/>
    </row>
    <row r="1687" spans="2:20" s="5" customFormat="1" ht="13.2">
      <c r="B1687" s="51"/>
      <c r="C1687" s="51"/>
      <c r="D1687" s="51"/>
      <c r="E1687" s="51"/>
      <c r="F1687" s="51"/>
      <c r="G1687" s="51"/>
      <c r="H1687" s="52"/>
      <c r="I1687" s="52"/>
      <c r="J1687" s="38"/>
      <c r="K1687" s="38"/>
      <c r="L1687" s="38"/>
      <c r="M1687" s="38"/>
      <c r="N1687" s="37"/>
      <c r="O1687" s="37"/>
      <c r="P1687" s="37"/>
      <c r="Q1687" s="37"/>
      <c r="R1687" s="37"/>
      <c r="S1687" s="37"/>
      <c r="T1687" s="207"/>
    </row>
    <row r="1688" spans="2:20" s="5" customFormat="1" ht="13.2">
      <c r="B1688" s="51"/>
      <c r="C1688" s="51"/>
      <c r="D1688" s="51"/>
      <c r="E1688" s="51"/>
      <c r="F1688" s="51"/>
      <c r="G1688" s="51"/>
      <c r="H1688" s="52"/>
      <c r="I1688" s="52"/>
      <c r="J1688" s="38"/>
      <c r="K1688" s="38"/>
      <c r="L1688" s="38"/>
      <c r="M1688" s="38"/>
      <c r="N1688" s="37"/>
      <c r="O1688" s="37"/>
      <c r="P1688" s="37"/>
      <c r="Q1688" s="37"/>
      <c r="R1688" s="37"/>
      <c r="S1688" s="37"/>
      <c r="T1688" s="207"/>
    </row>
    <row r="1689" spans="2:20" s="5" customFormat="1" ht="13.2">
      <c r="B1689" s="51"/>
      <c r="C1689" s="51"/>
      <c r="D1689" s="51"/>
      <c r="E1689" s="51"/>
      <c r="F1689" s="51"/>
      <c r="G1689" s="51"/>
      <c r="H1689" s="52"/>
      <c r="I1689" s="52"/>
      <c r="J1689" s="38"/>
      <c r="K1689" s="38"/>
      <c r="L1689" s="38"/>
      <c r="M1689" s="38"/>
      <c r="N1689" s="37"/>
      <c r="O1689" s="37"/>
      <c r="P1689" s="37"/>
      <c r="Q1689" s="37"/>
      <c r="R1689" s="37"/>
      <c r="S1689" s="37"/>
      <c r="T1689" s="207"/>
    </row>
    <row r="1690" spans="2:20" s="5" customFormat="1" ht="13.2">
      <c r="B1690" s="51"/>
      <c r="C1690" s="51"/>
      <c r="D1690" s="51"/>
      <c r="E1690" s="51"/>
      <c r="F1690" s="51"/>
      <c r="G1690" s="51"/>
      <c r="H1690" s="52"/>
      <c r="I1690" s="52"/>
      <c r="J1690" s="38"/>
      <c r="K1690" s="38"/>
      <c r="L1690" s="38"/>
      <c r="M1690" s="38"/>
      <c r="N1690" s="37"/>
      <c r="O1690" s="37"/>
      <c r="P1690" s="37"/>
      <c r="Q1690" s="37"/>
      <c r="R1690" s="37"/>
      <c r="S1690" s="37"/>
      <c r="T1690" s="207"/>
    </row>
    <row r="1691" spans="2:20" s="5" customFormat="1" ht="13.2">
      <c r="B1691" s="51"/>
      <c r="C1691" s="51"/>
      <c r="D1691" s="51"/>
      <c r="E1691" s="51"/>
      <c r="F1691" s="51"/>
      <c r="G1691" s="51"/>
      <c r="H1691" s="52"/>
      <c r="I1691" s="52"/>
      <c r="J1691" s="38"/>
      <c r="K1691" s="38"/>
      <c r="L1691" s="38"/>
      <c r="M1691" s="38"/>
      <c r="N1691" s="37"/>
      <c r="O1691" s="37"/>
      <c r="P1691" s="37"/>
      <c r="Q1691" s="37"/>
      <c r="R1691" s="37"/>
      <c r="S1691" s="37"/>
      <c r="T1691" s="207"/>
    </row>
    <row r="1692" spans="2:20" s="5" customFormat="1" ht="13.2">
      <c r="B1692" s="51"/>
      <c r="C1692" s="51"/>
      <c r="D1692" s="51"/>
      <c r="E1692" s="51"/>
      <c r="F1692" s="51"/>
      <c r="G1692" s="51"/>
      <c r="H1692" s="52"/>
      <c r="I1692" s="52"/>
      <c r="J1692" s="38"/>
      <c r="K1692" s="38"/>
      <c r="L1692" s="38"/>
      <c r="M1692" s="38"/>
      <c r="N1692" s="37"/>
      <c r="O1692" s="37"/>
      <c r="P1692" s="37"/>
      <c r="Q1692" s="37"/>
      <c r="R1692" s="37"/>
      <c r="S1692" s="37"/>
      <c r="T1692" s="207"/>
    </row>
    <row r="1693" spans="2:20" s="5" customFormat="1" ht="13.2">
      <c r="B1693" s="51"/>
      <c r="C1693" s="51"/>
      <c r="D1693" s="51"/>
      <c r="E1693" s="51"/>
      <c r="F1693" s="51"/>
      <c r="G1693" s="51"/>
      <c r="H1693" s="52"/>
      <c r="I1693" s="52"/>
      <c r="J1693" s="38"/>
      <c r="K1693" s="38"/>
      <c r="L1693" s="38"/>
      <c r="M1693" s="38"/>
      <c r="N1693" s="37"/>
      <c r="O1693" s="37"/>
      <c r="P1693" s="37"/>
      <c r="Q1693" s="37"/>
      <c r="R1693" s="37"/>
      <c r="S1693" s="37"/>
      <c r="T1693" s="207"/>
    </row>
    <row r="1694" spans="2:20" s="5" customFormat="1" ht="13.2">
      <c r="B1694" s="51"/>
      <c r="C1694" s="51"/>
      <c r="D1694" s="51"/>
      <c r="E1694" s="51"/>
      <c r="F1694" s="51"/>
      <c r="G1694" s="51"/>
      <c r="H1694" s="52"/>
      <c r="I1694" s="52"/>
      <c r="J1694" s="38"/>
      <c r="K1694" s="38"/>
      <c r="L1694" s="38"/>
      <c r="M1694" s="38"/>
      <c r="N1694" s="37"/>
      <c r="O1694" s="37"/>
      <c r="P1694" s="37"/>
      <c r="Q1694" s="37"/>
      <c r="R1694" s="37"/>
      <c r="S1694" s="37"/>
      <c r="T1694" s="207"/>
    </row>
    <row r="1695" spans="2:20" s="5" customFormat="1" ht="13.2">
      <c r="B1695" s="51"/>
      <c r="C1695" s="51"/>
      <c r="D1695" s="51"/>
      <c r="E1695" s="51"/>
      <c r="F1695" s="51"/>
      <c r="G1695" s="51"/>
      <c r="H1695" s="52"/>
      <c r="I1695" s="52"/>
      <c r="J1695" s="38"/>
      <c r="K1695" s="38"/>
      <c r="L1695" s="38"/>
      <c r="M1695" s="38"/>
      <c r="N1695" s="37"/>
      <c r="O1695" s="37"/>
      <c r="P1695" s="37"/>
      <c r="Q1695" s="37"/>
      <c r="R1695" s="37"/>
      <c r="S1695" s="37"/>
      <c r="T1695" s="207"/>
    </row>
    <row r="1696" spans="2:20" s="5" customFormat="1" ht="13.2">
      <c r="B1696" s="51"/>
      <c r="C1696" s="51"/>
      <c r="D1696" s="51"/>
      <c r="E1696" s="51"/>
      <c r="F1696" s="51"/>
      <c r="G1696" s="51"/>
      <c r="H1696" s="52"/>
      <c r="I1696" s="52"/>
      <c r="J1696" s="38"/>
      <c r="K1696" s="38"/>
      <c r="L1696" s="38"/>
      <c r="M1696" s="38"/>
      <c r="N1696" s="37"/>
      <c r="O1696" s="37"/>
      <c r="P1696" s="37"/>
      <c r="Q1696" s="37"/>
      <c r="R1696" s="37"/>
      <c r="S1696" s="37"/>
      <c r="T1696" s="207"/>
    </row>
    <row r="1697" spans="2:20" s="5" customFormat="1" ht="13.2">
      <c r="B1697" s="51"/>
      <c r="C1697" s="51"/>
      <c r="D1697" s="51"/>
      <c r="E1697" s="51"/>
      <c r="F1697" s="51"/>
      <c r="G1697" s="51"/>
      <c r="H1697" s="52"/>
      <c r="I1697" s="52"/>
      <c r="J1697" s="38"/>
      <c r="K1697" s="38"/>
      <c r="L1697" s="38"/>
      <c r="M1697" s="38"/>
      <c r="N1697" s="37"/>
      <c r="O1697" s="37"/>
      <c r="P1697" s="37"/>
      <c r="Q1697" s="37"/>
      <c r="R1697" s="37"/>
      <c r="S1697" s="37"/>
      <c r="T1697" s="207"/>
    </row>
    <row r="1698" spans="2:20" s="5" customFormat="1" ht="13.2">
      <c r="B1698" s="51"/>
      <c r="C1698" s="51"/>
      <c r="D1698" s="51"/>
      <c r="E1698" s="51"/>
      <c r="F1698" s="51"/>
      <c r="G1698" s="51"/>
      <c r="H1698" s="52"/>
      <c r="I1698" s="52"/>
      <c r="J1698" s="38"/>
      <c r="K1698" s="38"/>
      <c r="L1698" s="38"/>
      <c r="M1698" s="38"/>
      <c r="N1698" s="37"/>
      <c r="O1698" s="37"/>
      <c r="P1698" s="37"/>
      <c r="Q1698" s="37"/>
      <c r="R1698" s="37"/>
      <c r="S1698" s="37"/>
      <c r="T1698" s="207"/>
    </row>
    <row r="1699" spans="2:20" s="5" customFormat="1" ht="13.2">
      <c r="B1699" s="51"/>
      <c r="C1699" s="51"/>
      <c r="D1699" s="51"/>
      <c r="E1699" s="51"/>
      <c r="F1699" s="51"/>
      <c r="G1699" s="51"/>
      <c r="H1699" s="52"/>
      <c r="I1699" s="52"/>
      <c r="J1699" s="38"/>
      <c r="K1699" s="38"/>
      <c r="L1699" s="38"/>
      <c r="M1699" s="38"/>
      <c r="N1699" s="37"/>
      <c r="O1699" s="37"/>
      <c r="P1699" s="37"/>
      <c r="Q1699" s="37"/>
      <c r="R1699" s="37"/>
      <c r="S1699" s="37"/>
      <c r="T1699" s="207"/>
    </row>
    <row r="1700" spans="2:20" s="5" customFormat="1" ht="13.2">
      <c r="B1700" s="51"/>
      <c r="C1700" s="51"/>
      <c r="D1700" s="51"/>
      <c r="E1700" s="51"/>
      <c r="F1700" s="51"/>
      <c r="G1700" s="51"/>
      <c r="H1700" s="52"/>
      <c r="I1700" s="52"/>
      <c r="J1700" s="38"/>
      <c r="K1700" s="38"/>
      <c r="L1700" s="38"/>
      <c r="M1700" s="38"/>
      <c r="N1700" s="37"/>
      <c r="O1700" s="37"/>
      <c r="P1700" s="37"/>
      <c r="Q1700" s="37"/>
      <c r="R1700" s="37"/>
      <c r="S1700" s="37"/>
      <c r="T1700" s="207"/>
    </row>
    <row r="1701" spans="2:20" s="5" customFormat="1" ht="13.2">
      <c r="B1701" s="51"/>
      <c r="C1701" s="51"/>
      <c r="D1701" s="51"/>
      <c r="E1701" s="51"/>
      <c r="F1701" s="51"/>
      <c r="G1701" s="51"/>
      <c r="H1701" s="52"/>
      <c r="I1701" s="52"/>
      <c r="J1701" s="38"/>
      <c r="K1701" s="38"/>
      <c r="L1701" s="38"/>
      <c r="M1701" s="38"/>
      <c r="N1701" s="37"/>
      <c r="O1701" s="37"/>
      <c r="P1701" s="37"/>
      <c r="Q1701" s="37"/>
      <c r="R1701" s="37"/>
      <c r="S1701" s="37"/>
      <c r="T1701" s="207"/>
    </row>
    <row r="1702" spans="2:20" s="5" customFormat="1" ht="13.2">
      <c r="B1702" s="51"/>
      <c r="C1702" s="51"/>
      <c r="D1702" s="51"/>
      <c r="E1702" s="51"/>
      <c r="F1702" s="51"/>
      <c r="G1702" s="51"/>
      <c r="H1702" s="52"/>
      <c r="I1702" s="52"/>
      <c r="J1702" s="38"/>
      <c r="K1702" s="38"/>
      <c r="L1702" s="38"/>
      <c r="M1702" s="38"/>
      <c r="N1702" s="37"/>
      <c r="O1702" s="37"/>
      <c r="P1702" s="37"/>
      <c r="Q1702" s="37"/>
      <c r="R1702" s="37"/>
      <c r="S1702" s="37"/>
      <c r="T1702" s="207"/>
    </row>
    <row r="1703" spans="2:20" s="5" customFormat="1" ht="13.2">
      <c r="B1703" s="51"/>
      <c r="C1703" s="51"/>
      <c r="D1703" s="51"/>
      <c r="E1703" s="51"/>
      <c r="F1703" s="51"/>
      <c r="G1703" s="51"/>
      <c r="H1703" s="52"/>
      <c r="I1703" s="52"/>
      <c r="J1703" s="38"/>
      <c r="K1703" s="38"/>
      <c r="L1703" s="38"/>
      <c r="M1703" s="38"/>
      <c r="N1703" s="37"/>
      <c r="O1703" s="37"/>
      <c r="P1703" s="37"/>
      <c r="Q1703" s="37"/>
      <c r="R1703" s="37"/>
      <c r="S1703" s="37"/>
      <c r="T1703" s="207"/>
    </row>
    <row r="1704" spans="2:20" s="5" customFormat="1" ht="13.2">
      <c r="B1704" s="51"/>
      <c r="C1704" s="51"/>
      <c r="D1704" s="51"/>
      <c r="E1704" s="51"/>
      <c r="F1704" s="51"/>
      <c r="G1704" s="51"/>
      <c r="H1704" s="52"/>
      <c r="I1704" s="52"/>
      <c r="J1704" s="38"/>
      <c r="K1704" s="38"/>
      <c r="L1704" s="38"/>
      <c r="M1704" s="38"/>
      <c r="N1704" s="37"/>
      <c r="O1704" s="37"/>
      <c r="P1704" s="37"/>
      <c r="Q1704" s="37"/>
      <c r="R1704" s="37"/>
      <c r="S1704" s="37"/>
      <c r="T1704" s="207"/>
    </row>
    <row r="1705" spans="2:20" s="5" customFormat="1" ht="13.2">
      <c r="B1705" s="51"/>
      <c r="C1705" s="51"/>
      <c r="D1705" s="51"/>
      <c r="E1705" s="51"/>
      <c r="F1705" s="51"/>
      <c r="G1705" s="51"/>
      <c r="H1705" s="52"/>
      <c r="I1705" s="52"/>
      <c r="J1705" s="38"/>
      <c r="K1705" s="38"/>
      <c r="L1705" s="38"/>
      <c r="M1705" s="38"/>
      <c r="N1705" s="37"/>
      <c r="O1705" s="37"/>
      <c r="P1705" s="37"/>
      <c r="Q1705" s="37"/>
      <c r="R1705" s="37"/>
      <c r="S1705" s="37"/>
      <c r="T1705" s="207"/>
    </row>
    <row r="1706" spans="2:20" s="5" customFormat="1" ht="13.2">
      <c r="B1706" s="51"/>
      <c r="C1706" s="51"/>
      <c r="D1706" s="51"/>
      <c r="E1706" s="51"/>
      <c r="F1706" s="51"/>
      <c r="G1706" s="51"/>
      <c r="H1706" s="52"/>
      <c r="I1706" s="52"/>
      <c r="J1706" s="38"/>
      <c r="K1706" s="38"/>
      <c r="L1706" s="38"/>
      <c r="M1706" s="38"/>
      <c r="N1706" s="37"/>
      <c r="O1706" s="37"/>
      <c r="P1706" s="37"/>
      <c r="Q1706" s="37"/>
      <c r="R1706" s="37"/>
      <c r="S1706" s="37"/>
      <c r="T1706" s="207"/>
    </row>
    <row r="1707" spans="2:20" s="5" customFormat="1" ht="13.2">
      <c r="B1707" s="51"/>
      <c r="C1707" s="51"/>
      <c r="D1707" s="51"/>
      <c r="E1707" s="51"/>
      <c r="F1707" s="51"/>
      <c r="G1707" s="51"/>
      <c r="H1707" s="52"/>
      <c r="I1707" s="52"/>
      <c r="J1707" s="38"/>
      <c r="K1707" s="38"/>
      <c r="L1707" s="38"/>
      <c r="M1707" s="38"/>
      <c r="N1707" s="37"/>
      <c r="O1707" s="37"/>
      <c r="P1707" s="37"/>
      <c r="Q1707" s="37"/>
      <c r="R1707" s="37"/>
      <c r="S1707" s="37"/>
      <c r="T1707" s="207"/>
    </row>
  </sheetData>
  <autoFilter ref="A2:S1633" xr:uid="{00000000-0001-0000-0700-000000000000}"/>
  <mergeCells count="6">
    <mergeCell ref="B1639:J1639"/>
    <mergeCell ref="J1:S1"/>
    <mergeCell ref="B1635:J1635"/>
    <mergeCell ref="B1636:J1636"/>
    <mergeCell ref="B1637:J1637"/>
    <mergeCell ref="B1638:J1638"/>
  </mergeCells>
  <pageMargins left="0.5" right="0.5" top="0.75" bottom="0.75" header="0.3" footer="0.3"/>
  <pageSetup scale="32" orientation="portrait" r:id="rId1"/>
  <headerFooter>
    <oddFooter>&amp;LERCOT PUBLIC&amp;C&amp;P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B013-71F4-4C65-8E0D-5844FB8CAF92}">
  <sheetPr>
    <tabColor rgb="FF00AEC7"/>
  </sheetPr>
  <dimension ref="A1:G60"/>
  <sheetViews>
    <sheetView topLeftCell="A35" zoomScale="98" zoomScaleNormal="98" workbookViewId="0">
      <selection activeCell="G58" sqref="G58"/>
    </sheetView>
  </sheetViews>
  <sheetFormatPr defaultColWidth="9.109375" defaultRowHeight="14.4"/>
  <cols>
    <col min="1" max="1" width="3" style="180" customWidth="1"/>
    <col min="2" max="2" width="91.44140625" style="180" customWidth="1"/>
    <col min="3" max="3" width="21" style="180" customWidth="1"/>
    <col min="4" max="4" width="21.44140625" style="180" customWidth="1"/>
    <col min="5" max="5" width="15.44140625" style="180" customWidth="1"/>
    <col min="6" max="16384" width="9.109375" style="180"/>
  </cols>
  <sheetData>
    <row r="1" spans="1:7">
      <c r="A1" s="179"/>
      <c r="B1" s="179"/>
      <c r="C1" s="179"/>
      <c r="D1" s="179"/>
      <c r="E1" s="179"/>
    </row>
    <row r="2" spans="1:7">
      <c r="A2" s="181"/>
      <c r="B2" s="181"/>
      <c r="C2" s="382" t="s">
        <v>4392</v>
      </c>
      <c r="D2" s="382"/>
      <c r="E2" s="382"/>
    </row>
    <row r="3" spans="1:7" ht="41.25" customHeight="1">
      <c r="A3" s="182" t="s">
        <v>3792</v>
      </c>
      <c r="B3" s="181"/>
      <c r="C3" s="183" t="s">
        <v>3793</v>
      </c>
      <c r="D3" s="183" t="s">
        <v>4577</v>
      </c>
      <c r="E3" s="183" t="s">
        <v>4578</v>
      </c>
    </row>
    <row r="4" spans="1:7">
      <c r="A4" s="184"/>
      <c r="B4" s="184" t="s">
        <v>118</v>
      </c>
      <c r="C4" s="185">
        <f>SummerSummary!E5</f>
        <v>84754</v>
      </c>
      <c r="D4" s="185">
        <f>C4-3773</f>
        <v>80981</v>
      </c>
      <c r="E4" s="186">
        <f>D4-C4</f>
        <v>-3773</v>
      </c>
      <c r="G4" s="332"/>
    </row>
    <row r="5" spans="1:7">
      <c r="A5" s="184"/>
      <c r="B5" s="184" t="s">
        <v>1627</v>
      </c>
      <c r="C5" s="185">
        <f>SummerSummary!E6</f>
        <v>3207.5690595000001</v>
      </c>
      <c r="D5" s="185">
        <f>C5</f>
        <v>3207.5690595000001</v>
      </c>
      <c r="E5" s="186">
        <f t="shared" ref="E5:E14" si="0">D5-C5</f>
        <v>0</v>
      </c>
    </row>
    <row r="6" spans="1:7">
      <c r="A6" s="184"/>
      <c r="B6" s="184" t="s">
        <v>119</v>
      </c>
      <c r="C6" s="185">
        <f>SummerSummary!E7</f>
        <v>87961.569059500005</v>
      </c>
      <c r="D6" s="185">
        <f>D4+D5</f>
        <v>84188.569059500005</v>
      </c>
      <c r="E6" s="186">
        <f t="shared" si="0"/>
        <v>-3773</v>
      </c>
    </row>
    <row r="7" spans="1:7">
      <c r="A7" s="184"/>
      <c r="B7" s="184" t="s">
        <v>1905</v>
      </c>
      <c r="C7" s="227">
        <v>-1463.232966</v>
      </c>
      <c r="D7" s="227">
        <v>-148</v>
      </c>
      <c r="E7" s="227">
        <f t="shared" si="0"/>
        <v>1315.232966</v>
      </c>
    </row>
    <row r="8" spans="1:7">
      <c r="A8" s="184"/>
      <c r="B8" s="184" t="s">
        <v>120</v>
      </c>
      <c r="C8" s="227">
        <f>SummerSummary!E9</f>
        <v>-1114.8600000000001</v>
      </c>
      <c r="D8" s="227">
        <f>C8</f>
        <v>-1114.8600000000001</v>
      </c>
      <c r="E8" s="227">
        <f t="shared" si="0"/>
        <v>0</v>
      </c>
    </row>
    <row r="9" spans="1:7">
      <c r="A9" s="184"/>
      <c r="B9" s="184" t="s">
        <v>121</v>
      </c>
      <c r="C9" s="227">
        <f>SummerSummary!E10</f>
        <v>-29.998200000000001</v>
      </c>
      <c r="D9" s="227">
        <f>C9</f>
        <v>-29.998200000000001</v>
      </c>
      <c r="E9" s="227">
        <f t="shared" si="0"/>
        <v>0</v>
      </c>
    </row>
    <row r="10" spans="1:7">
      <c r="A10" s="184"/>
      <c r="B10" s="126" t="s">
        <v>4405</v>
      </c>
      <c r="C10" s="227">
        <f>SummerSummary!E11</f>
        <v>-250.00200000000001</v>
      </c>
      <c r="D10" s="227">
        <f>C10</f>
        <v>-250.00200000000001</v>
      </c>
      <c r="E10" s="227">
        <f t="shared" si="0"/>
        <v>0</v>
      </c>
    </row>
    <row r="11" spans="1:7">
      <c r="A11" s="184"/>
      <c r="B11" s="184" t="s">
        <v>122</v>
      </c>
      <c r="C11" s="227">
        <f>SummerSummary!E12</f>
        <v>-885.00300000000004</v>
      </c>
      <c r="D11" s="227">
        <f>(-876.47*1.02)*(1.19)</f>
        <v>-1063.8592859999999</v>
      </c>
      <c r="E11" s="227">
        <f t="shared" si="0"/>
        <v>-178.85628599999984</v>
      </c>
    </row>
    <row r="12" spans="1:7">
      <c r="A12" s="184"/>
      <c r="B12" s="184" t="s">
        <v>123</v>
      </c>
      <c r="C12" s="227">
        <f>SummerSummary!E13</f>
        <v>-372.3</v>
      </c>
      <c r="D12" s="227">
        <f>C12</f>
        <v>-372.3</v>
      </c>
      <c r="E12" s="227">
        <f t="shared" si="0"/>
        <v>0</v>
      </c>
    </row>
    <row r="13" spans="1:7">
      <c r="A13" s="184"/>
      <c r="B13" s="184" t="s">
        <v>124</v>
      </c>
      <c r="C13" s="227">
        <f>SummerSummary!E14</f>
        <v>-3207.5690595000001</v>
      </c>
      <c r="D13" s="227">
        <f>C13</f>
        <v>-3207.5690595000001</v>
      </c>
      <c r="E13" s="227">
        <f t="shared" si="0"/>
        <v>0</v>
      </c>
    </row>
    <row r="14" spans="1:7" ht="15" thickBot="1">
      <c r="A14" s="184"/>
      <c r="B14" s="187" t="s">
        <v>2460</v>
      </c>
      <c r="C14" s="168">
        <f t="shared" ref="C14:D14" si="1">SUM(C6:C13)</f>
        <v>80638.603834000009</v>
      </c>
      <c r="D14" s="168">
        <f t="shared" si="1"/>
        <v>78001.980513999995</v>
      </c>
      <c r="E14" s="168">
        <f t="shared" si="0"/>
        <v>-2636.6233200000133</v>
      </c>
    </row>
    <row r="15" spans="1:7" ht="15" thickTop="1">
      <c r="A15" s="179"/>
      <c r="B15" s="179"/>
      <c r="C15" s="179"/>
    </row>
    <row r="16" spans="1:7" ht="39.6">
      <c r="A16" s="188" t="s">
        <v>3794</v>
      </c>
      <c r="B16" s="189"/>
      <c r="C16" s="190" t="s">
        <v>3793</v>
      </c>
      <c r="D16" s="190" t="s">
        <v>4574</v>
      </c>
      <c r="E16" s="190" t="s">
        <v>4579</v>
      </c>
    </row>
    <row r="17" spans="1:5">
      <c r="A17" s="189"/>
      <c r="B17" s="189" t="s">
        <v>2288</v>
      </c>
      <c r="C17" s="191">
        <f>SummerSummary!E19</f>
        <v>66106.999999999956</v>
      </c>
      <c r="D17" s="191">
        <f>C17</f>
        <v>66106.999999999956</v>
      </c>
      <c r="E17" s="192">
        <f t="shared" ref="E17:E42" si="2">D17-C17</f>
        <v>0</v>
      </c>
    </row>
    <row r="18" spans="1:5">
      <c r="A18" s="189"/>
      <c r="B18" s="189" t="s">
        <v>4524</v>
      </c>
      <c r="C18" s="191">
        <f>SummerSummary!E20</f>
        <v>455.07283817725153</v>
      </c>
      <c r="D18" s="191">
        <f t="shared" ref="D18:D22" si="3">C18</f>
        <v>455.07283817725153</v>
      </c>
      <c r="E18" s="192">
        <f t="shared" si="2"/>
        <v>0</v>
      </c>
    </row>
    <row r="19" spans="1:5">
      <c r="A19" s="189"/>
      <c r="B19" s="189" t="s">
        <v>1843</v>
      </c>
      <c r="C19" s="191">
        <f>SummerSummary!E21</f>
        <v>3680</v>
      </c>
      <c r="D19" s="191">
        <f t="shared" si="3"/>
        <v>3680</v>
      </c>
      <c r="E19" s="192">
        <f t="shared" si="2"/>
        <v>0</v>
      </c>
    </row>
    <row r="20" spans="1:5">
      <c r="A20" s="189"/>
      <c r="B20" s="189" t="s">
        <v>1842</v>
      </c>
      <c r="C20" s="191">
        <f>SummerSummary!E22</f>
        <v>-1345</v>
      </c>
      <c r="D20" s="191">
        <f t="shared" si="3"/>
        <v>-1345</v>
      </c>
      <c r="E20" s="192">
        <f t="shared" si="2"/>
        <v>0</v>
      </c>
    </row>
    <row r="21" spans="1:5">
      <c r="A21" s="189"/>
      <c r="B21" s="189" t="s">
        <v>1629</v>
      </c>
      <c r="C21" s="191">
        <f>SummerSummary!E23</f>
        <v>135.5</v>
      </c>
      <c r="D21" s="191">
        <f t="shared" si="3"/>
        <v>135.5</v>
      </c>
      <c r="E21" s="192">
        <f t="shared" si="2"/>
        <v>0</v>
      </c>
    </row>
    <row r="22" spans="1:5">
      <c r="A22" s="189"/>
      <c r="B22" s="189" t="s">
        <v>126</v>
      </c>
      <c r="C22" s="191">
        <f>SummerSummary!E24</f>
        <v>2869.85</v>
      </c>
      <c r="D22" s="191">
        <f t="shared" si="3"/>
        <v>2869.85</v>
      </c>
      <c r="E22" s="333">
        <f t="shared" si="2"/>
        <v>0</v>
      </c>
    </row>
    <row r="23" spans="1:5">
      <c r="A23" s="189"/>
      <c r="B23" s="189" t="s">
        <v>3795</v>
      </c>
      <c r="C23" s="191">
        <f>SummerSummary!E25</f>
        <v>3258.1200000000008</v>
      </c>
      <c r="D23" s="296">
        <f>C23*0.57</f>
        <v>1857.1284000000003</v>
      </c>
      <c r="E23" s="334">
        <f t="shared" si="2"/>
        <v>-1400.9916000000005</v>
      </c>
    </row>
    <row r="24" spans="1:5">
      <c r="A24" s="189"/>
      <c r="B24" s="189" t="s">
        <v>3796</v>
      </c>
      <c r="C24" s="191">
        <f>SummerSummary!E26</f>
        <v>1353.0819999999999</v>
      </c>
      <c r="D24" s="296">
        <f>C24*1.88</f>
        <v>2543.7941599999995</v>
      </c>
      <c r="E24" s="334">
        <f t="shared" si="2"/>
        <v>1190.7121599999996</v>
      </c>
    </row>
    <row r="25" spans="1:5">
      <c r="A25" s="189"/>
      <c r="B25" s="189" t="s">
        <v>3797</v>
      </c>
      <c r="C25" s="191">
        <f>SummerSummary!E27</f>
        <v>6349.7499999999991</v>
      </c>
      <c r="D25" s="296">
        <f>C25*1.92</f>
        <v>12191.519999999999</v>
      </c>
      <c r="E25" s="334">
        <f t="shared" si="2"/>
        <v>5841.7699999999995</v>
      </c>
    </row>
    <row r="26" spans="1:5">
      <c r="A26" s="189"/>
      <c r="B26" s="189" t="s">
        <v>3798</v>
      </c>
      <c r="C26" s="191">
        <f>SummerSummary!E28</f>
        <v>17670.075999999997</v>
      </c>
      <c r="D26" s="296">
        <v>0</v>
      </c>
      <c r="E26" s="334">
        <f t="shared" si="2"/>
        <v>-17670.075999999997</v>
      </c>
    </row>
    <row r="27" spans="1:5">
      <c r="A27" s="189"/>
      <c r="B27" s="189" t="s">
        <v>2483</v>
      </c>
      <c r="C27" s="191">
        <f>SummerSummary!E29</f>
        <v>0</v>
      </c>
      <c r="D27" s="191">
        <f t="shared" ref="D27:D29" si="4">C27</f>
        <v>0</v>
      </c>
      <c r="E27" s="334">
        <f t="shared" si="2"/>
        <v>0</v>
      </c>
    </row>
    <row r="28" spans="1:5">
      <c r="A28" s="189"/>
      <c r="B28" s="189" t="s">
        <v>127</v>
      </c>
      <c r="C28" s="191">
        <f>SummerSummary!E30</f>
        <v>0</v>
      </c>
      <c r="D28" s="191">
        <f t="shared" si="4"/>
        <v>0</v>
      </c>
      <c r="E28" s="334">
        <f t="shared" si="2"/>
        <v>0</v>
      </c>
    </row>
    <row r="29" spans="1:5">
      <c r="A29" s="189"/>
      <c r="B29" s="189" t="s">
        <v>1516</v>
      </c>
      <c r="C29" s="191">
        <f>SummerSummary!E31</f>
        <v>0</v>
      </c>
      <c r="D29" s="191">
        <f t="shared" si="4"/>
        <v>0</v>
      </c>
      <c r="E29" s="334">
        <f t="shared" si="2"/>
        <v>0</v>
      </c>
    </row>
    <row r="30" spans="1:5">
      <c r="A30" s="189"/>
      <c r="B30" s="193" t="s">
        <v>2284</v>
      </c>
      <c r="C30" s="194">
        <f>SummerSummary!E32</f>
        <v>100533.4508381772</v>
      </c>
      <c r="D30" s="194">
        <f>SUM(D17:D29)</f>
        <v>88494.865398177222</v>
      </c>
      <c r="E30" s="334">
        <f t="shared" si="2"/>
        <v>-12038.585439999981</v>
      </c>
    </row>
    <row r="31" spans="1:5">
      <c r="A31" s="189"/>
      <c r="B31" s="189"/>
      <c r="C31" s="195"/>
      <c r="D31" s="195"/>
      <c r="E31" s="334"/>
    </row>
    <row r="32" spans="1:5">
      <c r="A32" s="189"/>
      <c r="B32" s="189" t="s">
        <v>4406</v>
      </c>
      <c r="C32" s="191">
        <f>SummerSummary!E34</f>
        <v>817.4</v>
      </c>
      <c r="D32" s="191">
        <f t="shared" ref="D32:D34" si="5">C32</f>
        <v>817.4</v>
      </c>
      <c r="E32" s="334">
        <f t="shared" si="2"/>
        <v>0</v>
      </c>
    </row>
    <row r="33" spans="1:5">
      <c r="A33" s="189"/>
      <c r="B33" s="189"/>
      <c r="C33" s="191"/>
      <c r="D33" s="191"/>
      <c r="E33" s="334"/>
    </row>
    <row r="34" spans="1:5">
      <c r="A34" s="189"/>
      <c r="B34" s="189" t="s">
        <v>1841</v>
      </c>
      <c r="C34" s="191">
        <f>SummerSummary!E36</f>
        <v>694</v>
      </c>
      <c r="D34" s="191">
        <f t="shared" si="5"/>
        <v>694</v>
      </c>
      <c r="E34" s="334">
        <f t="shared" si="2"/>
        <v>0</v>
      </c>
    </row>
    <row r="35" spans="1:5">
      <c r="A35" s="189"/>
      <c r="B35" s="189" t="s">
        <v>3799</v>
      </c>
      <c r="C35" s="191">
        <f>SummerSummary!E37</f>
        <v>0</v>
      </c>
      <c r="D35" s="296">
        <f>C35*1.57</f>
        <v>0</v>
      </c>
      <c r="E35" s="334">
        <f t="shared" si="2"/>
        <v>0</v>
      </c>
    </row>
    <row r="36" spans="1:5">
      <c r="A36" s="189"/>
      <c r="B36" s="189" t="s">
        <v>3800</v>
      </c>
      <c r="C36" s="191">
        <f>SummerSummary!E38</f>
        <v>47.966000000000001</v>
      </c>
      <c r="D36" s="296">
        <f>C36*1.88</f>
        <v>90.176079999999999</v>
      </c>
      <c r="E36" s="334">
        <f t="shared" si="2"/>
        <v>42.210079999999998</v>
      </c>
    </row>
    <row r="37" spans="1:5">
      <c r="A37" s="189"/>
      <c r="B37" s="189" t="s">
        <v>3801</v>
      </c>
      <c r="C37" s="191">
        <f>SummerSummary!E39</f>
        <v>222.11199999999999</v>
      </c>
      <c r="D37" s="296">
        <f>C37*1.92</f>
        <v>426.45504</v>
      </c>
      <c r="E37" s="334">
        <f t="shared" si="2"/>
        <v>204.34304</v>
      </c>
    </row>
    <row r="38" spans="1:5">
      <c r="A38" s="189"/>
      <c r="B38" s="189" t="s">
        <v>3802</v>
      </c>
      <c r="C38" s="191">
        <f>SummerSummary!E40</f>
        <v>13280.848000000005</v>
      </c>
      <c r="D38" s="296">
        <v>0</v>
      </c>
      <c r="E38" s="334">
        <f t="shared" si="2"/>
        <v>-13280.848000000005</v>
      </c>
    </row>
    <row r="39" spans="1:5">
      <c r="A39" s="189"/>
      <c r="B39" s="189" t="s">
        <v>2484</v>
      </c>
      <c r="C39" s="191">
        <f>SummerSummary!E41</f>
        <v>0</v>
      </c>
      <c r="D39" s="191">
        <f t="shared" ref="D39" si="6">C39</f>
        <v>0</v>
      </c>
      <c r="E39" s="334">
        <f t="shared" si="2"/>
        <v>0</v>
      </c>
    </row>
    <row r="40" spans="1:5">
      <c r="A40" s="189"/>
      <c r="B40" s="193" t="s">
        <v>2285</v>
      </c>
      <c r="C40" s="194">
        <f>SummerSummary!E42</f>
        <v>14244.926000000005</v>
      </c>
      <c r="D40" s="194">
        <f>SUM(D34:D39)</f>
        <v>1210.63112</v>
      </c>
      <c r="E40" s="334">
        <f t="shared" si="2"/>
        <v>-13034.294880000005</v>
      </c>
    </row>
    <row r="41" spans="1:5">
      <c r="A41" s="189"/>
      <c r="B41" s="193"/>
      <c r="C41" s="195"/>
      <c r="D41" s="195"/>
      <c r="E41" s="192"/>
    </row>
    <row r="42" spans="1:5" ht="15" thickBot="1">
      <c r="A42" s="189"/>
      <c r="B42" s="196" t="s">
        <v>128</v>
      </c>
      <c r="C42" s="197">
        <f>SummerSummary!E44</f>
        <v>115595.7768381772</v>
      </c>
      <c r="D42" s="197">
        <f>D30+D32+D40</f>
        <v>90522.896518177222</v>
      </c>
      <c r="E42" s="335">
        <f t="shared" si="2"/>
        <v>-25072.880319999982</v>
      </c>
    </row>
    <row r="43" spans="1:5" ht="15" thickTop="1">
      <c r="A43" s="179"/>
      <c r="B43" s="200"/>
      <c r="C43" s="201"/>
      <c r="D43" s="179"/>
      <c r="E43" s="179"/>
    </row>
    <row r="44" spans="1:5" ht="32.25" customHeight="1">
      <c r="A44" s="179"/>
      <c r="B44" s="200"/>
      <c r="C44" s="201"/>
      <c r="D44" s="179"/>
      <c r="E44" s="205" t="s">
        <v>3806</v>
      </c>
    </row>
    <row r="45" spans="1:5">
      <c r="A45" s="179"/>
      <c r="B45" s="198" t="s">
        <v>4609</v>
      </c>
      <c r="C45" s="199">
        <f>(C$42-C$14)/C$14</f>
        <v>0.43350419454358224</v>
      </c>
      <c r="D45" s="199">
        <f>(D$42-D$14)/D$14</f>
        <v>0.1605204883474714</v>
      </c>
      <c r="E45" s="336">
        <f>(D45-C45)*100</f>
        <v>-27.298370619611084</v>
      </c>
    </row>
    <row r="46" spans="1:5">
      <c r="A46" s="179"/>
      <c r="B46" s="200" t="s">
        <v>57</v>
      </c>
      <c r="C46" s="201"/>
      <c r="D46" s="179"/>
      <c r="E46" s="337"/>
    </row>
    <row r="47" spans="1:5">
      <c r="A47" s="179"/>
      <c r="B47" s="200"/>
      <c r="C47" s="201"/>
      <c r="D47" s="179"/>
      <c r="E47" s="337"/>
    </row>
    <row r="48" spans="1:5">
      <c r="A48" s="179"/>
      <c r="B48" s="198" t="s">
        <v>4610</v>
      </c>
      <c r="C48" s="199">
        <f>(C$42-(C$14+SummerSummary!E52))/(C$14+SummerSummary!E52)</f>
        <v>0.34069783436837248</v>
      </c>
      <c r="D48" s="199">
        <f>(D$42-(D$14+SummerSummary!F52))/(D$14+SummerSummary!E52)</f>
        <v>1.1631905996800153E-2</v>
      </c>
      <c r="E48" s="336">
        <f>(D48-C48)*100</f>
        <v>-32.906592837157234</v>
      </c>
    </row>
    <row r="49" spans="1:5">
      <c r="A49" s="179"/>
      <c r="B49" s="200"/>
      <c r="C49" s="201"/>
      <c r="D49" s="179"/>
      <c r="E49" s="337"/>
    </row>
    <row r="50" spans="1:5">
      <c r="A50" s="179"/>
      <c r="B50" s="198" t="s">
        <v>4583</v>
      </c>
      <c r="C50" s="199">
        <f>(C$42+(16222.7*0.31)-C$14)/C$14</f>
        <v>0.49586932440560971</v>
      </c>
      <c r="D50" s="199">
        <f>(D$42+(16233*0.13)-D$14)/D$14</f>
        <v>0.18757480140585883</v>
      </c>
      <c r="E50" s="336">
        <f>(D50-C50)*100</f>
        <v>-30.829452299975092</v>
      </c>
    </row>
    <row r="51" spans="1:5" ht="17.25" customHeight="1">
      <c r="A51" s="179"/>
      <c r="B51" s="179"/>
      <c r="C51" s="179"/>
      <c r="D51" s="179"/>
      <c r="E51" s="338"/>
    </row>
    <row r="52" spans="1:5" ht="27">
      <c r="A52" s="179"/>
      <c r="B52" s="324" t="s">
        <v>4611</v>
      </c>
      <c r="C52" s="325">
        <f>(C$42+(16222.7*0.31)-(C$14+SummerSummary!E52))/(C$14+SummerSummary!E52)</f>
        <v>0.3990253892261692</v>
      </c>
      <c r="D52" s="325">
        <f>(D$42+(16233*0.13)-(D$14+SummerSummary!E52))/(D$14+SummerSummary!E52)</f>
        <v>0.10826483673700504</v>
      </c>
      <c r="E52" s="339">
        <f>(D52-C52)*100</f>
        <v>-29.076055248916415</v>
      </c>
    </row>
    <row r="53" spans="1:5">
      <c r="A53" s="179"/>
      <c r="B53" s="179"/>
      <c r="C53" s="179"/>
      <c r="D53" s="179"/>
      <c r="E53" s="179"/>
    </row>
    <row r="54" spans="1:5" ht="15.6">
      <c r="A54" s="179"/>
      <c r="B54" s="202" t="s">
        <v>3803</v>
      </c>
      <c r="C54" s="202"/>
      <c r="D54" s="202"/>
      <c r="E54" s="202"/>
    </row>
    <row r="55" spans="1:5" ht="18" customHeight="1">
      <c r="A55" s="179"/>
      <c r="B55" s="203" t="s">
        <v>3807</v>
      </c>
      <c r="C55" s="204"/>
      <c r="D55" s="204"/>
      <c r="E55" s="204"/>
    </row>
    <row r="56" spans="1:5" ht="35.85" customHeight="1">
      <c r="A56" s="179"/>
      <c r="B56" s="383" t="s">
        <v>4576</v>
      </c>
      <c r="C56" s="383"/>
      <c r="D56" s="383"/>
      <c r="E56" s="383"/>
    </row>
    <row r="57" spans="1:5" ht="18.75" customHeight="1">
      <c r="A57" s="179"/>
      <c r="B57" s="203" t="s">
        <v>3804</v>
      </c>
      <c r="C57" s="204"/>
      <c r="D57" s="204"/>
      <c r="E57" s="204"/>
    </row>
    <row r="58" spans="1:5" ht="53.85" customHeight="1">
      <c r="A58" s="179"/>
      <c r="B58" s="383" t="s">
        <v>4575</v>
      </c>
      <c r="C58" s="383"/>
      <c r="D58" s="383"/>
      <c r="E58" s="383"/>
    </row>
    <row r="59" spans="1:5" ht="20.25" customHeight="1">
      <c r="A59" s="179"/>
      <c r="B59" s="203" t="s">
        <v>3805</v>
      </c>
      <c r="C59" s="242"/>
      <c r="D59" s="242"/>
      <c r="E59" s="242"/>
    </row>
    <row r="60" spans="1:5" ht="64.5" customHeight="1">
      <c r="A60" s="179"/>
      <c r="B60" s="383" t="s">
        <v>4608</v>
      </c>
      <c r="C60" s="383"/>
      <c r="D60" s="383"/>
      <c r="E60" s="383"/>
    </row>
  </sheetData>
  <mergeCells count="4">
    <mergeCell ref="C2:E2"/>
    <mergeCell ref="B56:E56"/>
    <mergeCell ref="B58:E58"/>
    <mergeCell ref="B60:E60"/>
  </mergeCells>
  <pageMargins left="0.7" right="0.7" top="0.75" bottom="0.75" header="0.3" footer="0.3"/>
  <pageSetup scale="56" orientation="portrait" r:id="rId1"/>
  <ignoredErrors>
    <ignoredError sqref="C14" formulaRange="1"/>
    <ignoredError sqref="D1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15</vt:i4>
      </vt:variant>
    </vt:vector>
  </HeadingPairs>
  <TitlesOfParts>
    <vt:vector size="32" baseType="lpstr">
      <vt:lpstr>TitlePage</vt:lpstr>
      <vt:lpstr>Contents</vt:lpstr>
      <vt:lpstr>Disclaimer</vt:lpstr>
      <vt:lpstr>Changes</vt:lpstr>
      <vt:lpstr>Definitions</vt:lpstr>
      <vt:lpstr>Executive Summary</vt:lpstr>
      <vt:lpstr>SummerSummary</vt:lpstr>
      <vt:lpstr>SummerCapacities</vt:lpstr>
      <vt:lpstr>Peak v High Net Load Hour 2025</vt:lpstr>
      <vt:lpstr>Planned Resource Scenarios</vt:lpstr>
      <vt:lpstr>WinterSummary</vt:lpstr>
      <vt:lpstr>WinterCapacities</vt:lpstr>
      <vt:lpstr>Load Forecast, HB5066</vt:lpstr>
      <vt:lpstr>Fuel Type Capacity Mix</vt:lpstr>
      <vt:lpstr>Unconfirmed Retirement Capacity</vt:lpstr>
      <vt:lpstr>Fossil Fuel SODG Capacities</vt:lpstr>
      <vt:lpstr>Decommissioned Gen. Resources</vt:lpstr>
      <vt:lpstr>Changes!Print_Area</vt:lpstr>
      <vt:lpstr>Contents!Print_Area</vt:lpstr>
      <vt:lpstr>Definitions!Print_Area</vt:lpstr>
      <vt:lpstr>'Executive Summary'!Print_Area</vt:lpstr>
      <vt:lpstr>'Fuel Type Capacity Mix'!Print_Area</vt:lpstr>
      <vt:lpstr>'Planned Resource Scenarios'!Print_Area</vt:lpstr>
      <vt:lpstr>SummerCapacities!Print_Area</vt:lpstr>
      <vt:lpstr>SummerSummary!Print_Area</vt:lpstr>
      <vt:lpstr>TitlePage!Print_Area</vt:lpstr>
      <vt:lpstr>'Unconfirmed Retirement Capacity'!Print_Area</vt:lpstr>
      <vt:lpstr>WinterCapacities!Print_Area</vt:lpstr>
      <vt:lpstr>WinterSummary!Print_Area</vt:lpstr>
      <vt:lpstr>Changes!Print_Titles</vt:lpstr>
      <vt:lpstr>SummerCapacities!Print_Titles</vt:lpstr>
      <vt:lpstr>WinterCapacities!Print_Titles</vt:lpstr>
    </vt:vector>
  </TitlesOfParts>
  <Manager>Pete.Warnken@ercot.com</Manager>
  <Company>ERCOT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Warnken, Pete</cp:lastModifiedBy>
  <cp:lastPrinted>2024-05-23T19:34:30Z</cp:lastPrinted>
  <dcterms:created xsi:type="dcterms:W3CDTF">2008-05-08T20:14:27Z</dcterms:created>
  <dcterms:modified xsi:type="dcterms:W3CDTF">2024-05-31T13:55:45Z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{1CC41554-7D4E-4DCB-A546-6A504D181E83}</vt:lpwstr>
  </property>
  <property fmtid="{D5CDD505-2E9C-101B-9397-08002B2CF9AE}" pid="3" name="MSIP_Label_7084cbda-52b8-46fb-a7b7-cb5bd465ed85_Enabled">
    <vt:lpwstr>true</vt:lpwstr>
  </property>
  <property fmtid="{D5CDD505-2E9C-101B-9397-08002B2CF9AE}" pid="4" name="MSIP_Label_7084cbda-52b8-46fb-a7b7-cb5bd465ed85_SetDate">
    <vt:lpwstr>2024-04-15T18:23:26Z</vt:lpwstr>
  </property>
  <property fmtid="{D5CDD505-2E9C-101B-9397-08002B2CF9AE}" pid="5" name="MSIP_Label_7084cbda-52b8-46fb-a7b7-cb5bd465ed85_Method">
    <vt:lpwstr>Standard</vt:lpwstr>
  </property>
  <property fmtid="{D5CDD505-2E9C-101B-9397-08002B2CF9AE}" pid="6" name="MSIP_Label_7084cbda-52b8-46fb-a7b7-cb5bd465ed85_Name">
    <vt:lpwstr>Internal</vt:lpwstr>
  </property>
  <property fmtid="{D5CDD505-2E9C-101B-9397-08002B2CF9AE}" pid="7" name="MSIP_Label_7084cbda-52b8-46fb-a7b7-cb5bd465ed85_SiteId">
    <vt:lpwstr>0afb747d-bff7-4596-a9fc-950ef9e0ec45</vt:lpwstr>
  </property>
  <property fmtid="{D5CDD505-2E9C-101B-9397-08002B2CF9AE}" pid="8" name="MSIP_Label_7084cbda-52b8-46fb-a7b7-cb5bd465ed85_ActionId">
    <vt:lpwstr>76bf4621-4829-45cd-a2e6-06ffd57ddfb0</vt:lpwstr>
  </property>
  <property fmtid="{D5CDD505-2E9C-101B-9397-08002B2CF9AE}" pid="9" name="MSIP_Label_7084cbda-52b8-46fb-a7b7-cb5bd465ed85_ContentBits">
    <vt:lpwstr>0</vt:lpwstr>
  </property>
</Properties>
</file>