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财务建模\"/>
    </mc:Choice>
  </mc:AlternateContent>
  <xr:revisionPtr revIDLastSave="0" documentId="13_ncr:1_{66A8922D-58B0-47CA-AA58-2472EFC8F800}" xr6:coauthVersionLast="46" xr6:coauthVersionMax="46" xr10:uidLastSave="{00000000-0000-0000-0000-000000000000}"/>
  <bookViews>
    <workbookView xWindow="-120" yWindow="-120" windowWidth="29040" windowHeight="16440" activeTab="4" xr2:uid="{00000000-000D-0000-FFFF-FFFF00000000}"/>
  </bookViews>
  <sheets>
    <sheet name="0 year credit" sheetId="1" r:id="rId1"/>
    <sheet name="10 years credit" sheetId="3" r:id="rId2"/>
    <sheet name="pay benefit for 20 years" sheetId="4" r:id="rId3"/>
    <sheet name="benefit 20 years  10 years cred" sheetId="5" r:id="rId4"/>
    <sheet name="Sheet1" sheetId="7" r:id="rId5"/>
    <sheet name="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B13" i="5"/>
  <c r="C8" i="5"/>
  <c r="B7" i="5"/>
  <c r="B8" i="5"/>
  <c r="C18" i="4"/>
  <c r="B19" i="4"/>
  <c r="B20" i="4"/>
  <c r="C8" i="4"/>
  <c r="B8" i="4"/>
  <c r="B7" i="4"/>
  <c r="B7" i="3"/>
  <c r="B13" i="3" s="1"/>
  <c r="B17" i="3" s="1"/>
  <c r="B18" i="3" s="1"/>
  <c r="C18" i="1"/>
  <c r="B19" i="1"/>
  <c r="C15" i="1"/>
  <c r="B7" i="1"/>
  <c r="B5" i="1"/>
  <c r="B14" i="1"/>
  <c r="F19" i="6"/>
  <c r="C19" i="6"/>
  <c r="D19" i="6"/>
  <c r="E19" i="6"/>
  <c r="B19" i="6"/>
  <c r="B7" i="6"/>
  <c r="B11" i="6"/>
  <c r="C11" i="6" s="1"/>
  <c r="D11" i="6" s="1"/>
  <c r="E11" i="6" s="1"/>
  <c r="C5" i="6"/>
  <c r="B11" i="5"/>
  <c r="C11" i="5" s="1"/>
  <c r="D11" i="5" s="1"/>
  <c r="E11" i="5" s="1"/>
  <c r="F11" i="5" s="1"/>
  <c r="B5" i="5" s="1"/>
  <c r="C5" i="5"/>
  <c r="C11" i="4"/>
  <c r="D11" i="4" s="1"/>
  <c r="E11" i="4" s="1"/>
  <c r="F11" i="4" s="1"/>
  <c r="B5" i="4" s="1"/>
  <c r="B11" i="4"/>
  <c r="C5" i="4"/>
  <c r="B11" i="3"/>
  <c r="C11" i="3" s="1"/>
  <c r="D11" i="3" s="1"/>
  <c r="E11" i="3" s="1"/>
  <c r="F11" i="3" s="1"/>
  <c r="B5" i="3" s="1"/>
  <c r="C5" i="3"/>
  <c r="F19" i="1"/>
  <c r="D18" i="1"/>
  <c r="E19" i="1"/>
  <c r="D19" i="1"/>
  <c r="B20" i="1"/>
  <c r="C17" i="1" s="1"/>
  <c r="C19" i="1"/>
  <c r="D13" i="1"/>
  <c r="D15" i="1" s="1"/>
  <c r="E13" i="1" s="1"/>
  <c r="E15" i="1" s="1"/>
  <c r="F13" i="1" s="1"/>
  <c r="F15" i="1" s="1"/>
  <c r="C13" i="1"/>
  <c r="B15" i="1"/>
  <c r="C14" i="1"/>
  <c r="D14" i="1"/>
  <c r="E14" i="1"/>
  <c r="F14" i="1"/>
  <c r="B11" i="1"/>
  <c r="C5" i="1"/>
  <c r="B14" i="4" l="1"/>
  <c r="C14" i="4"/>
  <c r="C19" i="4" s="1"/>
  <c r="D14" i="4"/>
  <c r="D19" i="4" s="1"/>
  <c r="F14" i="4"/>
  <c r="F19" i="4" s="1"/>
  <c r="E14" i="4"/>
  <c r="E19" i="4" s="1"/>
  <c r="F11" i="6"/>
  <c r="B5" i="6" s="1"/>
  <c r="B8" i="6" s="1"/>
  <c r="C8" i="6" s="1"/>
  <c r="B13" i="6" s="1"/>
  <c r="B18" i="5"/>
  <c r="B14" i="5"/>
  <c r="B19" i="5" s="1"/>
  <c r="F14" i="5"/>
  <c r="F19" i="5" s="1"/>
  <c r="D5" i="5"/>
  <c r="B15" i="4"/>
  <c r="C13" i="4" s="1"/>
  <c r="C15" i="4" s="1"/>
  <c r="D13" i="4" s="1"/>
  <c r="C17" i="4"/>
  <c r="D5" i="4"/>
  <c r="E14" i="3"/>
  <c r="D14" i="3"/>
  <c r="C14" i="3"/>
  <c r="B14" i="3"/>
  <c r="B15" i="3" s="1"/>
  <c r="C13" i="3" s="1"/>
  <c r="C15" i="3" s="1"/>
  <c r="D13" i="3" s="1"/>
  <c r="D15" i="3" s="1"/>
  <c r="E13" i="3" s="1"/>
  <c r="E15" i="3" s="1"/>
  <c r="F13" i="3" s="1"/>
  <c r="F19" i="3"/>
  <c r="E19" i="3"/>
  <c r="D19" i="3"/>
  <c r="C19" i="3"/>
  <c r="B19" i="3"/>
  <c r="B20" i="3" s="1"/>
  <c r="C17" i="3" s="1"/>
  <c r="F14" i="3"/>
  <c r="D5" i="3"/>
  <c r="C20" i="1"/>
  <c r="D17" i="1" s="1"/>
  <c r="D20" i="1" s="1"/>
  <c r="E17" i="1" s="1"/>
  <c r="E18" i="1" s="1"/>
  <c r="C11" i="1"/>
  <c r="D11" i="1" s="1"/>
  <c r="E11" i="1" s="1"/>
  <c r="F11" i="1" s="1"/>
  <c r="D5" i="1" s="1"/>
  <c r="D5" i="6" l="1"/>
  <c r="D14" i="6"/>
  <c r="F14" i="6"/>
  <c r="B14" i="6"/>
  <c r="C14" i="6"/>
  <c r="E14" i="6"/>
  <c r="B17" i="6"/>
  <c r="B18" i="6" s="1"/>
  <c r="E14" i="5"/>
  <c r="E19" i="5" s="1"/>
  <c r="C14" i="5"/>
  <c r="C19" i="5" s="1"/>
  <c r="D14" i="5"/>
  <c r="D19" i="5" s="1"/>
  <c r="B20" i="5"/>
  <c r="C17" i="5" s="1"/>
  <c r="C18" i="5" s="1"/>
  <c r="B15" i="5"/>
  <c r="C13" i="5" s="1"/>
  <c r="C15" i="5" s="1"/>
  <c r="D13" i="5" s="1"/>
  <c r="D15" i="5" s="1"/>
  <c r="E13" i="5" s="1"/>
  <c r="E15" i="5" s="1"/>
  <c r="F13" i="5" s="1"/>
  <c r="F15" i="5" s="1"/>
  <c r="C20" i="4"/>
  <c r="D17" i="4" s="1"/>
  <c r="D15" i="4"/>
  <c r="E13" i="4" s="1"/>
  <c r="E15" i="4" s="1"/>
  <c r="F13" i="4" s="1"/>
  <c r="F15" i="4" s="1"/>
  <c r="F15" i="3"/>
  <c r="C18" i="3"/>
  <c r="C20" i="3" s="1"/>
  <c r="D17" i="3" s="1"/>
  <c r="E20" i="1"/>
  <c r="F17" i="1" s="1"/>
  <c r="F18" i="1" s="1"/>
  <c r="B15" i="6" l="1"/>
  <c r="C13" i="6" s="1"/>
  <c r="C15" i="6"/>
  <c r="D13" i="6" s="1"/>
  <c r="D15" i="6" s="1"/>
  <c r="E13" i="6" s="1"/>
  <c r="E15" i="6" s="1"/>
  <c r="F13" i="6" s="1"/>
  <c r="F15" i="6" s="1"/>
  <c r="B20" i="6"/>
  <c r="C17" i="6" s="1"/>
  <c r="C20" i="5"/>
  <c r="D17" i="5" s="1"/>
  <c r="D18" i="4"/>
  <c r="D20" i="4" s="1"/>
  <c r="E17" i="4" s="1"/>
  <c r="D18" i="3"/>
  <c r="D20" i="3" s="1"/>
  <c r="E17" i="3" s="1"/>
  <c r="F20" i="1"/>
  <c r="C18" i="6" l="1"/>
  <c r="C20" i="6" s="1"/>
  <c r="D17" i="6" s="1"/>
  <c r="D18" i="5"/>
  <c r="D20" i="5" s="1"/>
  <c r="E17" i="5" s="1"/>
  <c r="E18" i="4"/>
  <c r="E20" i="4"/>
  <c r="F17" i="4" s="1"/>
  <c r="E18" i="3"/>
  <c r="E20" i="3" s="1"/>
  <c r="F17" i="3" s="1"/>
  <c r="D18" i="6" l="1"/>
  <c r="D20" i="6" s="1"/>
  <c r="E17" i="6" s="1"/>
  <c r="E18" i="5"/>
  <c r="E20" i="5" s="1"/>
  <c r="F17" i="5" s="1"/>
  <c r="F18" i="4"/>
  <c r="F20" i="4" s="1"/>
  <c r="H20" i="4" s="1"/>
  <c r="F18" i="3"/>
  <c r="F20" i="3" s="1"/>
  <c r="E18" i="6" l="1"/>
  <c r="E20" i="6" s="1"/>
  <c r="F17" i="6" s="1"/>
  <c r="F18" i="5"/>
  <c r="F20" i="5" s="1"/>
  <c r="H20" i="5" s="1"/>
  <c r="F18" i="6" l="1"/>
  <c r="F20" i="6" s="1"/>
  <c r="H20" i="6" s="1"/>
</calcChain>
</file>

<file path=xl/sharedStrings.xml><?xml version="1.0" encoding="utf-8"?>
<sst xmlns="http://schemas.openxmlformats.org/spreadsheetml/2006/main" count="118" uniqueCount="41">
  <si>
    <t>current salary</t>
    <phoneticPr fontId="2" type="noConversion"/>
  </si>
  <si>
    <t>years until retirement</t>
    <phoneticPr fontId="2" type="noConversion"/>
  </si>
  <si>
    <t>annual compensation increases</t>
    <phoneticPr fontId="2" type="noConversion"/>
  </si>
  <si>
    <t>discount rate</t>
    <phoneticPr fontId="2" type="noConversion"/>
  </si>
  <si>
    <t>final year's estimated salary</t>
    <phoneticPr fontId="2" type="noConversion"/>
  </si>
  <si>
    <t>retirement</t>
    <phoneticPr fontId="1" type="noConversion"/>
  </si>
  <si>
    <t>check</t>
    <phoneticPr fontId="1" type="noConversion"/>
  </si>
  <si>
    <t>benefit formula</t>
    <phoneticPr fontId="1" type="noConversion"/>
  </si>
  <si>
    <t>estimated annual salary</t>
    <phoneticPr fontId="1" type="noConversion"/>
  </si>
  <si>
    <t>annual unit credit(benefit) per service year</t>
    <phoneticPr fontId="2" type="noConversion"/>
  </si>
  <si>
    <t>benefits attributed to :</t>
    <phoneticPr fontId="1" type="noConversion"/>
  </si>
  <si>
    <t>prior year</t>
    <phoneticPr fontId="1" type="noConversion"/>
  </si>
  <si>
    <t>current year</t>
    <phoneticPr fontId="1" type="noConversion"/>
  </si>
  <si>
    <t>Total benefit earned</t>
    <phoneticPr fontId="1" type="noConversion"/>
  </si>
  <si>
    <t>Opening Obligation</t>
    <phoneticPr fontId="1" type="noConversion"/>
  </si>
  <si>
    <t>Interest cost</t>
    <phoneticPr fontId="1" type="noConversion"/>
  </si>
  <si>
    <t>current service costs</t>
    <phoneticPr fontId="1" type="noConversion"/>
  </si>
  <si>
    <t>Closing Obligation</t>
    <phoneticPr fontId="1" type="noConversion"/>
  </si>
  <si>
    <t>years of credit</t>
    <phoneticPr fontId="1" type="noConversion"/>
  </si>
  <si>
    <t>keep receiving for 20 years</t>
    <phoneticPr fontId="1" type="noConversion"/>
  </si>
  <si>
    <t>Pension Obligation</t>
    <phoneticPr fontId="1" type="noConversion"/>
  </si>
  <si>
    <t>PBO at beginning of the year</t>
    <phoneticPr fontId="1" type="noConversion"/>
  </si>
  <si>
    <t>+Service cost</t>
    <phoneticPr fontId="1" type="noConversion"/>
  </si>
  <si>
    <t>+Interest cost</t>
    <phoneticPr fontId="1" type="noConversion"/>
  </si>
  <si>
    <t>+Past service cost</t>
    <phoneticPr fontId="1" type="noConversion"/>
  </si>
  <si>
    <t>+Actuarial loss</t>
    <phoneticPr fontId="1" type="noConversion"/>
  </si>
  <si>
    <t>-Actuarial gain</t>
    <phoneticPr fontId="1" type="noConversion"/>
  </si>
  <si>
    <t>-Benefit paid to employee</t>
    <phoneticPr fontId="1" type="noConversion"/>
  </si>
  <si>
    <t>PBO at end of the year</t>
    <phoneticPr fontId="1" type="noConversion"/>
  </si>
  <si>
    <t>Plan Assets</t>
    <phoneticPr fontId="1" type="noConversion"/>
  </si>
  <si>
    <t>Fair value at the beginning of the year</t>
    <phoneticPr fontId="1" type="noConversion"/>
  </si>
  <si>
    <t>+Employer contributions</t>
    <phoneticPr fontId="1" type="noConversion"/>
  </si>
  <si>
    <t>+Actual return on plan assets</t>
    <phoneticPr fontId="1" type="noConversion"/>
  </si>
  <si>
    <t>-benefit paid to employee</t>
    <phoneticPr fontId="1" type="noConversion"/>
  </si>
  <si>
    <t>Fair value at the end of the year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</si>
  <si>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</si>
  <si>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</si>
  <si>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</si>
  <si>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E</t>
    <phoneticPr fontId="1" type="noConversion"/>
  </si>
  <si>
    <t>Funded status</t>
    <phoneticPr fontId="1" type="noConversion"/>
  </si>
  <si>
    <t>Plan Assets-Pension Obligation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</si>
</sst>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;[Red]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1" xfId="0" applyBorder="1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70" zoomScaleNormal="170" workbookViewId="0">
      <selection activeCell="C18" sqref="C18"/>
    </sheetView>
  </sheetViews>
  <sheetFormatPr defaultRowHeight="14.25" x14ac:dyDescent="0.2"/>
  <cols>
    <col min="1" max="1" width="37.625" customWidth="1"/>
  </cols>
  <sheetData>
    <row r="1" spans="1:6" x14ac:dyDescent="0.2">
      <c r="A1" s="1" t="s">
        <v>0</v>
      </c>
      <c r="B1">
        <v>50000</v>
      </c>
      <c r="D1" t="s">
        <v>6</v>
      </c>
    </row>
    <row r="2" spans="1:6" x14ac:dyDescent="0.2">
      <c r="A2" s="1" t="s">
        <v>1</v>
      </c>
      <c r="B2">
        <v>5</v>
      </c>
    </row>
    <row r="3" spans="1:6" x14ac:dyDescent="0.2">
      <c r="A3" s="1" t="s">
        <v>2</v>
      </c>
      <c r="B3" s="2">
        <v>4.7500000000000001E-2</v>
      </c>
    </row>
    <row r="4" spans="1:6" x14ac:dyDescent="0.2">
      <c r="A4" s="1" t="s">
        <v>3</v>
      </c>
      <c r="B4" s="3">
        <v>0.06</v>
      </c>
    </row>
    <row r="5" spans="1:6" x14ac:dyDescent="0.2">
      <c r="A5" s="1" t="s">
        <v>4</v>
      </c>
      <c r="B5">
        <f>F11</f>
        <v>60198.563908203148</v>
      </c>
      <c r="C5">
        <f>B1*(1+B3)^(B2-1)</f>
        <v>60198.563908203148</v>
      </c>
      <c r="D5">
        <f>C5-B5</f>
        <v>0</v>
      </c>
    </row>
    <row r="6" spans="1:6" x14ac:dyDescent="0.2">
      <c r="A6" s="1" t="s">
        <v>7</v>
      </c>
      <c r="B6" s="2">
        <v>1.4999999999999999E-2</v>
      </c>
    </row>
    <row r="7" spans="1:6" x14ac:dyDescent="0.2">
      <c r="A7" s="1" t="s">
        <v>9</v>
      </c>
      <c r="B7">
        <f>B5*B6*B2/5</f>
        <v>902.97845862304735</v>
      </c>
    </row>
    <row r="9" spans="1:6" x14ac:dyDescent="0.2">
      <c r="F9" t="s">
        <v>5</v>
      </c>
    </row>
    <row r="10" spans="1:6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6" x14ac:dyDescent="0.2">
      <c r="A11" s="4" t="s">
        <v>8</v>
      </c>
      <c r="B11" s="4">
        <f>B1</f>
        <v>50000</v>
      </c>
      <c r="C11" s="4">
        <f>(1+$B$3)*B11</f>
        <v>52375.000000000007</v>
      </c>
      <c r="D11" s="4">
        <f t="shared" ref="D11:F11" si="0">(1+$B$3)*C11</f>
        <v>54862.812500000015</v>
      </c>
      <c r="E11" s="4">
        <f t="shared" si="0"/>
        <v>57468.796093750017</v>
      </c>
      <c r="F11" s="4">
        <f t="shared" si="0"/>
        <v>60198.563908203148</v>
      </c>
    </row>
    <row r="12" spans="1:6" x14ac:dyDescent="0.2">
      <c r="A12" t="s">
        <v>10</v>
      </c>
    </row>
    <row r="13" spans="1:6" x14ac:dyDescent="0.2">
      <c r="A13" t="s">
        <v>11</v>
      </c>
      <c r="B13">
        <v>0</v>
      </c>
      <c r="C13">
        <f>B15</f>
        <v>902.97845862304735</v>
      </c>
      <c r="D13">
        <f t="shared" ref="D13:F13" si="1">C15</f>
        <v>1805.9569172460947</v>
      </c>
      <c r="E13">
        <f t="shared" si="1"/>
        <v>2708.9353758691423</v>
      </c>
      <c r="F13">
        <f t="shared" si="1"/>
        <v>3611.9138344921894</v>
      </c>
    </row>
    <row r="14" spans="1:6" x14ac:dyDescent="0.2">
      <c r="A14" t="s">
        <v>12</v>
      </c>
      <c r="B14">
        <f>$B$7</f>
        <v>902.97845862304735</v>
      </c>
      <c r="C14">
        <f t="shared" ref="C14:F14" si="2">$B$7</f>
        <v>902.97845862304735</v>
      </c>
      <c r="D14">
        <f t="shared" si="2"/>
        <v>902.97845862304735</v>
      </c>
      <c r="E14">
        <f t="shared" si="2"/>
        <v>902.97845862304735</v>
      </c>
      <c r="F14">
        <f t="shared" si="2"/>
        <v>902.97845862304735</v>
      </c>
    </row>
    <row r="15" spans="1:6" x14ac:dyDescent="0.2">
      <c r="A15" t="s">
        <v>13</v>
      </c>
      <c r="B15">
        <f>B13+B14</f>
        <v>902.97845862304735</v>
      </c>
      <c r="C15">
        <f>C13+C14</f>
        <v>1805.9569172460947</v>
      </c>
      <c r="D15">
        <f>D13+D14</f>
        <v>2708.9353758691423</v>
      </c>
      <c r="E15">
        <f t="shared" ref="E15:F15" si="3">E13+E14</f>
        <v>3611.9138344921894</v>
      </c>
      <c r="F15">
        <f t="shared" si="3"/>
        <v>4514.8922931152365</v>
      </c>
    </row>
    <row r="17" spans="1:6" x14ac:dyDescent="0.2">
      <c r="A17" t="s">
        <v>14</v>
      </c>
      <c r="B17">
        <v>0</v>
      </c>
      <c r="C17">
        <f>B20</f>
        <v>715.24351511575082</v>
      </c>
      <c r="D17">
        <f t="shared" ref="D17:F17" si="4">C20</f>
        <v>1516.3162520453916</v>
      </c>
      <c r="E17">
        <f t="shared" si="4"/>
        <v>2410.9428407521727</v>
      </c>
      <c r="F17">
        <f t="shared" si="4"/>
        <v>3407.4658815964044</v>
      </c>
    </row>
    <row r="18" spans="1:6" x14ac:dyDescent="0.2">
      <c r="A18" t="s">
        <v>15</v>
      </c>
      <c r="B18">
        <v>0</v>
      </c>
      <c r="C18">
        <f>C17*$B$4</f>
        <v>42.91461090694505</v>
      </c>
      <c r="D18">
        <f>D17*$B$4</f>
        <v>90.978975122723497</v>
      </c>
      <c r="E18">
        <f t="shared" ref="E18:F18" si="5">E17*$B$4</f>
        <v>144.65657044513037</v>
      </c>
      <c r="F18">
        <f t="shared" si="5"/>
        <v>204.44795289578425</v>
      </c>
    </row>
    <row r="19" spans="1:6" x14ac:dyDescent="0.2">
      <c r="A19" t="s">
        <v>16</v>
      </c>
      <c r="B19">
        <f>$B$7/(1+B4)^4</f>
        <v>715.24351511575082</v>
      </c>
      <c r="C19">
        <f>$B$7/(1+B4)^3</f>
        <v>758.1581260226958</v>
      </c>
      <c r="D19">
        <f>$B$7/(1+B4)^2</f>
        <v>803.64761358405769</v>
      </c>
      <c r="E19">
        <f>$B$7/(1+B4)^1</f>
        <v>851.86647039910122</v>
      </c>
      <c r="F19">
        <f>$B$7/(1+B4)^0</f>
        <v>902.97845862304735</v>
      </c>
    </row>
    <row r="20" spans="1:6" x14ac:dyDescent="0.2">
      <c r="A20" t="s">
        <v>17</v>
      </c>
      <c r="B20">
        <f>B17+B18+B19</f>
        <v>715.24351511575082</v>
      </c>
      <c r="C20">
        <f t="shared" ref="C20:F20" si="6">C17+C18+C19</f>
        <v>1516.3162520453916</v>
      </c>
      <c r="D20">
        <f t="shared" si="6"/>
        <v>2410.9428407521727</v>
      </c>
      <c r="E20">
        <f t="shared" si="6"/>
        <v>3407.4658815964044</v>
      </c>
      <c r="F20">
        <f t="shared" si="6"/>
        <v>4514.8922931152356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795A-5F6D-4282-8100-237EC3842B78}">
  <dimension ref="A1:H22"/>
  <sheetViews>
    <sheetView zoomScale="170" zoomScaleNormal="170" workbookViewId="0">
      <selection activeCell="G8" sqref="G8"/>
    </sheetView>
  </sheetViews>
  <sheetFormatPr defaultRowHeight="14.25" x14ac:dyDescent="0.2"/>
  <cols>
    <col min="1" max="1" width="37.625" customWidth="1"/>
    <col min="3" max="3" width="11.375" bestFit="1" customWidth="1"/>
    <col min="7" max="7" width="14.875" customWidth="1"/>
  </cols>
  <sheetData>
    <row r="1" spans="1:8" x14ac:dyDescent="0.2">
      <c r="A1" s="1" t="s">
        <v>0</v>
      </c>
      <c r="B1">
        <v>50000</v>
      </c>
      <c r="D1" t="s">
        <v>6</v>
      </c>
      <c r="G1" t="s">
        <v>18</v>
      </c>
      <c r="H1">
        <v>10</v>
      </c>
    </row>
    <row r="2" spans="1:8" x14ac:dyDescent="0.2">
      <c r="A2" s="1" t="s">
        <v>1</v>
      </c>
      <c r="B2">
        <v>5</v>
      </c>
    </row>
    <row r="3" spans="1:8" x14ac:dyDescent="0.2">
      <c r="A3" s="1" t="s">
        <v>2</v>
      </c>
      <c r="B3" s="2">
        <v>4.7500000000000001E-2</v>
      </c>
    </row>
    <row r="4" spans="1:8" x14ac:dyDescent="0.2">
      <c r="A4" s="1" t="s">
        <v>3</v>
      </c>
      <c r="B4" s="3">
        <v>0.06</v>
      </c>
    </row>
    <row r="5" spans="1:8" x14ac:dyDescent="0.2">
      <c r="A5" s="1" t="s">
        <v>4</v>
      </c>
      <c r="B5">
        <f>F11</f>
        <v>60198.563908203148</v>
      </c>
      <c r="C5">
        <f>B1*(1+B3)^(B2-1)</f>
        <v>60198.563908203148</v>
      </c>
      <c r="D5">
        <f>C5-B5</f>
        <v>0</v>
      </c>
    </row>
    <row r="6" spans="1:8" x14ac:dyDescent="0.2">
      <c r="A6" s="1" t="s">
        <v>7</v>
      </c>
      <c r="B6" s="2">
        <v>1.4999999999999999E-2</v>
      </c>
    </row>
    <row r="7" spans="1:8" x14ac:dyDescent="0.2">
      <c r="A7" s="1" t="s">
        <v>9</v>
      </c>
      <c r="B7">
        <f>B5*B6*(B2+H1)/(B2+H1)</f>
        <v>902.97845862304723</v>
      </c>
    </row>
    <row r="9" spans="1:8" x14ac:dyDescent="0.2">
      <c r="F9" t="s">
        <v>5</v>
      </c>
    </row>
    <row r="10" spans="1:8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8" x14ac:dyDescent="0.2">
      <c r="A11" s="4" t="s">
        <v>8</v>
      </c>
      <c r="B11" s="4">
        <f>B1</f>
        <v>50000</v>
      </c>
      <c r="C11" s="4">
        <f>(1+$B$3)*B11</f>
        <v>52375.000000000007</v>
      </c>
      <c r="D11" s="4">
        <f t="shared" ref="D11:F11" si="0">(1+$B$3)*C11</f>
        <v>54862.812500000015</v>
      </c>
      <c r="E11" s="4">
        <f t="shared" si="0"/>
        <v>57468.796093750017</v>
      </c>
      <c r="F11" s="4">
        <f t="shared" si="0"/>
        <v>60198.563908203148</v>
      </c>
    </row>
    <row r="12" spans="1:8" x14ac:dyDescent="0.2">
      <c r="A12" t="s">
        <v>10</v>
      </c>
    </row>
    <row r="13" spans="1:8" x14ac:dyDescent="0.2">
      <c r="A13" t="s">
        <v>11</v>
      </c>
      <c r="B13">
        <f>H1*B7</f>
        <v>9029.784586230473</v>
      </c>
      <c r="C13">
        <f>B15</f>
        <v>9932.7630448535201</v>
      </c>
      <c r="D13">
        <f t="shared" ref="D13:F13" si="1">C15</f>
        <v>10835.741503476567</v>
      </c>
      <c r="E13">
        <f t="shared" si="1"/>
        <v>11738.719962099614</v>
      </c>
      <c r="F13">
        <f t="shared" si="1"/>
        <v>12641.698420722661</v>
      </c>
    </row>
    <row r="14" spans="1:8" x14ac:dyDescent="0.2">
      <c r="A14" t="s">
        <v>12</v>
      </c>
      <c r="B14">
        <f>$B$7</f>
        <v>902.97845862304723</v>
      </c>
      <c r="C14">
        <f t="shared" ref="C14:F14" si="2">$B$7</f>
        <v>902.97845862304723</v>
      </c>
      <c r="D14">
        <f t="shared" si="2"/>
        <v>902.97845862304723</v>
      </c>
      <c r="E14">
        <f t="shared" si="2"/>
        <v>902.97845862304723</v>
      </c>
      <c r="F14">
        <f t="shared" si="2"/>
        <v>902.97845862304723</v>
      </c>
    </row>
    <row r="15" spans="1:8" x14ac:dyDescent="0.2">
      <c r="A15" t="s">
        <v>13</v>
      </c>
      <c r="B15">
        <f>B13+B14</f>
        <v>9932.7630448535201</v>
      </c>
      <c r="C15">
        <f t="shared" ref="C15:F15" si="3">C13+C14</f>
        <v>10835.741503476567</v>
      </c>
      <c r="D15">
        <f>D13+D14</f>
        <v>11738.719962099614</v>
      </c>
      <c r="E15">
        <f t="shared" si="3"/>
        <v>12641.698420722661</v>
      </c>
      <c r="F15">
        <f t="shared" si="3"/>
        <v>13544.676879345709</v>
      </c>
    </row>
    <row r="17" spans="1:6" x14ac:dyDescent="0.2">
      <c r="A17" t="s">
        <v>14</v>
      </c>
      <c r="B17">
        <f>B13/(1+B4)^5</f>
        <v>6747.5803312806665</v>
      </c>
      <c r="C17">
        <f>B20</f>
        <v>7867.6786662732575</v>
      </c>
      <c r="D17">
        <f>C20</f>
        <v>9097.8975122723496</v>
      </c>
      <c r="E17">
        <f t="shared" ref="E17:F17" si="4">D20</f>
        <v>10447.418976592748</v>
      </c>
      <c r="F17">
        <f t="shared" si="4"/>
        <v>11926.130585587414</v>
      </c>
    </row>
    <row r="18" spans="1:6" x14ac:dyDescent="0.2">
      <c r="A18" t="s">
        <v>15</v>
      </c>
      <c r="B18">
        <f>B17*B4</f>
        <v>404.85481987684</v>
      </c>
      <c r="C18">
        <f>C17*$B$4</f>
        <v>472.06071997639543</v>
      </c>
      <c r="D18">
        <f>D17*$B$4</f>
        <v>545.87385073634096</v>
      </c>
      <c r="E18">
        <f t="shared" ref="E18:F18" si="5">E17*$B$4</f>
        <v>626.84513859556489</v>
      </c>
      <c r="F18">
        <f t="shared" si="5"/>
        <v>715.56783513524488</v>
      </c>
    </row>
    <row r="19" spans="1:6" x14ac:dyDescent="0.2">
      <c r="A19" t="s">
        <v>16</v>
      </c>
      <c r="B19">
        <f>$B$7/(1+B4)^4</f>
        <v>715.24351511575071</v>
      </c>
      <c r="C19">
        <f>$B$7/(1+B4)^3</f>
        <v>758.1581260226958</v>
      </c>
      <c r="D19">
        <f>$B$7/(1+B4)^2</f>
        <v>803.64761358405758</v>
      </c>
      <c r="E19">
        <f>$B$7/(1+B4)^1</f>
        <v>851.8664703991011</v>
      </c>
      <c r="F19">
        <f>$B$7/(1+B4)^0</f>
        <v>902.97845862304723</v>
      </c>
    </row>
    <row r="20" spans="1:6" x14ac:dyDescent="0.2">
      <c r="A20" t="s">
        <v>17</v>
      </c>
      <c r="B20">
        <f>B17+B18+B19</f>
        <v>7867.6786662732575</v>
      </c>
      <c r="C20">
        <f t="shared" ref="C20:F20" si="6">C17+C18+C19</f>
        <v>9097.8975122723496</v>
      </c>
      <c r="D20">
        <f t="shared" si="6"/>
        <v>10447.418976592748</v>
      </c>
      <c r="E20">
        <f t="shared" si="6"/>
        <v>11926.130585587414</v>
      </c>
      <c r="F20">
        <f t="shared" si="6"/>
        <v>13544.676879345707</v>
      </c>
    </row>
    <row r="22" spans="1:6" x14ac:dyDescent="0.2">
      <c r="C2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0FE4-8E77-4B1C-A1E0-364B8295ECCB}">
  <dimension ref="A1:H20"/>
  <sheetViews>
    <sheetView zoomScale="190" zoomScaleNormal="190" workbookViewId="0">
      <selection activeCell="B6" sqref="B6"/>
    </sheetView>
  </sheetViews>
  <sheetFormatPr defaultRowHeight="14.25" x14ac:dyDescent="0.2"/>
  <cols>
    <col min="1" max="1" width="37.625" customWidth="1"/>
    <col min="2" max="2" width="11.375" bestFit="1" customWidth="1"/>
    <col min="3" max="3" width="10.25" bestFit="1" customWidth="1"/>
    <col min="4" max="4" width="12.125" customWidth="1"/>
    <col min="5" max="5" width="11.875" customWidth="1"/>
    <col min="6" max="6" width="15.5" customWidth="1"/>
  </cols>
  <sheetData>
    <row r="1" spans="1:6" x14ac:dyDescent="0.2">
      <c r="A1" s="1" t="s">
        <v>0</v>
      </c>
      <c r="B1">
        <v>50000</v>
      </c>
      <c r="D1" t="s">
        <v>6</v>
      </c>
    </row>
    <row r="2" spans="1:6" x14ac:dyDescent="0.2">
      <c r="A2" s="1" t="s">
        <v>1</v>
      </c>
      <c r="B2">
        <v>5</v>
      </c>
    </row>
    <row r="3" spans="1:6" x14ac:dyDescent="0.2">
      <c r="A3" s="1" t="s">
        <v>2</v>
      </c>
      <c r="B3" s="2">
        <v>4.7500000000000001E-2</v>
      </c>
    </row>
    <row r="4" spans="1:6" x14ac:dyDescent="0.2">
      <c r="A4" s="1" t="s">
        <v>3</v>
      </c>
      <c r="B4" s="3">
        <v>0.06</v>
      </c>
    </row>
    <row r="5" spans="1:6" x14ac:dyDescent="0.2">
      <c r="A5" s="1" t="s">
        <v>4</v>
      </c>
      <c r="B5">
        <f>F11</f>
        <v>60198.563908203148</v>
      </c>
      <c r="C5">
        <f>B1*(1+B3)^(B2-1)</f>
        <v>60198.563908203148</v>
      </c>
      <c r="D5">
        <f>C5-B5</f>
        <v>0</v>
      </c>
    </row>
    <row r="6" spans="1:6" x14ac:dyDescent="0.2">
      <c r="A6" s="1" t="s">
        <v>7</v>
      </c>
      <c r="B6" s="2">
        <v>1.4999999999999999E-2</v>
      </c>
    </row>
    <row r="7" spans="1:6" x14ac:dyDescent="0.2">
      <c r="A7" s="1" t="s">
        <v>9</v>
      </c>
      <c r="B7">
        <f>B5*B6*B2</f>
        <v>4514.8922931152365</v>
      </c>
    </row>
    <row r="8" spans="1:6" x14ac:dyDescent="0.2">
      <c r="A8" s="1" t="s">
        <v>19</v>
      </c>
      <c r="B8" s="5">
        <f>PV(B4,20,-B7,0,0)</f>
        <v>51785.458912339229</v>
      </c>
      <c r="C8" s="5">
        <f>B8/5</f>
        <v>10357.091782467845</v>
      </c>
    </row>
    <row r="9" spans="1:6" x14ac:dyDescent="0.2">
      <c r="F9" t="s">
        <v>5</v>
      </c>
    </row>
    <row r="10" spans="1:6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6" x14ac:dyDescent="0.2">
      <c r="A11" s="4" t="s">
        <v>8</v>
      </c>
      <c r="B11" s="4">
        <f>B1</f>
        <v>50000</v>
      </c>
      <c r="C11" s="4">
        <f>(1+$B$3)*B11</f>
        <v>52375.000000000007</v>
      </c>
      <c r="D11" s="4">
        <f t="shared" ref="D11:F11" si="0">(1+$B$3)*C11</f>
        <v>54862.812500000015</v>
      </c>
      <c r="E11" s="4">
        <f t="shared" si="0"/>
        <v>57468.796093750017</v>
      </c>
      <c r="F11" s="4">
        <f t="shared" si="0"/>
        <v>60198.563908203148</v>
      </c>
    </row>
    <row r="12" spans="1:6" x14ac:dyDescent="0.2">
      <c r="A12" s="6" t="s">
        <v>10</v>
      </c>
      <c r="B12" s="6"/>
      <c r="C12" s="6"/>
      <c r="D12" s="6"/>
      <c r="E12" s="6"/>
      <c r="F12" s="6"/>
    </row>
    <row r="13" spans="1:6" x14ac:dyDescent="0.2">
      <c r="A13" t="s">
        <v>11</v>
      </c>
      <c r="B13">
        <v>0</v>
      </c>
      <c r="C13">
        <f>B15</f>
        <v>10357.091782467845</v>
      </c>
      <c r="D13">
        <f t="shared" ref="D13:F13" si="1">C15</f>
        <v>20714.183564935691</v>
      </c>
      <c r="E13">
        <f t="shared" si="1"/>
        <v>31071.275347403534</v>
      </c>
      <c r="F13">
        <f t="shared" si="1"/>
        <v>41428.367129871382</v>
      </c>
    </row>
    <row r="14" spans="1:6" x14ac:dyDescent="0.2">
      <c r="A14" t="s">
        <v>12</v>
      </c>
      <c r="B14" s="5">
        <f>$C$8</f>
        <v>10357.091782467845</v>
      </c>
      <c r="C14" s="5">
        <f t="shared" ref="C14:F14" si="2">$C$8</f>
        <v>10357.091782467845</v>
      </c>
      <c r="D14" s="5">
        <f t="shared" si="2"/>
        <v>10357.091782467845</v>
      </c>
      <c r="E14" s="5">
        <f t="shared" si="2"/>
        <v>10357.091782467845</v>
      </c>
      <c r="F14" s="5">
        <f t="shared" si="2"/>
        <v>10357.091782467845</v>
      </c>
    </row>
    <row r="15" spans="1:6" x14ac:dyDescent="0.2">
      <c r="A15" t="s">
        <v>13</v>
      </c>
      <c r="B15">
        <f>B13+B14</f>
        <v>10357.091782467845</v>
      </c>
      <c r="C15">
        <f t="shared" ref="C15:F15" si="3">C13+C14</f>
        <v>20714.183564935691</v>
      </c>
      <c r="D15">
        <f>D13+D14</f>
        <v>31071.275347403534</v>
      </c>
      <c r="E15">
        <f t="shared" si="3"/>
        <v>41428.367129871382</v>
      </c>
      <c r="F15">
        <f t="shared" si="3"/>
        <v>51785.458912339229</v>
      </c>
    </row>
    <row r="17" spans="1:8" x14ac:dyDescent="0.2">
      <c r="A17" t="s">
        <v>14</v>
      </c>
      <c r="B17">
        <v>0</v>
      </c>
      <c r="C17">
        <f>B20</f>
        <v>8203.7867704673536</v>
      </c>
      <c r="D17">
        <f t="shared" ref="D17:F17" si="4">C20</f>
        <v>17392.027953390789</v>
      </c>
      <c r="E17">
        <f t="shared" si="4"/>
        <v>27653.324445891354</v>
      </c>
      <c r="F17">
        <f t="shared" si="4"/>
        <v>39083.365216859784</v>
      </c>
    </row>
    <row r="18" spans="1:8" x14ac:dyDescent="0.2">
      <c r="A18" t="s">
        <v>15</v>
      </c>
      <c r="B18">
        <v>0</v>
      </c>
      <c r="C18">
        <f>C17*$B$4</f>
        <v>492.22720622804121</v>
      </c>
      <c r="D18">
        <f>D17*$B$4</f>
        <v>1043.5216772034473</v>
      </c>
      <c r="E18">
        <f t="shared" ref="E18:F18" si="5">E17*$B$4</f>
        <v>1659.1994667534811</v>
      </c>
      <c r="F18">
        <f t="shared" si="5"/>
        <v>2345.001913011587</v>
      </c>
    </row>
    <row r="19" spans="1:8" x14ac:dyDescent="0.2">
      <c r="A19" t="s">
        <v>16</v>
      </c>
      <c r="B19" s="5">
        <f>B14/(1+$B$4)^4</f>
        <v>8203.7867704673536</v>
      </c>
      <c r="C19" s="5">
        <f>C14/(1+$B$4)^3</f>
        <v>8696.0139766953944</v>
      </c>
      <c r="D19" s="5">
        <f>D14/(1+$B$4)^2</f>
        <v>9217.7748152971199</v>
      </c>
      <c r="E19" s="5">
        <f>E14/(1+$B$4)^1</f>
        <v>9770.8413042149477</v>
      </c>
      <c r="F19" s="5">
        <f>F14/(1+$B$4)^0</f>
        <v>10357.091782467845</v>
      </c>
      <c r="H19" t="s">
        <v>6</v>
      </c>
    </row>
    <row r="20" spans="1:8" x14ac:dyDescent="0.2">
      <c r="A20" t="s">
        <v>17</v>
      </c>
      <c r="B20" s="5">
        <f>B17+B18+B19</f>
        <v>8203.7867704673536</v>
      </c>
      <c r="C20">
        <f t="shared" ref="C20:F20" si="6">C17+C18+C19</f>
        <v>17392.027953390789</v>
      </c>
      <c r="D20">
        <f t="shared" si="6"/>
        <v>27653.324445891354</v>
      </c>
      <c r="E20">
        <f t="shared" si="6"/>
        <v>39083.365216859784</v>
      </c>
      <c r="F20">
        <f t="shared" si="6"/>
        <v>51785.458912339222</v>
      </c>
      <c r="H20">
        <f>F20-F15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E14-172D-41D7-9429-26C02448F245}">
  <dimension ref="A1:H20"/>
  <sheetViews>
    <sheetView zoomScale="170" zoomScaleNormal="170" workbookViewId="0">
      <selection activeCell="A19" sqref="A19"/>
    </sheetView>
  </sheetViews>
  <sheetFormatPr defaultRowHeight="14.25" x14ac:dyDescent="0.2"/>
  <cols>
    <col min="1" max="1" width="37.625" customWidth="1"/>
    <col min="2" max="2" width="11.375" bestFit="1" customWidth="1"/>
    <col min="3" max="3" width="10.25" bestFit="1" customWidth="1"/>
    <col min="4" max="4" width="12.125" customWidth="1"/>
    <col min="5" max="5" width="11.875" customWidth="1"/>
    <col min="6" max="6" width="15.5" customWidth="1"/>
  </cols>
  <sheetData>
    <row r="1" spans="1:6" x14ac:dyDescent="0.2">
      <c r="A1" s="1" t="s">
        <v>0</v>
      </c>
      <c r="B1">
        <v>50000</v>
      </c>
      <c r="D1" t="s">
        <v>6</v>
      </c>
    </row>
    <row r="2" spans="1:6" x14ac:dyDescent="0.2">
      <c r="A2" s="1" t="s">
        <v>1</v>
      </c>
      <c r="B2">
        <v>5</v>
      </c>
    </row>
    <row r="3" spans="1:6" x14ac:dyDescent="0.2">
      <c r="A3" s="1" t="s">
        <v>2</v>
      </c>
      <c r="B3" s="2">
        <v>4.7500000000000001E-2</v>
      </c>
    </row>
    <row r="4" spans="1:6" x14ac:dyDescent="0.2">
      <c r="A4" s="1" t="s">
        <v>3</v>
      </c>
      <c r="B4" s="3">
        <v>0.06</v>
      </c>
    </row>
    <row r="5" spans="1:6" x14ac:dyDescent="0.2">
      <c r="A5" s="1" t="s">
        <v>4</v>
      </c>
      <c r="B5">
        <f>F11</f>
        <v>60198.563908203148</v>
      </c>
      <c r="C5">
        <f>B1*(1+B3)^(B2-1)</f>
        <v>60198.563908203148</v>
      </c>
      <c r="D5">
        <f>C5-B5</f>
        <v>0</v>
      </c>
    </row>
    <row r="6" spans="1:6" x14ac:dyDescent="0.2">
      <c r="A6" s="1" t="s">
        <v>7</v>
      </c>
      <c r="B6" s="2">
        <v>1.4999999999999999E-2</v>
      </c>
    </row>
    <row r="7" spans="1:6" x14ac:dyDescent="0.2">
      <c r="A7" s="1" t="s">
        <v>9</v>
      </c>
      <c r="B7">
        <f>B5*B6*(B2+10)</f>
        <v>13544.676879345709</v>
      </c>
    </row>
    <row r="8" spans="1:6" x14ac:dyDescent="0.2">
      <c r="A8" s="1" t="s">
        <v>19</v>
      </c>
      <c r="B8" s="5">
        <f>PV(B4,20,-B7,0,0)</f>
        <v>155356.37673701768</v>
      </c>
      <c r="C8" s="5">
        <f>B8/(B2+10)</f>
        <v>10357.091782467845</v>
      </c>
    </row>
    <row r="9" spans="1:6" x14ac:dyDescent="0.2">
      <c r="F9" t="s">
        <v>5</v>
      </c>
    </row>
    <row r="10" spans="1:6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6" x14ac:dyDescent="0.2">
      <c r="A11" s="4" t="s">
        <v>8</v>
      </c>
      <c r="B11" s="4">
        <f>B1</f>
        <v>50000</v>
      </c>
      <c r="C11" s="4">
        <f>(1+$B$3)*B11</f>
        <v>52375.000000000007</v>
      </c>
      <c r="D11" s="4">
        <f t="shared" ref="D11:F11" si="0">(1+$B$3)*C11</f>
        <v>54862.812500000015</v>
      </c>
      <c r="E11" s="4">
        <f t="shared" si="0"/>
        <v>57468.796093750017</v>
      </c>
      <c r="F11" s="4">
        <f t="shared" si="0"/>
        <v>60198.563908203148</v>
      </c>
    </row>
    <row r="12" spans="1:6" x14ac:dyDescent="0.2">
      <c r="A12" s="6" t="s">
        <v>10</v>
      </c>
      <c r="B12" s="6"/>
      <c r="C12" s="6"/>
      <c r="D12" s="6"/>
      <c r="E12" s="6"/>
      <c r="F12" s="6"/>
    </row>
    <row r="13" spans="1:6" x14ac:dyDescent="0.2">
      <c r="A13" t="s">
        <v>11</v>
      </c>
      <c r="B13" s="5">
        <f>C8*10</f>
        <v>103570.91782467846</v>
      </c>
      <c r="C13">
        <f>B15</f>
        <v>113928.0096071463</v>
      </c>
      <c r="D13">
        <f t="shared" ref="D13:F13" si="1">C15</f>
        <v>124285.10138961415</v>
      </c>
      <c r="E13">
        <f t="shared" si="1"/>
        <v>134642.19317208198</v>
      </c>
      <c r="F13">
        <f t="shared" si="1"/>
        <v>144999.28495454983</v>
      </c>
    </row>
    <row r="14" spans="1:6" x14ac:dyDescent="0.2">
      <c r="A14" t="s">
        <v>12</v>
      </c>
      <c r="B14" s="5">
        <f>$C$8</f>
        <v>10357.091782467845</v>
      </c>
      <c r="C14" s="5">
        <f t="shared" ref="C14:F14" si="2">$C$8</f>
        <v>10357.091782467845</v>
      </c>
      <c r="D14" s="5">
        <f t="shared" si="2"/>
        <v>10357.091782467845</v>
      </c>
      <c r="E14" s="5">
        <f t="shared" si="2"/>
        <v>10357.091782467845</v>
      </c>
      <c r="F14" s="5">
        <f t="shared" si="2"/>
        <v>10357.091782467845</v>
      </c>
    </row>
    <row r="15" spans="1:6" x14ac:dyDescent="0.2">
      <c r="A15" t="s">
        <v>13</v>
      </c>
      <c r="B15">
        <f>B13+B14</f>
        <v>113928.0096071463</v>
      </c>
      <c r="C15">
        <f t="shared" ref="C15:F15" si="3">C13+C14</f>
        <v>124285.10138961415</v>
      </c>
      <c r="D15">
        <f>D13+D14</f>
        <v>134642.19317208198</v>
      </c>
      <c r="E15">
        <f t="shared" si="3"/>
        <v>144999.28495454983</v>
      </c>
      <c r="F15">
        <f t="shared" si="3"/>
        <v>155356.37673701768</v>
      </c>
    </row>
    <row r="17" spans="1:8" x14ac:dyDescent="0.2">
      <c r="A17" t="s">
        <v>14</v>
      </c>
      <c r="B17" s="5">
        <f>B13/(1+B4)^5</f>
        <v>77394.214815729749</v>
      </c>
      <c r="C17">
        <f>B20</f>
        <v>90241.654475140895</v>
      </c>
      <c r="D17">
        <f t="shared" ref="D17:F17" si="4">C20</f>
        <v>104352.16772034475</v>
      </c>
      <c r="E17">
        <f t="shared" si="4"/>
        <v>119831.07259886255</v>
      </c>
      <c r="F17">
        <f t="shared" si="4"/>
        <v>136791.77825900924</v>
      </c>
    </row>
    <row r="18" spans="1:8" x14ac:dyDescent="0.2">
      <c r="A18" t="s">
        <v>15</v>
      </c>
      <c r="B18" s="5">
        <f>B17*B4</f>
        <v>4643.652888943785</v>
      </c>
      <c r="C18">
        <f>C17*$B$4</f>
        <v>5414.4992685084535</v>
      </c>
      <c r="D18">
        <f>D17*$B$4</f>
        <v>6261.1300632206849</v>
      </c>
      <c r="E18">
        <f t="shared" ref="E18:F18" si="5">E17*$B$4</f>
        <v>7189.8643559317525</v>
      </c>
      <c r="F18">
        <f t="shared" si="5"/>
        <v>8207.5066955405546</v>
      </c>
    </row>
    <row r="19" spans="1:8" x14ac:dyDescent="0.2">
      <c r="A19" t="s">
        <v>16</v>
      </c>
      <c r="B19" s="5">
        <f>B14/(1+$B$4)^4</f>
        <v>8203.7867704673536</v>
      </c>
      <c r="C19" s="5">
        <f>C14/(1+$B$4)^3</f>
        <v>8696.0139766953944</v>
      </c>
      <c r="D19" s="5">
        <f>D14/(1+$B$4)^2</f>
        <v>9217.7748152971199</v>
      </c>
      <c r="E19" s="5">
        <f>E14/(1+$B$4)^1</f>
        <v>9770.8413042149477</v>
      </c>
      <c r="F19" s="5">
        <f>F14/(1+$B$4)^0</f>
        <v>10357.091782467845</v>
      </c>
      <c r="H19" t="s">
        <v>6</v>
      </c>
    </row>
    <row r="20" spans="1:8" x14ac:dyDescent="0.2">
      <c r="A20" t="s">
        <v>17</v>
      </c>
      <c r="B20">
        <f>B17+B18+B19</f>
        <v>90241.654475140895</v>
      </c>
      <c r="C20">
        <f t="shared" ref="C20:F20" si="6">C17+C18+C19</f>
        <v>104352.16772034475</v>
      </c>
      <c r="D20">
        <f t="shared" si="6"/>
        <v>119831.07259886255</v>
      </c>
      <c r="E20">
        <f t="shared" si="6"/>
        <v>136791.77825900924</v>
      </c>
      <c r="F20">
        <f t="shared" si="6"/>
        <v>155356.37673701765</v>
      </c>
      <c r="H20">
        <f>F20-F15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618-563A-47E0-9392-2DBB27B2DBD8}">
  <dimension ref="C1:E12"/>
  <sheetViews>
    <sheetView tabSelected="1" topLeftCell="B1" zoomScale="250" zoomScaleNormal="250" workbookViewId="0">
      <selection activeCell="E12" sqref="E12"/>
    </sheetView>
  </sheetViews>
  <sheetFormatPr defaultRowHeight="14.25" x14ac:dyDescent="0.2"/>
  <cols>
    <col min="4" max="4" width="27.25" customWidth="1"/>
    <col min="5" max="5" width="40.5" customWidth="1"/>
  </cols>
  <sheetData>
    <row r="1" spans="3:5" x14ac:dyDescent="0.2">
      <c r="D1" t="s">
        <v>20</v>
      </c>
      <c r="E1" t="s">
        <v>29</v>
      </c>
    </row>
    <row r="2" spans="3:5" x14ac:dyDescent="0.2">
      <c r="C2" t="s">
        <v>35</v>
      </c>
      <c r="D2" s="10" t="s">
        <v>21</v>
      </c>
      <c r="E2" s="10" t="s">
        <v>30</v>
      </c>
    </row>
    <row r="3" spans="3:5" x14ac:dyDescent="0.2">
      <c r="C3" t="s">
        <v>36</v>
      </c>
      <c r="D3" s="8" t="s">
        <v>22</v>
      </c>
      <c r="E3" s="8" t="s">
        <v>31</v>
      </c>
    </row>
    <row r="4" spans="3:5" x14ac:dyDescent="0.2">
      <c r="D4" s="8" t="s">
        <v>23</v>
      </c>
      <c r="E4" s="8" t="s">
        <v>32</v>
      </c>
    </row>
    <row r="5" spans="3:5" x14ac:dyDescent="0.2">
      <c r="D5" s="8" t="s">
        <v>24</v>
      </c>
      <c r="E5" s="9" t="s">
        <v>33</v>
      </c>
    </row>
    <row r="6" spans="3:5" x14ac:dyDescent="0.2">
      <c r="D6" s="8" t="s">
        <v>25</v>
      </c>
      <c r="E6" s="11" t="s">
        <v>34</v>
      </c>
    </row>
    <row r="7" spans="3:5" x14ac:dyDescent="0.2">
      <c r="C7" t="s">
        <v>37</v>
      </c>
      <c r="D7" s="9" t="s">
        <v>26</v>
      </c>
    </row>
    <row r="8" spans="3:5" x14ac:dyDescent="0.2">
      <c r="D8" s="9" t="s">
        <v>27</v>
      </c>
    </row>
    <row r="9" spans="3:5" x14ac:dyDescent="0.2">
      <c r="C9" t="s">
        <v>38</v>
      </c>
      <c r="D9" s="10" t="s">
        <v>28</v>
      </c>
    </row>
    <row r="12" spans="3:5" x14ac:dyDescent="0.2">
      <c r="D12" t="s">
        <v>39</v>
      </c>
      <c r="E12" s="7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3C1-52E2-4889-8606-83CEB05FFDB5}">
  <dimension ref="A1:I20"/>
  <sheetViews>
    <sheetView zoomScale="170" zoomScaleNormal="170" workbookViewId="0">
      <selection activeCell="C12" sqref="C12"/>
    </sheetView>
  </sheetViews>
  <sheetFormatPr defaultRowHeight="14.25" x14ac:dyDescent="0.2"/>
  <cols>
    <col min="1" max="1" width="37.625" customWidth="1"/>
    <col min="2" max="2" width="11.375" bestFit="1" customWidth="1"/>
    <col min="3" max="3" width="10.25" bestFit="1" customWidth="1"/>
    <col min="4" max="4" width="12.125" customWidth="1"/>
    <col min="5" max="5" width="11.875" customWidth="1"/>
    <col min="6" max="6" width="15.5" customWidth="1"/>
  </cols>
  <sheetData>
    <row r="1" spans="1:9" x14ac:dyDescent="0.2">
      <c r="A1" s="1" t="s">
        <v>0</v>
      </c>
      <c r="B1">
        <v>50000</v>
      </c>
      <c r="D1" t="s">
        <v>6</v>
      </c>
    </row>
    <row r="2" spans="1:9" x14ac:dyDescent="0.2">
      <c r="A2" s="1" t="s">
        <v>1</v>
      </c>
      <c r="B2">
        <v>5</v>
      </c>
    </row>
    <row r="3" spans="1:9" x14ac:dyDescent="0.2">
      <c r="A3" s="1" t="s">
        <v>2</v>
      </c>
      <c r="B3" s="2">
        <v>4.7500000000000001E-2</v>
      </c>
    </row>
    <row r="4" spans="1:9" x14ac:dyDescent="0.2">
      <c r="A4" s="1" t="s">
        <v>3</v>
      </c>
      <c r="B4" s="3">
        <v>0.06</v>
      </c>
    </row>
    <row r="5" spans="1:9" x14ac:dyDescent="0.2">
      <c r="A5" s="1" t="s">
        <v>4</v>
      </c>
      <c r="B5">
        <f>F11</f>
        <v>60198.563908203148</v>
      </c>
      <c r="C5">
        <f>B1*(1+B3)^(B2-1)</f>
        <v>60198.563908203148</v>
      </c>
      <c r="D5">
        <f>C5-B5</f>
        <v>0</v>
      </c>
    </row>
    <row r="6" spans="1:9" x14ac:dyDescent="0.2">
      <c r="A6" s="1" t="s">
        <v>7</v>
      </c>
      <c r="B6" s="2">
        <v>1.4999999999999999E-2</v>
      </c>
    </row>
    <row r="7" spans="1:9" x14ac:dyDescent="0.2">
      <c r="A7" s="1" t="s">
        <v>9</v>
      </c>
      <c r="B7">
        <f>B5*B6*(B2+10)</f>
        <v>13544.676879345709</v>
      </c>
    </row>
    <row r="8" spans="1:9" x14ac:dyDescent="0.2">
      <c r="A8" s="1" t="s">
        <v>19</v>
      </c>
      <c r="B8" s="5">
        <f>PV(B4,20,-B7,0,0)</f>
        <v>155356.37673701768</v>
      </c>
      <c r="C8" s="5">
        <f>B8/(B2+10)</f>
        <v>10357.091782467845</v>
      </c>
    </row>
    <row r="9" spans="1:9" x14ac:dyDescent="0.2">
      <c r="F9" t="s">
        <v>5</v>
      </c>
    </row>
    <row r="10" spans="1:9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</row>
    <row r="11" spans="1:9" x14ac:dyDescent="0.2">
      <c r="A11" s="4" t="s">
        <v>8</v>
      </c>
      <c r="B11" s="4">
        <f>B1</f>
        <v>50000</v>
      </c>
      <c r="C11" s="4">
        <f>(1+$B$3)*B11</f>
        <v>52375.000000000007</v>
      </c>
      <c r="D11" s="4">
        <f t="shared" ref="D11:E11" si="0">(1+$B$3)*C11</f>
        <v>54862.812500000015</v>
      </c>
      <c r="E11" s="4">
        <f t="shared" si="0"/>
        <v>57468.796093750017</v>
      </c>
      <c r="F11" s="4">
        <f>(1+$B$3)*E11</f>
        <v>60198.563908203148</v>
      </c>
    </row>
    <row r="12" spans="1:9" x14ac:dyDescent="0.2">
      <c r="A12" s="6" t="s">
        <v>10</v>
      </c>
      <c r="B12" s="6"/>
      <c r="C12" s="6"/>
      <c r="D12" s="6"/>
      <c r="E12" s="6"/>
      <c r="F12" s="6"/>
    </row>
    <row r="13" spans="1:9" x14ac:dyDescent="0.2">
      <c r="A13" t="s">
        <v>11</v>
      </c>
      <c r="B13" s="5">
        <f>C8*10</f>
        <v>103570.91782467846</v>
      </c>
      <c r="C13">
        <f>B15</f>
        <v>113928.0096071463</v>
      </c>
      <c r="D13">
        <f t="shared" ref="D13:F13" si="1">C15</f>
        <v>124285.10138961415</v>
      </c>
      <c r="E13">
        <f t="shared" si="1"/>
        <v>134642.19317208198</v>
      </c>
      <c r="F13">
        <f t="shared" si="1"/>
        <v>144999.28495454983</v>
      </c>
    </row>
    <row r="14" spans="1:9" x14ac:dyDescent="0.2">
      <c r="A14" t="s">
        <v>12</v>
      </c>
      <c r="B14" s="5">
        <f>$C$8</f>
        <v>10357.091782467845</v>
      </c>
      <c r="C14" s="5">
        <f t="shared" ref="C14:F14" si="2">$C$8</f>
        <v>10357.091782467845</v>
      </c>
      <c r="D14" s="5">
        <f t="shared" si="2"/>
        <v>10357.091782467845</v>
      </c>
      <c r="E14" s="5">
        <f t="shared" si="2"/>
        <v>10357.091782467845</v>
      </c>
      <c r="F14" s="5">
        <f t="shared" si="2"/>
        <v>10357.091782467845</v>
      </c>
    </row>
    <row r="15" spans="1:9" x14ac:dyDescent="0.2">
      <c r="A15" t="s">
        <v>13</v>
      </c>
      <c r="B15">
        <f>B13+B14</f>
        <v>113928.0096071463</v>
      </c>
      <c r="C15">
        <f t="shared" ref="C15:F15" si="3">C13+C14</f>
        <v>124285.10138961415</v>
      </c>
      <c r="D15">
        <f>D13+D14</f>
        <v>134642.19317208198</v>
      </c>
      <c r="E15">
        <f t="shared" si="3"/>
        <v>144999.28495454983</v>
      </c>
      <c r="F15">
        <f t="shared" si="3"/>
        <v>155356.37673701768</v>
      </c>
    </row>
    <row r="17" spans="1:8" x14ac:dyDescent="0.2">
      <c r="A17" t="s">
        <v>14</v>
      </c>
      <c r="B17" s="5">
        <f>B13/(1+B4)^5</f>
        <v>77394.214815729749</v>
      </c>
      <c r="C17">
        <f>B20</f>
        <v>90241.654475140895</v>
      </c>
      <c r="D17">
        <f t="shared" ref="D17:F17" si="4">C20</f>
        <v>104352.16772034475</v>
      </c>
      <c r="E17">
        <f t="shared" si="4"/>
        <v>119831.07259886255</v>
      </c>
      <c r="F17">
        <f t="shared" si="4"/>
        <v>136791.77825900924</v>
      </c>
    </row>
    <row r="18" spans="1:8" x14ac:dyDescent="0.2">
      <c r="A18" t="s">
        <v>15</v>
      </c>
      <c r="B18" s="5">
        <f>B17*B4</f>
        <v>4643.652888943785</v>
      </c>
      <c r="C18">
        <f>C17*$B$4</f>
        <v>5414.4992685084535</v>
      </c>
      <c r="D18">
        <f>D17*$B$4</f>
        <v>6261.1300632206849</v>
      </c>
      <c r="E18">
        <f t="shared" ref="E18:F18" si="5">E17*$B$4</f>
        <v>7189.8643559317525</v>
      </c>
      <c r="F18">
        <f t="shared" si="5"/>
        <v>8207.5066955405546</v>
      </c>
    </row>
    <row r="19" spans="1:8" x14ac:dyDescent="0.2">
      <c r="A19" t="s">
        <v>16</v>
      </c>
      <c r="B19" s="5">
        <f>B14/POWER((1+$B$4),($B$2-B10))</f>
        <v>8203.7867704673536</v>
      </c>
      <c r="C19" s="5">
        <f t="shared" ref="C19:E19" si="6">C14/POWER((1+$B$4),($B$2-C10))</f>
        <v>8696.0139766953944</v>
      </c>
      <c r="D19" s="5">
        <f t="shared" si="6"/>
        <v>9217.7748152971199</v>
      </c>
      <c r="E19" s="5">
        <f t="shared" si="6"/>
        <v>9770.8413042149477</v>
      </c>
      <c r="F19" s="5">
        <f>F14/POWER((1+$B$4),($B$2-F10))</f>
        <v>10357.091782467845</v>
      </c>
      <c r="H19" t="s">
        <v>6</v>
      </c>
    </row>
    <row r="20" spans="1:8" x14ac:dyDescent="0.2">
      <c r="A20" t="s">
        <v>17</v>
      </c>
      <c r="B20">
        <f>B17+B18+B19</f>
        <v>90241.654475140895</v>
      </c>
      <c r="C20">
        <f t="shared" ref="C20:F20" si="7">C17+C18+C19</f>
        <v>104352.16772034475</v>
      </c>
      <c r="D20">
        <f t="shared" si="7"/>
        <v>119831.07259886255</v>
      </c>
      <c r="E20">
        <f t="shared" si="7"/>
        <v>136791.77825900924</v>
      </c>
      <c r="F20">
        <f t="shared" si="7"/>
        <v>155356.37673701765</v>
      </c>
      <c r="H20">
        <f>F20-F15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 year credit</vt:lpstr>
      <vt:lpstr>10 years credit</vt:lpstr>
      <vt:lpstr>pay benefit for 20 years</vt:lpstr>
      <vt:lpstr>benefit 20 years  10 years cred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2015-06-05T18:19:34Z</dcterms:created>
  <dcterms:modified xsi:type="dcterms:W3CDTF">2021-02-26T05:10:45Z</dcterms:modified>
</cp:coreProperties>
</file>