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1"/>
  </bookViews>
  <sheets>
    <sheet name="Sheet4" sheetId="1" r:id="rId1"/>
    <sheet name="Sheet1" sheetId="2" r:id="rId2"/>
    <sheet name="Sheet2" sheetId="3" r:id="rId3"/>
    <sheet name="Sheet3" sheetId="4" r:id="rId4"/>
  </sheets>
  <definedNames/>
  <calcPr calcId="125725"/>
</workbook>
</file>

<file path=xl/sharedStrings.xml><?xml version="1.0" encoding="utf-8"?>
<sst xmlns="http://schemas.openxmlformats.org/spreadsheetml/2006/main" count="242" uniqueCount="242">
  <si>
    <t>测站</t>
  </si>
  <si>
    <t>镜高</t>
  </si>
  <si>
    <t>b d</t>
  </si>
  <si>
    <t>b m</t>
  </si>
  <si>
    <t>b s</t>
  </si>
  <si>
    <t>b dec</t>
  </si>
  <si>
    <t>err</t>
  </si>
  <si>
    <t>mean</t>
  </si>
  <si>
    <t>夹角</t>
  </si>
  <si>
    <t>VA</t>
  </si>
  <si>
    <t>v deg</t>
  </si>
  <si>
    <t>v min</t>
  </si>
  <si>
    <t>v sec</t>
  </si>
  <si>
    <t>v dec</t>
  </si>
  <si>
    <t>v err</t>
  </si>
  <si>
    <t>v mean</t>
  </si>
  <si>
    <t>SD</t>
  </si>
  <si>
    <t>高差</t>
  </si>
  <si>
    <t>RL</t>
  </si>
  <si>
    <t>计算目标</t>
  </si>
  <si>
    <t>平尺距离</t>
  </si>
  <si>
    <t>计算目标</t>
  </si>
  <si>
    <t>平水测站</t>
  </si>
  <si>
    <t>平1</t>
  </si>
  <si>
    <t>平2</t>
  </si>
  <si>
    <t>平水均数</t>
  </si>
  <si>
    <t>已知站</t>
  </si>
  <si>
    <t>N</t>
  </si>
  <si>
    <t>E</t>
  </si>
  <si>
    <t>Z平水</t>
  </si>
  <si>
    <t>l11</t>
  </si>
  <si>
    <t>@11bsl12正</t>
  </si>
  <si>
    <t>100 20 1</t>
  </si>
  <si>
    <t>11 to12</t>
  </si>
  <si>
    <t>L11</t>
  </si>
  <si>
    <t>L11</t>
  </si>
  <si>
    <t>@l11bsl12倒</t>
  </si>
  <si>
    <t>259 39 54</t>
  </si>
  <si>
    <t>L12</t>
  </si>
  <si>
    <t>@L11v15</t>
  </si>
  <si>
    <t>113 0 49</t>
  </si>
  <si>
    <t>11 to15</t>
  </si>
  <si>
    <t>L13</t>
  </si>
  <si>
    <t>@L11倒v15</t>
  </si>
  <si>
    <t>246 59 8</t>
  </si>
  <si>
    <t>L14</t>
  </si>
  <si>
    <t>l12</t>
  </si>
  <si>
    <t>@L12bs13</t>
  </si>
  <si>
    <t>114 34 04</t>
  </si>
  <si>
    <t>12to13</t>
  </si>
  <si>
    <t>L15</t>
  </si>
  <si>
    <t>@L12倒</t>
  </si>
  <si>
    <t>245 26 30</t>
  </si>
  <si>
    <t>@L12v11</t>
  </si>
  <si>
    <t>101 4 17</t>
  </si>
  <si>
    <t>12to11</t>
  </si>
  <si>
    <t>@L12v11倒</t>
  </si>
  <si>
    <t>258 55 54</t>
  </si>
  <si>
    <t>平尺距</t>
  </si>
  <si>
    <t>平1</t>
  </si>
  <si>
    <t>平2</t>
  </si>
  <si>
    <t>均数</t>
  </si>
  <si>
    <t>l13</t>
  </si>
  <si>
    <t>@L13bs14</t>
  </si>
  <si>
    <t>104 51 59</t>
  </si>
  <si>
    <t>13to14</t>
  </si>
  <si>
    <t>11 to12</t>
  </si>
  <si>
    <t>@L13bs14倒</t>
  </si>
  <si>
    <t>255 07 42</t>
  </si>
  <si>
    <t>12 to13</t>
  </si>
  <si>
    <t>@L13v12</t>
  </si>
  <si>
    <t>111 31 14</t>
  </si>
  <si>
    <t>13to12</t>
  </si>
  <si>
    <t>13 to14</t>
  </si>
  <si>
    <t>@L13v12倒</t>
  </si>
  <si>
    <t>248 28 59</t>
  </si>
  <si>
    <t>14 to15</t>
  </si>
  <si>
    <t>l15</t>
  </si>
  <si>
    <t>@L15bs11</t>
  </si>
  <si>
    <t>109 35 36</t>
  </si>
  <si>
    <t>15to11</t>
  </si>
  <si>
    <t>11 to15</t>
  </si>
  <si>
    <t>@L15bs11倒</t>
  </si>
  <si>
    <t>250 24 30</t>
  </si>
  <si>
    <t>总和</t>
  </si>
  <si>
    <t>@L15v14</t>
  </si>
  <si>
    <t>98 38 24</t>
  </si>
  <si>
    <t>15to14</t>
  </si>
  <si>
    <t>@L15v14倒</t>
  </si>
  <si>
    <t>261 21 36</t>
  </si>
  <si>
    <t>l14</t>
  </si>
  <si>
    <t>@L14bs15</t>
  </si>
  <si>
    <t>99 6 6</t>
  </si>
  <si>
    <t>14to15</t>
  </si>
  <si>
    <t>@L14bs15倒</t>
  </si>
  <si>
    <t>260 53 43</t>
  </si>
  <si>
    <t>@L14v13</t>
  </si>
  <si>
    <t>104 15 21</t>
  </si>
  <si>
    <t>14 to13</t>
  </si>
  <si>
    <t>@L14v13倒</t>
  </si>
  <si>
    <t>255 44 51</t>
  </si>
  <si>
    <t>平尺总和</t>
  </si>
  <si>
    <t>测站</t>
  </si>
  <si>
    <t>镜高</t>
  </si>
  <si>
    <t>b d</t>
  </si>
  <si>
    <t>b m</t>
  </si>
  <si>
    <t>b s</t>
  </si>
  <si>
    <t>b dec</t>
  </si>
  <si>
    <t>err</t>
  </si>
  <si>
    <t>mean</t>
  </si>
  <si>
    <t>夹角</t>
  </si>
  <si>
    <t>VA</t>
  </si>
  <si>
    <t>v deg</t>
  </si>
  <si>
    <t>v min</t>
  </si>
  <si>
    <t>v sec</t>
  </si>
  <si>
    <t>v dec</t>
  </si>
  <si>
    <t>v err</t>
  </si>
  <si>
    <t>v mean</t>
  </si>
  <si>
    <t>SD</t>
  </si>
  <si>
    <t>v dist</t>
  </si>
  <si>
    <t>RL</t>
  </si>
  <si>
    <t>计算目标</t>
  </si>
  <si>
    <t>平尺</t>
  </si>
  <si>
    <t>计算目标</t>
  </si>
  <si>
    <t>平1</t>
  </si>
  <si>
    <t>平2</t>
  </si>
  <si>
    <t>N</t>
  </si>
  <si>
    <t>E</t>
  </si>
  <si>
    <t>Z平水</t>
  </si>
  <si>
    <t>l21</t>
  </si>
  <si>
    <t>@L21bs22</t>
  </si>
  <si>
    <t>99 44 9</t>
  </si>
  <si>
    <t>l22</t>
  </si>
  <si>
    <t>L21</t>
  </si>
  <si>
    <t>l21</t>
  </si>
  <si>
    <t>@L21bs22倒</t>
  </si>
  <si>
    <t>260 15 21</t>
  </si>
  <si>
    <t>L22</t>
  </si>
  <si>
    <t>@L21v25</t>
  </si>
  <si>
    <t>103 28 20</t>
  </si>
  <si>
    <t>l25</t>
  </si>
  <si>
    <t>L23</t>
  </si>
  <si>
    <t>@L21v25倒</t>
  </si>
  <si>
    <t>256 30 35</t>
  </si>
  <si>
    <t>L24</t>
  </si>
  <si>
    <t>l25</t>
  </si>
  <si>
    <t>@L25bs21</t>
  </si>
  <si>
    <t>254 0 0</t>
  </si>
  <si>
    <t>l21</t>
  </si>
  <si>
    <t>L25</t>
  </si>
  <si>
    <t>@L25bs21倒</t>
  </si>
  <si>
    <t>105 59 30</t>
  </si>
  <si>
    <t>@L25v24</t>
  </si>
  <si>
    <t>105 5 40</t>
  </si>
  <si>
    <t>l24</t>
  </si>
  <si>
    <t>@L25v24倒</t>
  </si>
  <si>
    <t>254 53 50</t>
  </si>
  <si>
    <t>l24</t>
  </si>
  <si>
    <t>@L24bs25</t>
  </si>
  <si>
    <t>103 9 41</t>
  </si>
  <si>
    <t>l25</t>
  </si>
  <si>
    <t>21 to22</t>
  </si>
  <si>
    <t>@L24bs25倒</t>
  </si>
  <si>
    <t>256 49 39</t>
  </si>
  <si>
    <t>22 to23</t>
  </si>
  <si>
    <t>@L24v23</t>
  </si>
  <si>
    <t>103 32 01</t>
  </si>
  <si>
    <t>l23</t>
  </si>
  <si>
    <t>23 to24</t>
  </si>
  <si>
    <t>@L24v23倒</t>
  </si>
  <si>
    <t>256 27 20</t>
  </si>
  <si>
    <t>24 to25</t>
  </si>
  <si>
    <t>l23</t>
  </si>
  <si>
    <t>@L23bs24</t>
  </si>
  <si>
    <t>104 01 10</t>
  </si>
  <si>
    <t>l24</t>
  </si>
  <si>
    <t>21 to25</t>
  </si>
  <si>
    <t>@L23bs24倒</t>
  </si>
  <si>
    <t>255 58 45</t>
  </si>
  <si>
    <t>@L23v22</t>
  </si>
  <si>
    <t>112 36 53</t>
  </si>
  <si>
    <t>l22</t>
  </si>
  <si>
    <t>@L23v22倒</t>
  </si>
  <si>
    <t>247 21 00</t>
  </si>
  <si>
    <t>l22</t>
  </si>
  <si>
    <t>@L22bs23</t>
  </si>
  <si>
    <t>113 32 09</t>
  </si>
  <si>
    <t>l23</t>
  </si>
  <si>
    <t>@L22bs23倒</t>
  </si>
  <si>
    <t>246 27 07</t>
  </si>
  <si>
    <t>@L22v21</t>
  </si>
  <si>
    <t>100 57 15</t>
  </si>
  <si>
    <t>l21</t>
  </si>
  <si>
    <t>@L22v21倒</t>
  </si>
  <si>
    <t>259 2 42</t>
  </si>
  <si>
    <t>theodolite</t>
  </si>
  <si>
    <t>非常暗 视角孔太小 需要夹角 
使用准星要注意</t>
  </si>
  <si>
    <t>@L14bs15</t>
  </si>
  <si>
    <t>99 6 6</t>
  </si>
  <si>
    <t>@L14bs15倒</t>
  </si>
  <si>
    <t>260 53 43</t>
  </si>
  <si>
    <t>104 15 21</t>
  </si>
  <si>
    <t>255 44 51</t>
  </si>
  <si>
    <t>@L13bs14</t>
  </si>
  <si>
    <t>104 51 59</t>
  </si>
  <si>
    <t>@L13bs14倒</t>
  </si>
  <si>
    <t>255 07 42</t>
  </si>
  <si>
    <t>111 31 14</t>
  </si>
  <si>
    <t>248 28 59</t>
  </si>
  <si>
    <t>测站</t>
  </si>
  <si>
    <t>夹角</t>
  </si>
  <si>
    <t>夹角调整</t>
  </si>
  <si>
    <t>bearing</t>
  </si>
  <si>
    <t>degree</t>
  </si>
  <si>
    <t>minute</t>
  </si>
  <si>
    <t>second</t>
  </si>
  <si>
    <t>l11角</t>
  </si>
  <si>
    <t>l11</t>
  </si>
  <si>
    <t>l115</t>
  </si>
  <si>
    <t>l14</t>
  </si>
  <si>
    <t>l13</t>
  </si>
  <si>
    <t>l12</t>
  </si>
  <si>
    <t>夹角总和</t>
  </si>
  <si>
    <t>夹角误差</t>
  </si>
  <si>
    <t>平尺总和</t>
  </si>
  <si>
    <t>夹角误差率</t>
  </si>
  <si>
    <t>brg</t>
  </si>
  <si>
    <t>cos</t>
  </si>
  <si>
    <t>sin</t>
  </si>
  <si>
    <t>hd</t>
  </si>
  <si>
    <t>d n</t>
  </si>
  <si>
    <t>d e</t>
  </si>
  <si>
    <t>dn adj</t>
  </si>
  <si>
    <t>de adj</t>
  </si>
  <si>
    <t>l11 to 12</t>
  </si>
  <si>
    <t>l115</t>
  </si>
  <si>
    <t>l14</t>
  </si>
  <si>
    <t>l13</t>
  </si>
  <si>
    <t>l12</t>
  </si>
  <si>
    <t>sum</t>
  </si>
  <si>
    <t>err adj rate</t>
  </si>
  <si>
    <t>del</t>
  </si>
</sst>
</file>

<file path=xl/styles.xml><?xml version="1.0" encoding="utf-8"?>
<styleSheet xmlns="http://schemas.openxmlformats.org/spreadsheetml/2006/main">
  <numFmts count="73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;[Red]-0.000"/>
    <numFmt numFmtId="65" formatCode="0.00;[Red]-0.00"/>
    <numFmt numFmtId="66" formatCode="0.000"/>
    <numFmt numFmtId="67" formatCode="0;[Red]-0"/>
    <numFmt numFmtId="68" formatCode="0.0"/>
    <numFmt numFmtId="69" formatCode="0.0;[Red]-0.0"/>
    <numFmt numFmtId="70" formatCode="0.0_);[Red](0.0)"/>
    <numFmt numFmtId="71" formatCode="0.000_);[Red](0.000)"/>
    <numFmt numFmtId="72" formatCode="0.0000_);[Red](0.0000)"/>
  </numFmts>
  <fonts count="214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  <font>
      <b/>
      <sz val="10"/>
      <name val="Times New Roman"/>
      <color rgb="FF000000"/>
    </font>
  </fonts>
  <fills count="882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8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FFFF"/>
      </top>
      <bottom/>
      <diagonal/>
    </border>
    <border>
      <left/>
      <right style="thin">
        <color rgb="FF800080"/>
      </right>
      <top style="thin">
        <color rgb="FF800000"/>
      </top>
      <bottom/>
      <diagonal/>
    </border>
    <border>
      <left style="thin">
        <color rgb="FF008080"/>
      </left>
      <right/>
      <top/>
      <bottom style="thin">
        <color rgb="FF0000FF"/>
      </bottom>
      <diagonal/>
    </border>
    <border>
      <left/>
      <right/>
      <top/>
      <bottom style="thin">
        <color rgb="FF00CCFF"/>
      </bottom>
      <diagonal/>
    </border>
    <border>
      <left/>
      <right style="thin">
        <color rgb="FFCCFFFF"/>
      </right>
      <top/>
      <bottom style="thin">
        <color rgb="FFCCFFCC"/>
      </bottom>
      <diagonal/>
    </border>
    <border>
      <left style="thin">
        <color rgb="FFFFFF99"/>
      </left>
      <right/>
      <top style="thin">
        <color rgb="FF99CCFF"/>
      </top>
      <bottom/>
      <diagonal/>
    </border>
    <border>
      <left/>
      <right/>
      <top style="thin">
        <color rgb="FFFF99CC"/>
      </top>
      <bottom/>
      <diagonal/>
    </border>
    <border>
      <left/>
      <right style="thin">
        <color rgb="FFCC99FF"/>
      </right>
      <top style="thin">
        <color rgb="FFFFCC99"/>
      </top>
      <bottom/>
      <diagonal/>
    </border>
    <border>
      <left style="thin">
        <color rgb="FF3366FF"/>
      </left>
      <right/>
      <top/>
      <bottom/>
      <diagonal/>
    </border>
    <border>
      <left/>
      <right style="thin">
        <color rgb="FF33CCCC"/>
      </right>
      <top/>
      <bottom/>
      <diagonal/>
    </border>
    <border>
      <left style="thin">
        <color rgb="FF99CC00"/>
      </left>
      <right/>
      <top/>
      <bottom style="thin">
        <color rgb="FFFFCC00"/>
      </bottom>
      <diagonal/>
    </border>
    <border>
      <left/>
      <right/>
      <top/>
      <bottom style="thin">
        <color rgb="FFFF9900"/>
      </bottom>
      <diagonal/>
    </border>
    <border>
      <left/>
      <right style="thin">
        <color rgb="FFFF6600"/>
      </right>
      <top/>
      <bottom style="thin">
        <color rgb="FF666699"/>
      </bottom>
      <diagonal/>
    </border>
  </borders>
  <cellStyleXfs count="1">
    <xf numFmtId="0" fontId="0" fillId="0" borderId="0">
      <alignment vertical="center"/>
    </xf>
  </cellStyleXfs>
  <cellXfs count="1195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3" borderId="273" xfId="0">
      <alignment vertical="center"/>
    </xf>
    <xf numFmtId="0" fontId="66" fillId="274" borderId="274" xfId="0">
      <alignment vertical="center"/>
    </xf>
    <xf numFmtId="0" fontId="66" fillId="275" borderId="275" xfId="0">
      <alignment vertical="center"/>
    </xf>
    <xf numFmtId="0" fontId="67" fillId="276" borderId="276" xfId="0">
      <alignment vertical="center"/>
    </xf>
    <xf numFmtId="0" fontId="67" fillId="277" borderId="277" xfId="0">
      <alignment vertical="center"/>
    </xf>
    <xf numFmtId="0" fontId="65" fillId="278" borderId="278" xfId="0">
      <alignment vertical="center"/>
    </xf>
    <xf numFmtId="0" fontId="65" fillId="279" borderId="279" xfId="0">
      <alignment vertical="center"/>
    </xf>
    <xf numFmtId="0" fontId="65" fillId="280" borderId="280" xfId="0">
      <alignment vertical="center"/>
    </xf>
    <xf numFmtId="0" fontId="65" fillId="281" borderId="281" xfId="0">
      <alignment vertical="center"/>
    </xf>
    <xf numFmtId="0" fontId="65" fillId="282" borderId="282" xfId="0">
      <alignment vertical="center"/>
    </xf>
    <xf numFmtId="0" fontId="65" fillId="283" borderId="283" xfId="0">
      <alignment vertical="center"/>
    </xf>
    <xf numFmtId="0" fontId="65" fillId="284" borderId="284" xfId="0">
      <alignment vertical="center"/>
    </xf>
    <xf numFmtId="0" fontId="65" fillId="285" borderId="285" xfId="0">
      <alignment vertical="center"/>
    </xf>
    <xf numFmtId="0" fontId="65" fillId="286" borderId="286" xfId="0">
      <alignment vertical="center"/>
    </xf>
    <xf numFmtId="0" fontId="65" fillId="287" borderId="287" xfId="0">
      <alignment vertical="center"/>
    </xf>
    <xf numFmtId="0" fontId="65" fillId="288" borderId="288" xfId="0">
      <alignment vertical="center"/>
    </xf>
    <xf numFmtId="43" fontId="65" fillId="289" borderId="289" xfId="0">
      <alignment vertical="center"/>
    </xf>
    <xf numFmtId="41" fontId="65" fillId="290" borderId="290" xfId="0">
      <alignment vertical="center"/>
    </xf>
    <xf numFmtId="44" fontId="65" fillId="291" borderId="291" xfId="0">
      <alignment vertical="center"/>
    </xf>
    <xf numFmtId="42" fontId="65" fillId="292" borderId="292" xfId="0">
      <alignment vertical="center"/>
    </xf>
    <xf numFmtId="9" fontId="65" fillId="293" borderId="293" xfId="0">
      <alignment vertical="center"/>
    </xf>
    <xf numFmtId="0" fontId="69" fillId="273" borderId="273" xfId="0">
      <alignment horizontal="center" vertical="center"/>
    </xf>
    <xf numFmtId="0" fontId="70" fillId="294" borderId="294" xfId="0">
      <alignment vertical="center"/>
    </xf>
    <xf numFmtId="0" fontId="71" fillId="295" borderId="295" xfId="0">
      <alignment vertical="center"/>
    </xf>
    <xf numFmtId="0" fontId="71" fillId="296" borderId="296" xfId="0">
      <alignment vertical="center"/>
    </xf>
    <xf numFmtId="0" fontId="72" fillId="297" borderId="297" xfId="0">
      <alignment vertical="center"/>
    </xf>
    <xf numFmtId="0" fontId="72" fillId="298" borderId="298" xfId="0">
      <alignment vertical="center"/>
    </xf>
    <xf numFmtId="0" fontId="70" fillId="299" borderId="299" xfId="0">
      <alignment vertical="center"/>
    </xf>
    <xf numFmtId="0" fontId="70" fillId="300" borderId="300" xfId="0">
      <alignment vertical="center"/>
    </xf>
    <xf numFmtId="0" fontId="70" fillId="301" borderId="301" xfId="0">
      <alignment vertical="center"/>
    </xf>
    <xf numFmtId="0" fontId="70" fillId="302" borderId="302" xfId="0">
      <alignment vertical="center"/>
    </xf>
    <xf numFmtId="0" fontId="70" fillId="303" borderId="303" xfId="0">
      <alignment vertical="center"/>
    </xf>
    <xf numFmtId="0" fontId="70" fillId="304" borderId="304" xfId="0">
      <alignment vertical="center"/>
    </xf>
    <xf numFmtId="0" fontId="70" fillId="305" borderId="305" xfId="0">
      <alignment vertical="center"/>
    </xf>
    <xf numFmtId="0" fontId="70" fillId="306" borderId="306" xfId="0">
      <alignment vertical="center"/>
    </xf>
    <xf numFmtId="0" fontId="70" fillId="307" borderId="307" xfId="0">
      <alignment vertical="center"/>
    </xf>
    <xf numFmtId="0" fontId="70" fillId="308" borderId="308" xfId="0">
      <alignment vertical="center"/>
    </xf>
    <xf numFmtId="0" fontId="70" fillId="309" borderId="309" xfId="0">
      <alignment vertical="center"/>
    </xf>
    <xf numFmtId="43" fontId="70" fillId="310" borderId="310" xfId="0">
      <alignment vertical="center"/>
    </xf>
    <xf numFmtId="41" fontId="70" fillId="311" borderId="311" xfId="0">
      <alignment vertical="center"/>
    </xf>
    <xf numFmtId="44" fontId="70" fillId="312" borderId="312" xfId="0">
      <alignment vertical="center"/>
    </xf>
    <xf numFmtId="42" fontId="70" fillId="313" borderId="313" xfId="0">
      <alignment vertical="center"/>
    </xf>
    <xf numFmtId="9" fontId="70" fillId="314" borderId="314" xfId="0">
      <alignment vertical="center"/>
    </xf>
    <xf numFmtId="0" fontId="74" fillId="294" borderId="294" xfId="0">
      <alignment horizontal="center" vertical="center"/>
    </xf>
    <xf numFmtId="0" fontId="75" fillId="315" borderId="315" xfId="0">
      <alignment vertical="center"/>
    </xf>
    <xf numFmtId="0" fontId="76" fillId="316" borderId="316" xfId="0">
      <alignment vertical="center"/>
    </xf>
    <xf numFmtId="0" fontId="76" fillId="317" borderId="317" xfId="0">
      <alignment vertical="center"/>
    </xf>
    <xf numFmtId="0" fontId="77" fillId="318" borderId="318" xfId="0">
      <alignment vertical="center"/>
    </xf>
    <xf numFmtId="0" fontId="77" fillId="319" borderId="319" xfId="0">
      <alignment vertical="center"/>
    </xf>
    <xf numFmtId="0" fontId="75" fillId="320" borderId="320" xfId="0">
      <alignment vertical="center"/>
    </xf>
    <xf numFmtId="0" fontId="75" fillId="321" borderId="321" xfId="0">
      <alignment vertical="center"/>
    </xf>
    <xf numFmtId="0" fontId="75" fillId="322" borderId="322" xfId="0">
      <alignment vertical="center"/>
    </xf>
    <xf numFmtId="0" fontId="75" fillId="323" borderId="323" xfId="0">
      <alignment vertical="center"/>
    </xf>
    <xf numFmtId="0" fontId="75" fillId="324" borderId="324" xfId="0">
      <alignment vertical="center"/>
    </xf>
    <xf numFmtId="0" fontId="75" fillId="325" borderId="325" xfId="0">
      <alignment vertical="center"/>
    </xf>
    <xf numFmtId="0" fontId="75" fillId="326" borderId="326" xfId="0">
      <alignment vertical="center"/>
    </xf>
    <xf numFmtId="0" fontId="75" fillId="327" borderId="327" xfId="0">
      <alignment vertical="center"/>
    </xf>
    <xf numFmtId="0" fontId="75" fillId="328" borderId="328" xfId="0">
      <alignment vertical="center"/>
    </xf>
    <xf numFmtId="0" fontId="75" fillId="329" borderId="329" xfId="0">
      <alignment vertical="center"/>
    </xf>
    <xf numFmtId="0" fontId="75" fillId="330" borderId="330" xfId="0">
      <alignment vertical="center"/>
    </xf>
    <xf numFmtId="43" fontId="75" fillId="331" borderId="331" xfId="0">
      <alignment vertical="center"/>
    </xf>
    <xf numFmtId="41" fontId="75" fillId="332" borderId="332" xfId="0">
      <alignment vertical="center"/>
    </xf>
    <xf numFmtId="44" fontId="75" fillId="333" borderId="333" xfId="0">
      <alignment vertical="center"/>
    </xf>
    <xf numFmtId="42" fontId="75" fillId="334" borderId="334" xfId="0">
      <alignment vertical="center"/>
    </xf>
    <xf numFmtId="9" fontId="75" fillId="335" borderId="335" xfId="0">
      <alignment vertical="center"/>
    </xf>
    <xf numFmtId="0" fontId="79" fillId="315" borderId="315" xfId="0">
      <alignment horizontal="center" vertical="center"/>
    </xf>
    <xf numFmtId="0" fontId="80" fillId="336" borderId="336" xfId="0">
      <alignment vertical="center"/>
    </xf>
    <xf numFmtId="0" fontId="81" fillId="337" borderId="337" xfId="0">
      <alignment vertical="center"/>
    </xf>
    <xf numFmtId="0" fontId="81" fillId="338" borderId="338" xfId="0">
      <alignment vertical="center"/>
    </xf>
    <xf numFmtId="0" fontId="82" fillId="339" borderId="339" xfId="0">
      <alignment vertical="center"/>
    </xf>
    <xf numFmtId="0" fontId="82" fillId="340" borderId="340" xfId="0">
      <alignment vertical="center"/>
    </xf>
    <xf numFmtId="0" fontId="80" fillId="341" borderId="341" xfId="0">
      <alignment vertical="center"/>
    </xf>
    <xf numFmtId="0" fontId="80" fillId="342" borderId="342" xfId="0">
      <alignment vertical="center"/>
    </xf>
    <xf numFmtId="0" fontId="80" fillId="343" borderId="343" xfId="0">
      <alignment vertical="center"/>
    </xf>
    <xf numFmtId="0" fontId="80" fillId="344" borderId="344" xfId="0">
      <alignment vertical="center"/>
    </xf>
    <xf numFmtId="0" fontId="80" fillId="345" borderId="345" xfId="0">
      <alignment vertical="center"/>
    </xf>
    <xf numFmtId="0" fontId="80" fillId="346" borderId="346" xfId="0">
      <alignment vertical="center"/>
    </xf>
    <xf numFmtId="0" fontId="80" fillId="347" borderId="347" xfId="0">
      <alignment vertical="center"/>
    </xf>
    <xf numFmtId="0" fontId="80" fillId="348" borderId="348" xfId="0">
      <alignment vertical="center"/>
    </xf>
    <xf numFmtId="0" fontId="80" fillId="349" borderId="349" xfId="0">
      <alignment vertical="center"/>
    </xf>
    <xf numFmtId="0" fontId="80" fillId="350" borderId="350" xfId="0">
      <alignment vertical="center"/>
    </xf>
    <xf numFmtId="0" fontId="80" fillId="351" borderId="351" xfId="0">
      <alignment vertical="center"/>
    </xf>
    <xf numFmtId="43" fontId="80" fillId="352" borderId="352" xfId="0">
      <alignment vertical="center"/>
    </xf>
    <xf numFmtId="41" fontId="80" fillId="353" borderId="353" xfId="0">
      <alignment vertical="center"/>
    </xf>
    <xf numFmtId="44" fontId="80" fillId="354" borderId="354" xfId="0">
      <alignment vertical="center"/>
    </xf>
    <xf numFmtId="42" fontId="80" fillId="355" borderId="355" xfId="0">
      <alignment vertical="center"/>
    </xf>
    <xf numFmtId="9" fontId="80" fillId="356" borderId="356" xfId="0">
      <alignment vertical="center"/>
    </xf>
    <xf numFmtId="0" fontId="84" fillId="336" borderId="336" xfId="0">
      <alignment horizontal="center" vertical="center"/>
    </xf>
    <xf numFmtId="0" fontId="85" fillId="357" borderId="357" xfId="0">
      <alignment vertical="center"/>
    </xf>
    <xf numFmtId="0" fontId="86" fillId="358" borderId="358" xfId="0">
      <alignment vertical="center"/>
    </xf>
    <xf numFmtId="0" fontId="86" fillId="359" borderId="359" xfId="0">
      <alignment vertical="center"/>
    </xf>
    <xf numFmtId="0" fontId="87" fillId="360" borderId="360" xfId="0">
      <alignment vertical="center"/>
    </xf>
    <xf numFmtId="0" fontId="87" fillId="361" borderId="361" xfId="0">
      <alignment vertical="center"/>
    </xf>
    <xf numFmtId="0" fontId="85" fillId="362" borderId="362" xfId="0">
      <alignment vertical="center"/>
    </xf>
    <xf numFmtId="0" fontId="85" fillId="363" borderId="363" xfId="0">
      <alignment vertical="center"/>
    </xf>
    <xf numFmtId="0" fontId="85" fillId="364" borderId="364" xfId="0">
      <alignment vertical="center"/>
    </xf>
    <xf numFmtId="0" fontId="85" fillId="365" borderId="365" xfId="0">
      <alignment vertical="center"/>
    </xf>
    <xf numFmtId="0" fontId="85" fillId="366" borderId="366" xfId="0">
      <alignment vertical="center"/>
    </xf>
    <xf numFmtId="0" fontId="85" fillId="367" borderId="367" xfId="0">
      <alignment vertical="center"/>
    </xf>
    <xf numFmtId="0" fontId="85" fillId="368" borderId="368" xfId="0">
      <alignment vertical="center"/>
    </xf>
    <xf numFmtId="0" fontId="85" fillId="369" borderId="369" xfId="0">
      <alignment vertical="center"/>
    </xf>
    <xf numFmtId="0" fontId="85" fillId="370" borderId="370" xfId="0">
      <alignment vertical="center"/>
    </xf>
    <xf numFmtId="0" fontId="85" fillId="371" borderId="371" xfId="0">
      <alignment vertical="center"/>
    </xf>
    <xf numFmtId="0" fontId="85" fillId="372" borderId="372" xfId="0">
      <alignment vertical="center"/>
    </xf>
    <xf numFmtId="43" fontId="85" fillId="373" borderId="373" xfId="0">
      <alignment vertical="center"/>
    </xf>
    <xf numFmtId="41" fontId="85" fillId="374" borderId="374" xfId="0">
      <alignment vertical="center"/>
    </xf>
    <xf numFmtId="44" fontId="85" fillId="375" borderId="375" xfId="0">
      <alignment vertical="center"/>
    </xf>
    <xf numFmtId="42" fontId="85" fillId="376" borderId="376" xfId="0">
      <alignment vertical="center"/>
    </xf>
    <xf numFmtId="9" fontId="85" fillId="377" borderId="377" xfId="0">
      <alignment vertical="center"/>
    </xf>
    <xf numFmtId="0" fontId="89" fillId="357" borderId="357" xfId="0">
      <alignment horizontal="center" vertical="center"/>
    </xf>
    <xf numFmtId="0" fontId="90" fillId="378" borderId="378" xfId="0">
      <alignment vertical="center"/>
    </xf>
    <xf numFmtId="0" fontId="91" fillId="379" borderId="379" xfId="0">
      <alignment vertical="center"/>
    </xf>
    <xf numFmtId="0" fontId="91" fillId="380" borderId="380" xfId="0">
      <alignment vertical="center"/>
    </xf>
    <xf numFmtId="0" fontId="92" fillId="381" borderId="381" xfId="0">
      <alignment vertical="center"/>
    </xf>
    <xf numFmtId="0" fontId="92" fillId="382" borderId="382" xfId="0">
      <alignment vertical="center"/>
    </xf>
    <xf numFmtId="0" fontId="90" fillId="383" borderId="383" xfId="0">
      <alignment vertical="center"/>
    </xf>
    <xf numFmtId="0" fontId="90" fillId="384" borderId="384" xfId="0">
      <alignment vertical="center"/>
    </xf>
    <xf numFmtId="0" fontId="90" fillId="385" borderId="385" xfId="0">
      <alignment vertical="center"/>
    </xf>
    <xf numFmtId="0" fontId="90" fillId="386" borderId="386" xfId="0">
      <alignment vertical="center"/>
    </xf>
    <xf numFmtId="0" fontId="90" fillId="387" borderId="387" xfId="0">
      <alignment vertical="center"/>
    </xf>
    <xf numFmtId="0" fontId="90" fillId="388" borderId="388" xfId="0">
      <alignment vertical="center"/>
    </xf>
    <xf numFmtId="0" fontId="90" fillId="389" borderId="389" xfId="0">
      <alignment vertical="center"/>
    </xf>
    <xf numFmtId="0" fontId="90" fillId="390" borderId="390" xfId="0">
      <alignment vertical="center"/>
    </xf>
    <xf numFmtId="0" fontId="90" fillId="391" borderId="391" xfId="0">
      <alignment vertical="center"/>
    </xf>
    <xf numFmtId="0" fontId="90" fillId="392" borderId="392" xfId="0">
      <alignment vertical="center"/>
    </xf>
    <xf numFmtId="0" fontId="90" fillId="393" borderId="393" xfId="0">
      <alignment vertical="center"/>
    </xf>
    <xf numFmtId="43" fontId="90" fillId="394" borderId="394" xfId="0">
      <alignment vertical="center"/>
    </xf>
    <xf numFmtId="41" fontId="90" fillId="395" borderId="395" xfId="0">
      <alignment vertical="center"/>
    </xf>
    <xf numFmtId="44" fontId="90" fillId="396" borderId="396" xfId="0">
      <alignment vertical="center"/>
    </xf>
    <xf numFmtId="42" fontId="90" fillId="397" borderId="397" xfId="0">
      <alignment vertical="center"/>
    </xf>
    <xf numFmtId="9" fontId="90" fillId="398" borderId="398" xfId="0">
      <alignment vertical="center"/>
    </xf>
    <xf numFmtId="0" fontId="94" fillId="378" borderId="378" xfId="0">
      <alignment horizontal="center" vertical="center"/>
    </xf>
    <xf numFmtId="0" fontId="95" fillId="399" borderId="399" xfId="0">
      <alignment vertical="center"/>
    </xf>
    <xf numFmtId="0" fontId="96" fillId="400" borderId="400" xfId="0">
      <alignment vertical="center"/>
    </xf>
    <xf numFmtId="0" fontId="96" fillId="401" borderId="401" xfId="0">
      <alignment vertical="center"/>
    </xf>
    <xf numFmtId="0" fontId="97" fillId="402" borderId="402" xfId="0">
      <alignment vertical="center"/>
    </xf>
    <xf numFmtId="0" fontId="97" fillId="403" borderId="403" xfId="0">
      <alignment vertical="center"/>
    </xf>
    <xf numFmtId="0" fontId="95" fillId="404" borderId="404" xfId="0">
      <alignment vertical="center"/>
    </xf>
    <xf numFmtId="0" fontId="95" fillId="405" borderId="405" xfId="0">
      <alignment vertical="center"/>
    </xf>
    <xf numFmtId="0" fontId="95" fillId="406" borderId="406" xfId="0">
      <alignment vertical="center"/>
    </xf>
    <xf numFmtId="0" fontId="95" fillId="407" borderId="407" xfId="0">
      <alignment vertical="center"/>
    </xf>
    <xf numFmtId="0" fontId="95" fillId="408" borderId="408" xfId="0">
      <alignment vertical="center"/>
    </xf>
    <xf numFmtId="0" fontId="95" fillId="409" borderId="409" xfId="0">
      <alignment vertical="center"/>
    </xf>
    <xf numFmtId="0" fontId="95" fillId="410" borderId="410" xfId="0">
      <alignment vertical="center"/>
    </xf>
    <xf numFmtId="0" fontId="95" fillId="411" borderId="411" xfId="0">
      <alignment vertical="center"/>
    </xf>
    <xf numFmtId="0" fontId="95" fillId="412" borderId="412" xfId="0">
      <alignment vertical="center"/>
    </xf>
    <xf numFmtId="0" fontId="95" fillId="413" borderId="413" xfId="0">
      <alignment vertical="center"/>
    </xf>
    <xf numFmtId="0" fontId="95" fillId="414" borderId="414" xfId="0">
      <alignment vertical="center"/>
    </xf>
    <xf numFmtId="43" fontId="95" fillId="415" borderId="415" xfId="0">
      <alignment vertical="center"/>
    </xf>
    <xf numFmtId="41" fontId="95" fillId="416" borderId="416" xfId="0">
      <alignment vertical="center"/>
    </xf>
    <xf numFmtId="44" fontId="95" fillId="417" borderId="417" xfId="0">
      <alignment vertical="center"/>
    </xf>
    <xf numFmtId="42" fontId="95" fillId="418" borderId="418" xfId="0">
      <alignment vertical="center"/>
    </xf>
    <xf numFmtId="9" fontId="95" fillId="419" borderId="419" xfId="0">
      <alignment vertical="center"/>
    </xf>
    <xf numFmtId="0" fontId="99" fillId="399" borderId="399" xfId="0">
      <alignment horizontal="center" vertical="center"/>
    </xf>
    <xf numFmtId="0" fontId="100" fillId="420" borderId="420" xfId="0">
      <alignment vertical="center"/>
    </xf>
    <xf numFmtId="0" fontId="101" fillId="421" borderId="421" xfId="0">
      <alignment vertical="center"/>
    </xf>
    <xf numFmtId="0" fontId="101" fillId="422" borderId="422" xfId="0">
      <alignment vertical="center"/>
    </xf>
    <xf numFmtId="0" fontId="102" fillId="423" borderId="423" xfId="0">
      <alignment vertical="center"/>
    </xf>
    <xf numFmtId="0" fontId="102" fillId="424" borderId="424" xfId="0">
      <alignment vertical="center"/>
    </xf>
    <xf numFmtId="0" fontId="100" fillId="425" borderId="425" xfId="0">
      <alignment vertical="center"/>
    </xf>
    <xf numFmtId="0" fontId="100" fillId="426" borderId="426" xfId="0">
      <alignment vertical="center"/>
    </xf>
    <xf numFmtId="0" fontId="100" fillId="427" borderId="427" xfId="0">
      <alignment vertical="center"/>
    </xf>
    <xf numFmtId="0" fontId="100" fillId="428" borderId="428" xfId="0">
      <alignment vertical="center"/>
    </xf>
    <xf numFmtId="0" fontId="100" fillId="429" borderId="429" xfId="0">
      <alignment vertical="center"/>
    </xf>
    <xf numFmtId="0" fontId="100" fillId="430" borderId="430" xfId="0">
      <alignment vertical="center"/>
    </xf>
    <xf numFmtId="0" fontId="100" fillId="431" borderId="431" xfId="0">
      <alignment vertical="center"/>
    </xf>
    <xf numFmtId="0" fontId="100" fillId="432" borderId="432" xfId="0">
      <alignment vertical="center"/>
    </xf>
    <xf numFmtId="0" fontId="100" fillId="433" borderId="433" xfId="0">
      <alignment vertical="center"/>
    </xf>
    <xf numFmtId="0" fontId="100" fillId="434" borderId="434" xfId="0">
      <alignment vertical="center"/>
    </xf>
    <xf numFmtId="0" fontId="100" fillId="435" borderId="435" xfId="0">
      <alignment vertical="center"/>
    </xf>
    <xf numFmtId="43" fontId="100" fillId="436" borderId="436" xfId="0">
      <alignment vertical="center"/>
    </xf>
    <xf numFmtId="41" fontId="100" fillId="437" borderId="437" xfId="0">
      <alignment vertical="center"/>
    </xf>
    <xf numFmtId="44" fontId="100" fillId="438" borderId="438" xfId="0">
      <alignment vertical="center"/>
    </xf>
    <xf numFmtId="42" fontId="100" fillId="439" borderId="439" xfId="0">
      <alignment vertical="center"/>
    </xf>
    <xf numFmtId="9" fontId="100" fillId="440" borderId="440" xfId="0">
      <alignment vertical="center"/>
    </xf>
    <xf numFmtId="0" fontId="104" fillId="420" borderId="420" xfId="0">
      <alignment horizontal="center" vertical="center"/>
    </xf>
    <xf numFmtId="0" fontId="105" fillId="441" borderId="441" xfId="0">
      <alignment vertical="center"/>
    </xf>
    <xf numFmtId="0" fontId="106" fillId="442" borderId="442" xfId="0">
      <alignment vertical="center"/>
    </xf>
    <xf numFmtId="0" fontId="106" fillId="443" borderId="443" xfId="0">
      <alignment vertical="center"/>
    </xf>
    <xf numFmtId="0" fontId="107" fillId="444" borderId="444" xfId="0">
      <alignment vertical="center"/>
    </xf>
    <xf numFmtId="0" fontId="107" fillId="445" borderId="445" xfId="0">
      <alignment vertical="center"/>
    </xf>
    <xf numFmtId="0" fontId="105" fillId="446" borderId="446" xfId="0">
      <alignment vertical="center"/>
    </xf>
    <xf numFmtId="0" fontId="105" fillId="447" borderId="447" xfId="0">
      <alignment vertical="center"/>
    </xf>
    <xf numFmtId="0" fontId="105" fillId="448" borderId="448" xfId="0">
      <alignment vertical="center"/>
    </xf>
    <xf numFmtId="0" fontId="105" fillId="449" borderId="449" xfId="0">
      <alignment vertical="center"/>
    </xf>
    <xf numFmtId="0" fontId="105" fillId="450" borderId="450" xfId="0">
      <alignment vertical="center"/>
    </xf>
    <xf numFmtId="0" fontId="105" fillId="451" borderId="451" xfId="0">
      <alignment vertical="center"/>
    </xf>
    <xf numFmtId="0" fontId="105" fillId="452" borderId="452" xfId="0">
      <alignment vertical="center"/>
    </xf>
    <xf numFmtId="0" fontId="105" fillId="453" borderId="453" xfId="0">
      <alignment vertical="center"/>
    </xf>
    <xf numFmtId="0" fontId="105" fillId="454" borderId="454" xfId="0">
      <alignment vertical="center"/>
    </xf>
    <xf numFmtId="0" fontId="105" fillId="455" borderId="455" xfId="0">
      <alignment vertical="center"/>
    </xf>
    <xf numFmtId="0" fontId="105" fillId="456" borderId="456" xfId="0">
      <alignment vertical="center"/>
    </xf>
    <xf numFmtId="43" fontId="105" fillId="457" borderId="457" xfId="0">
      <alignment vertical="center"/>
    </xf>
    <xf numFmtId="41" fontId="105" fillId="458" borderId="458" xfId="0">
      <alignment vertical="center"/>
    </xf>
    <xf numFmtId="44" fontId="105" fillId="459" borderId="459" xfId="0">
      <alignment vertical="center"/>
    </xf>
    <xf numFmtId="42" fontId="105" fillId="460" borderId="460" xfId="0">
      <alignment vertical="center"/>
    </xf>
    <xf numFmtId="9" fontId="105" fillId="461" borderId="461" xfId="0">
      <alignment vertical="center"/>
    </xf>
    <xf numFmtId="0" fontId="109" fillId="441" borderId="441" xfId="0">
      <alignment horizontal="center" vertical="center"/>
    </xf>
    <xf numFmtId="0" fontId="110" fillId="462" borderId="462" xfId="0">
      <alignment vertical="center"/>
    </xf>
    <xf numFmtId="0" fontId="111" fillId="463" borderId="463" xfId="0">
      <alignment vertical="center"/>
    </xf>
    <xf numFmtId="0" fontId="111" fillId="464" borderId="464" xfId="0">
      <alignment vertical="center"/>
    </xf>
    <xf numFmtId="0" fontId="112" fillId="465" borderId="465" xfId="0">
      <alignment vertical="center"/>
    </xf>
    <xf numFmtId="0" fontId="112" fillId="466" borderId="466" xfId="0">
      <alignment vertical="center"/>
    </xf>
    <xf numFmtId="0" fontId="110" fillId="467" borderId="467" xfId="0">
      <alignment vertical="center"/>
    </xf>
    <xf numFmtId="0" fontId="110" fillId="468" borderId="468" xfId="0">
      <alignment vertical="center"/>
    </xf>
    <xf numFmtId="0" fontId="110" fillId="469" borderId="469" xfId="0">
      <alignment vertical="center"/>
    </xf>
    <xf numFmtId="0" fontId="110" fillId="470" borderId="470" xfId="0">
      <alignment vertical="center"/>
    </xf>
    <xf numFmtId="0" fontId="110" fillId="471" borderId="471" xfId="0">
      <alignment vertical="center"/>
    </xf>
    <xf numFmtId="0" fontId="110" fillId="472" borderId="472" xfId="0">
      <alignment vertical="center"/>
    </xf>
    <xf numFmtId="0" fontId="110" fillId="473" borderId="473" xfId="0">
      <alignment vertical="center"/>
    </xf>
    <xf numFmtId="0" fontId="110" fillId="474" borderId="474" xfId="0">
      <alignment vertical="center"/>
    </xf>
    <xf numFmtId="0" fontId="110" fillId="475" borderId="475" xfId="0">
      <alignment vertical="center"/>
    </xf>
    <xf numFmtId="0" fontId="110" fillId="476" borderId="476" xfId="0">
      <alignment vertical="center"/>
    </xf>
    <xf numFmtId="0" fontId="110" fillId="477" borderId="477" xfId="0">
      <alignment vertical="center"/>
    </xf>
    <xf numFmtId="43" fontId="110" fillId="478" borderId="478" xfId="0">
      <alignment vertical="center"/>
    </xf>
    <xf numFmtId="41" fontId="110" fillId="479" borderId="479" xfId="0">
      <alignment vertical="center"/>
    </xf>
    <xf numFmtId="44" fontId="110" fillId="480" borderId="480" xfId="0">
      <alignment vertical="center"/>
    </xf>
    <xf numFmtId="42" fontId="110" fillId="481" borderId="481" xfId="0">
      <alignment vertical="center"/>
    </xf>
    <xf numFmtId="9" fontId="110" fillId="482" borderId="482" xfId="0">
      <alignment vertical="center"/>
    </xf>
    <xf numFmtId="0" fontId="114" fillId="462" borderId="462" xfId="0">
      <alignment horizontal="center" vertical="center"/>
    </xf>
    <xf numFmtId="0" fontId="115" fillId="483" borderId="483" xfId="0">
      <alignment vertical="center"/>
    </xf>
    <xf numFmtId="0" fontId="116" fillId="484" borderId="484" xfId="0">
      <alignment vertical="center"/>
    </xf>
    <xf numFmtId="0" fontId="116" fillId="485" borderId="485" xfId="0">
      <alignment vertical="center"/>
    </xf>
    <xf numFmtId="0" fontId="117" fillId="486" borderId="486" xfId="0">
      <alignment vertical="center"/>
    </xf>
    <xf numFmtId="0" fontId="117" fillId="487" borderId="487" xfId="0">
      <alignment vertical="center"/>
    </xf>
    <xf numFmtId="0" fontId="115" fillId="488" borderId="488" xfId="0">
      <alignment vertical="center"/>
    </xf>
    <xf numFmtId="0" fontId="115" fillId="489" borderId="489" xfId="0">
      <alignment vertical="center"/>
    </xf>
    <xf numFmtId="0" fontId="115" fillId="490" borderId="490" xfId="0">
      <alignment vertical="center"/>
    </xf>
    <xf numFmtId="0" fontId="115" fillId="491" borderId="491" xfId="0">
      <alignment vertical="center"/>
    </xf>
    <xf numFmtId="0" fontId="115" fillId="492" borderId="492" xfId="0">
      <alignment vertical="center"/>
    </xf>
    <xf numFmtId="0" fontId="115" fillId="493" borderId="493" xfId="0">
      <alignment vertical="center"/>
    </xf>
    <xf numFmtId="0" fontId="115" fillId="494" borderId="494" xfId="0">
      <alignment vertical="center"/>
    </xf>
    <xf numFmtId="0" fontId="115" fillId="495" borderId="495" xfId="0">
      <alignment vertical="center"/>
    </xf>
    <xf numFmtId="0" fontId="115" fillId="496" borderId="496" xfId="0">
      <alignment vertical="center"/>
    </xf>
    <xf numFmtId="0" fontId="115" fillId="497" borderId="497" xfId="0">
      <alignment vertical="center"/>
    </xf>
    <xf numFmtId="0" fontId="115" fillId="498" borderId="498" xfId="0">
      <alignment vertical="center"/>
    </xf>
    <xf numFmtId="43" fontId="115" fillId="499" borderId="499" xfId="0">
      <alignment vertical="center"/>
    </xf>
    <xf numFmtId="41" fontId="115" fillId="500" borderId="500" xfId="0">
      <alignment vertical="center"/>
    </xf>
    <xf numFmtId="44" fontId="115" fillId="501" borderId="501" xfId="0">
      <alignment vertical="center"/>
    </xf>
    <xf numFmtId="42" fontId="115" fillId="502" borderId="502" xfId="0">
      <alignment vertical="center"/>
    </xf>
    <xf numFmtId="9" fontId="115" fillId="503" borderId="503" xfId="0">
      <alignment vertical="center"/>
    </xf>
    <xf numFmtId="0" fontId="119" fillId="483" borderId="483" xfId="0">
      <alignment horizontal="center" vertical="center"/>
    </xf>
    <xf numFmtId="0" fontId="120" fillId="504" borderId="504" xfId="0">
      <alignment vertical="center"/>
    </xf>
    <xf numFmtId="0" fontId="121" fillId="505" borderId="505" xfId="0">
      <alignment vertical="center"/>
    </xf>
    <xf numFmtId="0" fontId="121" fillId="506" borderId="506" xfId="0">
      <alignment vertical="center"/>
    </xf>
    <xf numFmtId="0" fontId="122" fillId="507" borderId="507" xfId="0">
      <alignment vertical="center"/>
    </xf>
    <xf numFmtId="0" fontId="122" fillId="508" borderId="508" xfId="0">
      <alignment vertical="center"/>
    </xf>
    <xf numFmtId="0" fontId="120" fillId="509" borderId="509" xfId="0">
      <alignment vertical="center"/>
    </xf>
    <xf numFmtId="0" fontId="120" fillId="510" borderId="510" xfId="0">
      <alignment vertical="center"/>
    </xf>
    <xf numFmtId="0" fontId="120" fillId="511" borderId="511" xfId="0">
      <alignment vertical="center"/>
    </xf>
    <xf numFmtId="0" fontId="120" fillId="512" borderId="512" xfId="0">
      <alignment vertical="center"/>
    </xf>
    <xf numFmtId="0" fontId="120" fillId="513" borderId="513" xfId="0">
      <alignment vertical="center"/>
    </xf>
    <xf numFmtId="0" fontId="120" fillId="514" borderId="514" xfId="0">
      <alignment vertical="center"/>
    </xf>
    <xf numFmtId="0" fontId="120" fillId="515" borderId="515" xfId="0">
      <alignment vertical="center"/>
    </xf>
    <xf numFmtId="0" fontId="120" fillId="516" borderId="516" xfId="0">
      <alignment vertical="center"/>
    </xf>
    <xf numFmtId="0" fontId="120" fillId="517" borderId="517" xfId="0">
      <alignment vertical="center"/>
    </xf>
    <xf numFmtId="0" fontId="120" fillId="518" borderId="518" xfId="0">
      <alignment vertical="center"/>
    </xf>
    <xf numFmtId="0" fontId="120" fillId="519" borderId="519" xfId="0">
      <alignment vertical="center"/>
    </xf>
    <xf numFmtId="43" fontId="120" fillId="520" borderId="520" xfId="0">
      <alignment vertical="center"/>
    </xf>
    <xf numFmtId="41" fontId="120" fillId="521" borderId="521" xfId="0">
      <alignment vertical="center"/>
    </xf>
    <xf numFmtId="44" fontId="120" fillId="522" borderId="522" xfId="0">
      <alignment vertical="center"/>
    </xf>
    <xf numFmtId="42" fontId="120" fillId="523" borderId="523" xfId="0">
      <alignment vertical="center"/>
    </xf>
    <xf numFmtId="9" fontId="120" fillId="524" borderId="524" xfId="0">
      <alignment vertical="center"/>
    </xf>
    <xf numFmtId="0" fontId="124" fillId="504" borderId="504" xfId="0">
      <alignment horizontal="center" vertical="center"/>
    </xf>
    <xf numFmtId="0" fontId="125" fillId="525" borderId="525" xfId="0">
      <alignment vertical="center"/>
    </xf>
    <xf numFmtId="0" fontId="126" fillId="526" borderId="526" xfId="0">
      <alignment vertical="center"/>
    </xf>
    <xf numFmtId="0" fontId="126" fillId="527" borderId="527" xfId="0">
      <alignment vertical="center"/>
    </xf>
    <xf numFmtId="0" fontId="127" fillId="528" borderId="528" xfId="0">
      <alignment vertical="center"/>
    </xf>
    <xf numFmtId="0" fontId="127" fillId="529" borderId="529" xfId="0">
      <alignment vertical="center"/>
    </xf>
    <xf numFmtId="0" fontId="125" fillId="530" borderId="530" xfId="0">
      <alignment vertical="center"/>
    </xf>
    <xf numFmtId="0" fontId="125" fillId="531" borderId="531" xfId="0">
      <alignment vertical="center"/>
    </xf>
    <xf numFmtId="0" fontId="125" fillId="532" borderId="532" xfId="0">
      <alignment vertical="center"/>
    </xf>
    <xf numFmtId="0" fontId="125" fillId="533" borderId="533" xfId="0">
      <alignment vertical="center"/>
    </xf>
    <xf numFmtId="0" fontId="125" fillId="534" borderId="534" xfId="0">
      <alignment vertical="center"/>
    </xf>
    <xf numFmtId="0" fontId="125" fillId="535" borderId="535" xfId="0">
      <alignment vertical="center"/>
    </xf>
    <xf numFmtId="0" fontId="125" fillId="536" borderId="536" xfId="0">
      <alignment vertical="center"/>
    </xf>
    <xf numFmtId="0" fontId="125" fillId="537" borderId="537" xfId="0">
      <alignment vertical="center"/>
    </xf>
    <xf numFmtId="0" fontId="125" fillId="538" borderId="538" xfId="0">
      <alignment vertical="center"/>
    </xf>
    <xf numFmtId="0" fontId="125" fillId="539" borderId="539" xfId="0">
      <alignment vertical="center"/>
    </xf>
    <xf numFmtId="0" fontId="125" fillId="540" borderId="540" xfId="0">
      <alignment vertical="center"/>
    </xf>
    <xf numFmtId="43" fontId="125" fillId="541" borderId="541" xfId="0">
      <alignment vertical="center"/>
    </xf>
    <xf numFmtId="41" fontId="125" fillId="542" borderId="542" xfId="0">
      <alignment vertical="center"/>
    </xf>
    <xf numFmtId="44" fontId="125" fillId="543" borderId="543" xfId="0">
      <alignment vertical="center"/>
    </xf>
    <xf numFmtId="42" fontId="125" fillId="544" borderId="544" xfId="0">
      <alignment vertical="center"/>
    </xf>
    <xf numFmtId="9" fontId="125" fillId="545" borderId="545" xfId="0">
      <alignment vertical="center"/>
    </xf>
    <xf numFmtId="0" fontId="129" fillId="525" borderId="525" xfId="0">
      <alignment horizontal="center" vertical="center"/>
    </xf>
    <xf numFmtId="0" fontId="130" fillId="546" borderId="546" xfId="0">
      <alignment vertical="center"/>
    </xf>
    <xf numFmtId="0" fontId="131" fillId="547" borderId="547" xfId="0">
      <alignment vertical="center"/>
    </xf>
    <xf numFmtId="0" fontId="131" fillId="548" borderId="548" xfId="0">
      <alignment vertical="center"/>
    </xf>
    <xf numFmtId="0" fontId="132" fillId="549" borderId="549" xfId="0">
      <alignment vertical="center"/>
    </xf>
    <xf numFmtId="0" fontId="132" fillId="550" borderId="550" xfId="0">
      <alignment vertical="center"/>
    </xf>
    <xf numFmtId="0" fontId="130" fillId="551" borderId="551" xfId="0">
      <alignment vertical="center"/>
    </xf>
    <xf numFmtId="0" fontId="130" fillId="552" borderId="552" xfId="0">
      <alignment vertical="center"/>
    </xf>
    <xf numFmtId="0" fontId="130" fillId="553" borderId="553" xfId="0">
      <alignment vertical="center"/>
    </xf>
    <xf numFmtId="0" fontId="130" fillId="554" borderId="554" xfId="0">
      <alignment vertical="center"/>
    </xf>
    <xf numFmtId="0" fontId="130" fillId="555" borderId="555" xfId="0">
      <alignment vertical="center"/>
    </xf>
    <xf numFmtId="0" fontId="130" fillId="556" borderId="556" xfId="0">
      <alignment vertical="center"/>
    </xf>
    <xf numFmtId="0" fontId="130" fillId="557" borderId="557" xfId="0">
      <alignment vertical="center"/>
    </xf>
    <xf numFmtId="0" fontId="130" fillId="558" borderId="558" xfId="0">
      <alignment vertical="center"/>
    </xf>
    <xf numFmtId="0" fontId="130" fillId="559" borderId="559" xfId="0">
      <alignment vertical="center"/>
    </xf>
    <xf numFmtId="0" fontId="130" fillId="560" borderId="560" xfId="0">
      <alignment vertical="center"/>
    </xf>
    <xf numFmtId="0" fontId="130" fillId="561" borderId="561" xfId="0">
      <alignment vertical="center"/>
    </xf>
    <xf numFmtId="43" fontId="130" fillId="562" borderId="562" xfId="0">
      <alignment vertical="center"/>
    </xf>
    <xf numFmtId="41" fontId="130" fillId="563" borderId="563" xfId="0">
      <alignment vertical="center"/>
    </xf>
    <xf numFmtId="44" fontId="130" fillId="564" borderId="564" xfId="0">
      <alignment vertical="center"/>
    </xf>
    <xf numFmtId="42" fontId="130" fillId="565" borderId="565" xfId="0">
      <alignment vertical="center"/>
    </xf>
    <xf numFmtId="9" fontId="130" fillId="566" borderId="566" xfId="0">
      <alignment vertical="center"/>
    </xf>
    <xf numFmtId="0" fontId="134" fillId="546" borderId="546" xfId="0">
      <alignment horizontal="center" vertical="center"/>
    </xf>
    <xf numFmtId="0" fontId="135" fillId="567" borderId="567" xfId="0">
      <alignment vertical="center"/>
    </xf>
    <xf numFmtId="0" fontId="136" fillId="568" borderId="568" xfId="0">
      <alignment vertical="center"/>
    </xf>
    <xf numFmtId="0" fontId="136" fillId="569" borderId="569" xfId="0">
      <alignment vertical="center"/>
    </xf>
    <xf numFmtId="0" fontId="137" fillId="570" borderId="570" xfId="0">
      <alignment vertical="center"/>
    </xf>
    <xf numFmtId="0" fontId="137" fillId="571" borderId="571" xfId="0">
      <alignment vertical="center"/>
    </xf>
    <xf numFmtId="0" fontId="135" fillId="572" borderId="572" xfId="0">
      <alignment vertical="center"/>
    </xf>
    <xf numFmtId="0" fontId="135" fillId="573" borderId="573" xfId="0">
      <alignment vertical="center"/>
    </xf>
    <xf numFmtId="0" fontId="135" fillId="574" borderId="574" xfId="0">
      <alignment vertical="center"/>
    </xf>
    <xf numFmtId="0" fontId="135" fillId="575" borderId="575" xfId="0">
      <alignment vertical="center"/>
    </xf>
    <xf numFmtId="0" fontId="135" fillId="576" borderId="576" xfId="0">
      <alignment vertical="center"/>
    </xf>
    <xf numFmtId="0" fontId="135" fillId="577" borderId="577" xfId="0">
      <alignment vertical="center"/>
    </xf>
    <xf numFmtId="0" fontId="135" fillId="578" borderId="578" xfId="0">
      <alignment vertical="center"/>
    </xf>
    <xf numFmtId="0" fontId="135" fillId="579" borderId="579" xfId="0">
      <alignment vertical="center"/>
    </xf>
    <xf numFmtId="0" fontId="135" fillId="580" borderId="580" xfId="0">
      <alignment vertical="center"/>
    </xf>
    <xf numFmtId="0" fontId="135" fillId="581" borderId="581" xfId="0">
      <alignment vertical="center"/>
    </xf>
    <xf numFmtId="0" fontId="135" fillId="582" borderId="582" xfId="0">
      <alignment vertical="center"/>
    </xf>
    <xf numFmtId="43" fontId="135" fillId="583" borderId="583" xfId="0">
      <alignment vertical="center"/>
    </xf>
    <xf numFmtId="41" fontId="135" fillId="584" borderId="584" xfId="0">
      <alignment vertical="center"/>
    </xf>
    <xf numFmtId="44" fontId="135" fillId="585" borderId="585" xfId="0">
      <alignment vertical="center"/>
    </xf>
    <xf numFmtId="42" fontId="135" fillId="586" borderId="586" xfId="0">
      <alignment vertical="center"/>
    </xf>
    <xf numFmtId="9" fontId="135" fillId="587" borderId="587" xfId="0">
      <alignment vertical="center"/>
    </xf>
    <xf numFmtId="0" fontId="139" fillId="567" borderId="567" xfId="0">
      <alignment horizontal="center" vertical="center"/>
    </xf>
    <xf numFmtId="0" fontId="140" fillId="588" borderId="588" xfId="0">
      <alignment vertical="center"/>
    </xf>
    <xf numFmtId="0" fontId="141" fillId="589" borderId="589" xfId="0">
      <alignment vertical="center"/>
    </xf>
    <xf numFmtId="0" fontId="141" fillId="590" borderId="590" xfId="0">
      <alignment vertical="center"/>
    </xf>
    <xf numFmtId="0" fontId="142" fillId="591" borderId="591" xfId="0">
      <alignment vertical="center"/>
    </xf>
    <xf numFmtId="0" fontId="142" fillId="592" borderId="592" xfId="0">
      <alignment vertical="center"/>
    </xf>
    <xf numFmtId="0" fontId="140" fillId="593" borderId="593" xfId="0">
      <alignment vertical="center"/>
    </xf>
    <xf numFmtId="0" fontId="140" fillId="594" borderId="594" xfId="0">
      <alignment vertical="center"/>
    </xf>
    <xf numFmtId="0" fontId="140" fillId="595" borderId="595" xfId="0">
      <alignment vertical="center"/>
    </xf>
    <xf numFmtId="0" fontId="140" fillId="596" borderId="596" xfId="0">
      <alignment vertical="center"/>
    </xf>
    <xf numFmtId="0" fontId="140" fillId="597" borderId="597" xfId="0">
      <alignment vertical="center"/>
    </xf>
    <xf numFmtId="0" fontId="140" fillId="598" borderId="598" xfId="0">
      <alignment vertical="center"/>
    </xf>
    <xf numFmtId="0" fontId="140" fillId="599" borderId="599" xfId="0">
      <alignment vertical="center"/>
    </xf>
    <xf numFmtId="0" fontId="140" fillId="600" borderId="600" xfId="0">
      <alignment vertical="center"/>
    </xf>
    <xf numFmtId="0" fontId="140" fillId="601" borderId="601" xfId="0">
      <alignment vertical="center"/>
    </xf>
    <xf numFmtId="0" fontId="140" fillId="602" borderId="602" xfId="0">
      <alignment vertical="center"/>
    </xf>
    <xf numFmtId="0" fontId="140" fillId="603" borderId="603" xfId="0">
      <alignment vertical="center"/>
    </xf>
    <xf numFmtId="43" fontId="140" fillId="604" borderId="604" xfId="0">
      <alignment vertical="center"/>
    </xf>
    <xf numFmtId="41" fontId="140" fillId="605" borderId="605" xfId="0">
      <alignment vertical="center"/>
    </xf>
    <xf numFmtId="44" fontId="140" fillId="606" borderId="606" xfId="0">
      <alignment vertical="center"/>
    </xf>
    <xf numFmtId="42" fontId="140" fillId="607" borderId="607" xfId="0">
      <alignment vertical="center"/>
    </xf>
    <xf numFmtId="9" fontId="140" fillId="608" borderId="608" xfId="0">
      <alignment vertical="center"/>
    </xf>
    <xf numFmtId="0" fontId="144" fillId="588" borderId="588" xfId="0">
      <alignment horizontal="center" vertical="center"/>
    </xf>
    <xf numFmtId="0" fontId="145" fillId="609" borderId="609" xfId="0">
      <alignment vertical="center"/>
    </xf>
    <xf numFmtId="0" fontId="146" fillId="610" borderId="610" xfId="0">
      <alignment vertical="center"/>
    </xf>
    <xf numFmtId="0" fontId="146" fillId="611" borderId="611" xfId="0">
      <alignment vertical="center"/>
    </xf>
    <xf numFmtId="0" fontId="147" fillId="612" borderId="612" xfId="0">
      <alignment vertical="center"/>
    </xf>
    <xf numFmtId="0" fontId="147" fillId="613" borderId="613" xfId="0">
      <alignment vertical="center"/>
    </xf>
    <xf numFmtId="0" fontId="145" fillId="614" borderId="614" xfId="0">
      <alignment vertical="center"/>
    </xf>
    <xf numFmtId="0" fontId="145" fillId="615" borderId="615" xfId="0">
      <alignment vertical="center"/>
    </xf>
    <xf numFmtId="0" fontId="145" fillId="616" borderId="616" xfId="0">
      <alignment vertical="center"/>
    </xf>
    <xf numFmtId="0" fontId="145" fillId="617" borderId="617" xfId="0">
      <alignment vertical="center"/>
    </xf>
    <xf numFmtId="0" fontId="145" fillId="618" borderId="618" xfId="0">
      <alignment vertical="center"/>
    </xf>
    <xf numFmtId="0" fontId="145" fillId="619" borderId="619" xfId="0">
      <alignment vertical="center"/>
    </xf>
    <xf numFmtId="0" fontId="145" fillId="620" borderId="620" xfId="0">
      <alignment vertical="center"/>
    </xf>
    <xf numFmtId="0" fontId="145" fillId="621" borderId="621" xfId="0">
      <alignment vertical="center"/>
    </xf>
    <xf numFmtId="0" fontId="145" fillId="622" borderId="622" xfId="0">
      <alignment vertical="center"/>
    </xf>
    <xf numFmtId="0" fontId="145" fillId="623" borderId="623" xfId="0">
      <alignment vertical="center"/>
    </xf>
    <xf numFmtId="0" fontId="145" fillId="624" borderId="624" xfId="0">
      <alignment vertical="center"/>
    </xf>
    <xf numFmtId="43" fontId="145" fillId="625" borderId="625" xfId="0">
      <alignment vertical="center"/>
    </xf>
    <xf numFmtId="41" fontId="145" fillId="626" borderId="626" xfId="0">
      <alignment vertical="center"/>
    </xf>
    <xf numFmtId="44" fontId="145" fillId="627" borderId="627" xfId="0">
      <alignment vertical="center"/>
    </xf>
    <xf numFmtId="42" fontId="145" fillId="628" borderId="628" xfId="0">
      <alignment vertical="center"/>
    </xf>
    <xf numFmtId="9" fontId="145" fillId="629" borderId="629" xfId="0">
      <alignment vertical="center"/>
    </xf>
    <xf numFmtId="0" fontId="149" fillId="609" borderId="609" xfId="0">
      <alignment horizontal="center" vertical="center"/>
    </xf>
    <xf numFmtId="0" fontId="150" fillId="630" borderId="630" xfId="0">
      <alignment vertical="center"/>
    </xf>
    <xf numFmtId="0" fontId="151" fillId="631" borderId="631" xfId="0">
      <alignment vertical="center"/>
    </xf>
    <xf numFmtId="0" fontId="151" fillId="632" borderId="632" xfId="0">
      <alignment vertical="center"/>
    </xf>
    <xf numFmtId="0" fontId="152" fillId="633" borderId="633" xfId="0">
      <alignment vertical="center"/>
    </xf>
    <xf numFmtId="0" fontId="152" fillId="634" borderId="634" xfId="0">
      <alignment vertical="center"/>
    </xf>
    <xf numFmtId="0" fontId="150" fillId="635" borderId="635" xfId="0">
      <alignment vertical="center"/>
    </xf>
    <xf numFmtId="0" fontId="150" fillId="636" borderId="636" xfId="0">
      <alignment vertical="center"/>
    </xf>
    <xf numFmtId="0" fontId="150" fillId="637" borderId="637" xfId="0">
      <alignment vertical="center"/>
    </xf>
    <xf numFmtId="0" fontId="150" fillId="638" borderId="638" xfId="0">
      <alignment vertical="center"/>
    </xf>
    <xf numFmtId="0" fontId="150" fillId="639" borderId="639" xfId="0">
      <alignment vertical="center"/>
    </xf>
    <xf numFmtId="0" fontId="150" fillId="640" borderId="640" xfId="0">
      <alignment vertical="center"/>
    </xf>
    <xf numFmtId="0" fontId="150" fillId="641" borderId="641" xfId="0">
      <alignment vertical="center"/>
    </xf>
    <xf numFmtId="0" fontId="150" fillId="642" borderId="642" xfId="0">
      <alignment vertical="center"/>
    </xf>
    <xf numFmtId="0" fontId="150" fillId="643" borderId="643" xfId="0">
      <alignment vertical="center"/>
    </xf>
    <xf numFmtId="0" fontId="150" fillId="644" borderId="644" xfId="0">
      <alignment vertical="center"/>
    </xf>
    <xf numFmtId="0" fontId="150" fillId="645" borderId="645" xfId="0">
      <alignment vertical="center"/>
    </xf>
    <xf numFmtId="43" fontId="150" fillId="646" borderId="646" xfId="0">
      <alignment vertical="center"/>
    </xf>
    <xf numFmtId="41" fontId="150" fillId="647" borderId="647" xfId="0">
      <alignment vertical="center"/>
    </xf>
    <xf numFmtId="44" fontId="150" fillId="648" borderId="648" xfId="0">
      <alignment vertical="center"/>
    </xf>
    <xf numFmtId="42" fontId="150" fillId="649" borderId="649" xfId="0">
      <alignment vertical="center"/>
    </xf>
    <xf numFmtId="9" fontId="150" fillId="650" borderId="650" xfId="0">
      <alignment vertical="center"/>
    </xf>
    <xf numFmtId="0" fontId="154" fillId="630" borderId="630" xfId="0">
      <alignment horizontal="center" vertical="center"/>
    </xf>
    <xf numFmtId="0" fontId="155" fillId="651" borderId="651" xfId="0">
      <alignment vertical="center"/>
    </xf>
    <xf numFmtId="0" fontId="156" fillId="652" borderId="652" xfId="0">
      <alignment vertical="center"/>
    </xf>
    <xf numFmtId="0" fontId="156" fillId="653" borderId="653" xfId="0">
      <alignment vertical="center"/>
    </xf>
    <xf numFmtId="0" fontId="157" fillId="654" borderId="654" xfId="0">
      <alignment vertical="center"/>
    </xf>
    <xf numFmtId="0" fontId="157" fillId="655" borderId="655" xfId="0">
      <alignment vertical="center"/>
    </xf>
    <xf numFmtId="0" fontId="155" fillId="656" borderId="656" xfId="0">
      <alignment vertical="center"/>
    </xf>
    <xf numFmtId="0" fontId="155" fillId="657" borderId="657" xfId="0">
      <alignment vertical="center"/>
    </xf>
    <xf numFmtId="0" fontId="155" fillId="658" borderId="658" xfId="0">
      <alignment vertical="center"/>
    </xf>
    <xf numFmtId="0" fontId="155" fillId="659" borderId="659" xfId="0">
      <alignment vertical="center"/>
    </xf>
    <xf numFmtId="0" fontId="155" fillId="660" borderId="660" xfId="0">
      <alignment vertical="center"/>
    </xf>
    <xf numFmtId="0" fontId="155" fillId="661" borderId="661" xfId="0">
      <alignment vertical="center"/>
    </xf>
    <xf numFmtId="0" fontId="155" fillId="662" borderId="662" xfId="0">
      <alignment vertical="center"/>
    </xf>
    <xf numFmtId="0" fontId="155" fillId="663" borderId="663" xfId="0">
      <alignment vertical="center"/>
    </xf>
    <xf numFmtId="0" fontId="155" fillId="664" borderId="664" xfId="0">
      <alignment vertical="center"/>
    </xf>
    <xf numFmtId="0" fontId="155" fillId="665" borderId="665" xfId="0">
      <alignment vertical="center"/>
    </xf>
    <xf numFmtId="0" fontId="155" fillId="666" borderId="666" xfId="0">
      <alignment vertical="center"/>
    </xf>
    <xf numFmtId="43" fontId="155" fillId="667" borderId="667" xfId="0">
      <alignment vertical="center"/>
    </xf>
    <xf numFmtId="41" fontId="155" fillId="668" borderId="668" xfId="0">
      <alignment vertical="center"/>
    </xf>
    <xf numFmtId="44" fontId="155" fillId="669" borderId="669" xfId="0">
      <alignment vertical="center"/>
    </xf>
    <xf numFmtId="42" fontId="155" fillId="670" borderId="670" xfId="0">
      <alignment vertical="center"/>
    </xf>
    <xf numFmtId="9" fontId="155" fillId="671" borderId="671" xfId="0">
      <alignment vertical="center"/>
    </xf>
    <xf numFmtId="0" fontId="159" fillId="651" borderId="651" xfId="0">
      <alignment horizontal="center" vertical="center"/>
    </xf>
    <xf numFmtId="0" fontId="160" fillId="672" borderId="672" xfId="0">
      <alignment vertical="center"/>
    </xf>
    <xf numFmtId="0" fontId="161" fillId="673" borderId="673" xfId="0">
      <alignment vertical="center"/>
    </xf>
    <xf numFmtId="0" fontId="161" fillId="674" borderId="674" xfId="0">
      <alignment vertical="center"/>
    </xf>
    <xf numFmtId="0" fontId="162" fillId="675" borderId="675" xfId="0">
      <alignment vertical="center"/>
    </xf>
    <xf numFmtId="0" fontId="162" fillId="676" borderId="676" xfId="0">
      <alignment vertical="center"/>
    </xf>
    <xf numFmtId="0" fontId="160" fillId="677" borderId="677" xfId="0">
      <alignment vertical="center"/>
    </xf>
    <xf numFmtId="0" fontId="160" fillId="678" borderId="678" xfId="0">
      <alignment vertical="center"/>
    </xf>
    <xf numFmtId="0" fontId="160" fillId="679" borderId="679" xfId="0">
      <alignment vertical="center"/>
    </xf>
    <xf numFmtId="0" fontId="160" fillId="680" borderId="680" xfId="0">
      <alignment vertical="center"/>
    </xf>
    <xf numFmtId="0" fontId="160" fillId="681" borderId="681" xfId="0">
      <alignment vertical="center"/>
    </xf>
    <xf numFmtId="0" fontId="160" fillId="682" borderId="682" xfId="0">
      <alignment vertical="center"/>
    </xf>
    <xf numFmtId="0" fontId="160" fillId="683" borderId="683" xfId="0">
      <alignment vertical="center"/>
    </xf>
    <xf numFmtId="0" fontId="160" fillId="684" borderId="684" xfId="0">
      <alignment vertical="center"/>
    </xf>
    <xf numFmtId="0" fontId="160" fillId="685" borderId="685" xfId="0">
      <alignment vertical="center"/>
    </xf>
    <xf numFmtId="0" fontId="160" fillId="686" borderId="686" xfId="0">
      <alignment vertical="center"/>
    </xf>
    <xf numFmtId="0" fontId="160" fillId="687" borderId="687" xfId="0">
      <alignment vertical="center"/>
    </xf>
    <xf numFmtId="43" fontId="160" fillId="688" borderId="688" xfId="0">
      <alignment vertical="center"/>
    </xf>
    <xf numFmtId="41" fontId="160" fillId="689" borderId="689" xfId="0">
      <alignment vertical="center"/>
    </xf>
    <xf numFmtId="44" fontId="160" fillId="690" borderId="690" xfId="0">
      <alignment vertical="center"/>
    </xf>
    <xf numFmtId="42" fontId="160" fillId="691" borderId="691" xfId="0">
      <alignment vertical="center"/>
    </xf>
    <xf numFmtId="9" fontId="160" fillId="692" borderId="692" xfId="0">
      <alignment vertical="center"/>
    </xf>
    <xf numFmtId="0" fontId="164" fillId="672" borderId="672" xfId="0">
      <alignment horizontal="center" vertical="center"/>
    </xf>
    <xf numFmtId="0" fontId="165" fillId="693" borderId="693" xfId="0">
      <alignment vertical="center"/>
    </xf>
    <xf numFmtId="0" fontId="166" fillId="694" borderId="694" xfId="0">
      <alignment vertical="center"/>
    </xf>
    <xf numFmtId="0" fontId="166" fillId="695" borderId="695" xfId="0">
      <alignment vertical="center"/>
    </xf>
    <xf numFmtId="0" fontId="167" fillId="696" borderId="696" xfId="0">
      <alignment vertical="center"/>
    </xf>
    <xf numFmtId="0" fontId="167" fillId="697" borderId="697" xfId="0">
      <alignment vertical="center"/>
    </xf>
    <xf numFmtId="0" fontId="165" fillId="698" borderId="698" xfId="0">
      <alignment vertical="center"/>
    </xf>
    <xf numFmtId="0" fontId="165" fillId="699" borderId="699" xfId="0">
      <alignment vertical="center"/>
    </xf>
    <xf numFmtId="0" fontId="165" fillId="700" borderId="700" xfId="0">
      <alignment vertical="center"/>
    </xf>
    <xf numFmtId="0" fontId="165" fillId="701" borderId="701" xfId="0">
      <alignment vertical="center"/>
    </xf>
    <xf numFmtId="0" fontId="165" fillId="702" borderId="702" xfId="0">
      <alignment vertical="center"/>
    </xf>
    <xf numFmtId="0" fontId="165" fillId="703" borderId="703" xfId="0">
      <alignment vertical="center"/>
    </xf>
    <xf numFmtId="0" fontId="165" fillId="704" borderId="704" xfId="0">
      <alignment vertical="center"/>
    </xf>
    <xf numFmtId="0" fontId="165" fillId="705" borderId="705" xfId="0">
      <alignment vertical="center"/>
    </xf>
    <xf numFmtId="0" fontId="165" fillId="706" borderId="706" xfId="0">
      <alignment vertical="center"/>
    </xf>
    <xf numFmtId="0" fontId="165" fillId="707" borderId="707" xfId="0">
      <alignment vertical="center"/>
    </xf>
    <xf numFmtId="0" fontId="165" fillId="708" borderId="708" xfId="0">
      <alignment vertical="center"/>
    </xf>
    <xf numFmtId="43" fontId="165" fillId="709" borderId="709" xfId="0">
      <alignment vertical="center"/>
    </xf>
    <xf numFmtId="41" fontId="165" fillId="710" borderId="710" xfId="0">
      <alignment vertical="center"/>
    </xf>
    <xf numFmtId="44" fontId="165" fillId="711" borderId="711" xfId="0">
      <alignment vertical="center"/>
    </xf>
    <xf numFmtId="42" fontId="165" fillId="712" borderId="712" xfId="0">
      <alignment vertical="center"/>
    </xf>
    <xf numFmtId="9" fontId="165" fillId="713" borderId="713" xfId="0">
      <alignment vertical="center"/>
    </xf>
    <xf numFmtId="0" fontId="169" fillId="693" borderId="693" xfId="0">
      <alignment horizontal="center" vertical="center"/>
    </xf>
    <xf numFmtId="0" fontId="170" fillId="714" borderId="714" xfId="0">
      <alignment vertical="center"/>
    </xf>
    <xf numFmtId="0" fontId="171" fillId="715" borderId="715" xfId="0">
      <alignment vertical="center"/>
    </xf>
    <xf numFmtId="0" fontId="171" fillId="716" borderId="716" xfId="0">
      <alignment vertical="center"/>
    </xf>
    <xf numFmtId="0" fontId="172" fillId="717" borderId="717" xfId="0">
      <alignment vertical="center"/>
    </xf>
    <xf numFmtId="0" fontId="172" fillId="718" borderId="718" xfId="0">
      <alignment vertical="center"/>
    </xf>
    <xf numFmtId="0" fontId="170" fillId="719" borderId="719" xfId="0">
      <alignment vertical="center"/>
    </xf>
    <xf numFmtId="0" fontId="170" fillId="720" borderId="720" xfId="0">
      <alignment vertical="center"/>
    </xf>
    <xf numFmtId="0" fontId="170" fillId="721" borderId="721" xfId="0">
      <alignment vertical="center"/>
    </xf>
    <xf numFmtId="0" fontId="170" fillId="722" borderId="722" xfId="0">
      <alignment vertical="center"/>
    </xf>
    <xf numFmtId="0" fontId="170" fillId="723" borderId="723" xfId="0">
      <alignment vertical="center"/>
    </xf>
    <xf numFmtId="0" fontId="170" fillId="724" borderId="724" xfId="0">
      <alignment vertical="center"/>
    </xf>
    <xf numFmtId="0" fontId="170" fillId="725" borderId="725" xfId="0">
      <alignment vertical="center"/>
    </xf>
    <xf numFmtId="0" fontId="170" fillId="726" borderId="726" xfId="0">
      <alignment vertical="center"/>
    </xf>
    <xf numFmtId="0" fontId="170" fillId="727" borderId="727" xfId="0">
      <alignment vertical="center"/>
    </xf>
    <xf numFmtId="0" fontId="170" fillId="728" borderId="728" xfId="0">
      <alignment vertical="center"/>
    </xf>
    <xf numFmtId="0" fontId="170" fillId="729" borderId="729" xfId="0">
      <alignment vertical="center"/>
    </xf>
    <xf numFmtId="43" fontId="170" fillId="730" borderId="730" xfId="0">
      <alignment vertical="center"/>
    </xf>
    <xf numFmtId="41" fontId="170" fillId="731" borderId="731" xfId="0">
      <alignment vertical="center"/>
    </xf>
    <xf numFmtId="44" fontId="170" fillId="732" borderId="732" xfId="0">
      <alignment vertical="center"/>
    </xf>
    <xf numFmtId="42" fontId="170" fillId="733" borderId="733" xfId="0">
      <alignment vertical="center"/>
    </xf>
    <xf numFmtId="9" fontId="170" fillId="734" borderId="734" xfId="0">
      <alignment vertical="center"/>
    </xf>
    <xf numFmtId="0" fontId="174" fillId="714" borderId="714" xfId="0">
      <alignment horizontal="center" vertical="center"/>
    </xf>
    <xf numFmtId="0" fontId="175" fillId="735" borderId="735" xfId="0">
      <alignment vertical="center"/>
    </xf>
    <xf numFmtId="0" fontId="176" fillId="736" borderId="736" xfId="0">
      <alignment vertical="center"/>
    </xf>
    <xf numFmtId="0" fontId="176" fillId="737" borderId="737" xfId="0">
      <alignment vertical="center"/>
    </xf>
    <xf numFmtId="0" fontId="177" fillId="738" borderId="738" xfId="0">
      <alignment vertical="center"/>
    </xf>
    <xf numFmtId="0" fontId="177" fillId="739" borderId="739" xfId="0">
      <alignment vertical="center"/>
    </xf>
    <xf numFmtId="0" fontId="175" fillId="740" borderId="740" xfId="0">
      <alignment vertical="center"/>
    </xf>
    <xf numFmtId="0" fontId="175" fillId="741" borderId="741" xfId="0">
      <alignment vertical="center"/>
    </xf>
    <xf numFmtId="0" fontId="175" fillId="742" borderId="742" xfId="0">
      <alignment vertical="center"/>
    </xf>
    <xf numFmtId="0" fontId="175" fillId="743" borderId="743" xfId="0">
      <alignment vertical="center"/>
    </xf>
    <xf numFmtId="0" fontId="175" fillId="744" borderId="744" xfId="0">
      <alignment vertical="center"/>
    </xf>
    <xf numFmtId="0" fontId="175" fillId="745" borderId="745" xfId="0">
      <alignment vertical="center"/>
    </xf>
    <xf numFmtId="0" fontId="175" fillId="746" borderId="746" xfId="0">
      <alignment vertical="center"/>
    </xf>
    <xf numFmtId="0" fontId="175" fillId="747" borderId="747" xfId="0">
      <alignment vertical="center"/>
    </xf>
    <xf numFmtId="0" fontId="175" fillId="748" borderId="748" xfId="0">
      <alignment vertical="center"/>
    </xf>
    <xf numFmtId="0" fontId="175" fillId="749" borderId="749" xfId="0">
      <alignment vertical="center"/>
    </xf>
    <xf numFmtId="0" fontId="175" fillId="750" borderId="750" xfId="0">
      <alignment vertical="center"/>
    </xf>
    <xf numFmtId="43" fontId="175" fillId="751" borderId="751" xfId="0">
      <alignment vertical="center"/>
    </xf>
    <xf numFmtId="41" fontId="175" fillId="752" borderId="752" xfId="0">
      <alignment vertical="center"/>
    </xf>
    <xf numFmtId="44" fontId="175" fillId="753" borderId="753" xfId="0">
      <alignment vertical="center"/>
    </xf>
    <xf numFmtId="42" fontId="175" fillId="754" borderId="754" xfId="0">
      <alignment vertical="center"/>
    </xf>
    <xf numFmtId="9" fontId="175" fillId="755" borderId="755" xfId="0">
      <alignment vertical="center"/>
    </xf>
    <xf numFmtId="0" fontId="179" fillId="735" borderId="735" xfId="0">
      <alignment horizontal="center" vertical="center"/>
    </xf>
    <xf numFmtId="0" fontId="180" fillId="756" borderId="756" xfId="0">
      <alignment vertical="center"/>
    </xf>
    <xf numFmtId="0" fontId="181" fillId="757" borderId="757" xfId="0">
      <alignment vertical="center"/>
    </xf>
    <xf numFmtId="0" fontId="181" fillId="758" borderId="758" xfId="0">
      <alignment vertical="center"/>
    </xf>
    <xf numFmtId="0" fontId="182" fillId="759" borderId="759" xfId="0">
      <alignment vertical="center"/>
    </xf>
    <xf numFmtId="0" fontId="182" fillId="760" borderId="760" xfId="0">
      <alignment vertical="center"/>
    </xf>
    <xf numFmtId="0" fontId="180" fillId="761" borderId="761" xfId="0">
      <alignment vertical="center"/>
    </xf>
    <xf numFmtId="0" fontId="180" fillId="762" borderId="762" xfId="0">
      <alignment vertical="center"/>
    </xf>
    <xf numFmtId="0" fontId="180" fillId="763" borderId="763" xfId="0">
      <alignment vertical="center"/>
    </xf>
    <xf numFmtId="0" fontId="180" fillId="764" borderId="764" xfId="0">
      <alignment vertical="center"/>
    </xf>
    <xf numFmtId="0" fontId="180" fillId="765" borderId="765" xfId="0">
      <alignment vertical="center"/>
    </xf>
    <xf numFmtId="0" fontId="180" fillId="766" borderId="766" xfId="0">
      <alignment vertical="center"/>
    </xf>
    <xf numFmtId="0" fontId="180" fillId="767" borderId="767" xfId="0">
      <alignment vertical="center"/>
    </xf>
    <xf numFmtId="0" fontId="180" fillId="768" borderId="768" xfId="0">
      <alignment vertical="center"/>
    </xf>
    <xf numFmtId="0" fontId="180" fillId="769" borderId="769" xfId="0">
      <alignment vertical="center"/>
    </xf>
    <xf numFmtId="0" fontId="180" fillId="770" borderId="770" xfId="0">
      <alignment vertical="center"/>
    </xf>
    <xf numFmtId="0" fontId="180" fillId="771" borderId="771" xfId="0">
      <alignment vertical="center"/>
    </xf>
    <xf numFmtId="43" fontId="180" fillId="772" borderId="772" xfId="0">
      <alignment vertical="center"/>
    </xf>
    <xf numFmtId="41" fontId="180" fillId="773" borderId="773" xfId="0">
      <alignment vertical="center"/>
    </xf>
    <xf numFmtId="44" fontId="180" fillId="774" borderId="774" xfId="0">
      <alignment vertical="center"/>
    </xf>
    <xf numFmtId="42" fontId="180" fillId="775" borderId="775" xfId="0">
      <alignment vertical="center"/>
    </xf>
    <xf numFmtId="9" fontId="180" fillId="776" borderId="776" xfId="0">
      <alignment vertical="center"/>
    </xf>
    <xf numFmtId="0" fontId="184" fillId="756" borderId="756" xfId="0">
      <alignment horizontal="center" vertical="center"/>
    </xf>
    <xf numFmtId="0" fontId="185" fillId="777" borderId="777" xfId="0">
      <alignment vertical="center"/>
    </xf>
    <xf numFmtId="0" fontId="186" fillId="778" borderId="778" xfId="0">
      <alignment vertical="center"/>
    </xf>
    <xf numFmtId="0" fontId="186" fillId="779" borderId="779" xfId="0">
      <alignment vertical="center"/>
    </xf>
    <xf numFmtId="0" fontId="187" fillId="780" borderId="780" xfId="0">
      <alignment vertical="center"/>
    </xf>
    <xf numFmtId="0" fontId="187" fillId="781" borderId="781" xfId="0">
      <alignment vertical="center"/>
    </xf>
    <xf numFmtId="0" fontId="185" fillId="782" borderId="782" xfId="0">
      <alignment vertical="center"/>
    </xf>
    <xf numFmtId="0" fontId="185" fillId="783" borderId="783" xfId="0">
      <alignment vertical="center"/>
    </xf>
    <xf numFmtId="0" fontId="185" fillId="784" borderId="784" xfId="0">
      <alignment vertical="center"/>
    </xf>
    <xf numFmtId="0" fontId="185" fillId="785" borderId="785" xfId="0">
      <alignment vertical="center"/>
    </xf>
    <xf numFmtId="0" fontId="185" fillId="786" borderId="786" xfId="0">
      <alignment vertical="center"/>
    </xf>
    <xf numFmtId="0" fontId="185" fillId="787" borderId="787" xfId="0">
      <alignment vertical="center"/>
    </xf>
    <xf numFmtId="0" fontId="185" fillId="788" borderId="788" xfId="0">
      <alignment vertical="center"/>
    </xf>
    <xf numFmtId="0" fontId="185" fillId="789" borderId="789" xfId="0">
      <alignment vertical="center"/>
    </xf>
    <xf numFmtId="0" fontId="185" fillId="790" borderId="790" xfId="0">
      <alignment vertical="center"/>
    </xf>
    <xf numFmtId="0" fontId="185" fillId="791" borderId="791" xfId="0">
      <alignment vertical="center"/>
    </xf>
    <xf numFmtId="0" fontId="185" fillId="792" borderId="792" xfId="0">
      <alignment vertical="center"/>
    </xf>
    <xf numFmtId="43" fontId="185" fillId="793" borderId="793" xfId="0">
      <alignment vertical="center"/>
    </xf>
    <xf numFmtId="41" fontId="185" fillId="794" borderId="794" xfId="0">
      <alignment vertical="center"/>
    </xf>
    <xf numFmtId="44" fontId="185" fillId="795" borderId="795" xfId="0">
      <alignment vertical="center"/>
    </xf>
    <xf numFmtId="42" fontId="185" fillId="796" borderId="796" xfId="0">
      <alignment vertical="center"/>
    </xf>
    <xf numFmtId="9" fontId="185" fillId="797" borderId="797" xfId="0">
      <alignment vertical="center"/>
    </xf>
    <xf numFmtId="0" fontId="189" fillId="777" borderId="777" xfId="0">
      <alignment horizontal="center" vertical="center"/>
    </xf>
    <xf numFmtId="0" fontId="190" fillId="798" borderId="798" xfId="0">
      <alignment vertical="center"/>
    </xf>
    <xf numFmtId="0" fontId="191" fillId="799" borderId="799" xfId="0">
      <alignment vertical="center"/>
    </xf>
    <xf numFmtId="0" fontId="191" fillId="800" borderId="800" xfId="0">
      <alignment vertical="center"/>
    </xf>
    <xf numFmtId="0" fontId="192" fillId="801" borderId="801" xfId="0">
      <alignment vertical="center"/>
    </xf>
    <xf numFmtId="0" fontId="192" fillId="802" borderId="802" xfId="0">
      <alignment vertical="center"/>
    </xf>
    <xf numFmtId="0" fontId="190" fillId="803" borderId="803" xfId="0">
      <alignment vertical="center"/>
    </xf>
    <xf numFmtId="0" fontId="190" fillId="804" borderId="804" xfId="0">
      <alignment vertical="center"/>
    </xf>
    <xf numFmtId="0" fontId="190" fillId="805" borderId="805" xfId="0">
      <alignment vertical="center"/>
    </xf>
    <xf numFmtId="0" fontId="190" fillId="806" borderId="806" xfId="0">
      <alignment vertical="center"/>
    </xf>
    <xf numFmtId="0" fontId="190" fillId="807" borderId="807" xfId="0">
      <alignment vertical="center"/>
    </xf>
    <xf numFmtId="0" fontId="190" fillId="808" borderId="808" xfId="0">
      <alignment vertical="center"/>
    </xf>
    <xf numFmtId="0" fontId="190" fillId="809" borderId="809" xfId="0">
      <alignment vertical="center"/>
    </xf>
    <xf numFmtId="0" fontId="190" fillId="810" borderId="810" xfId="0">
      <alignment vertical="center"/>
    </xf>
    <xf numFmtId="0" fontId="190" fillId="811" borderId="811" xfId="0">
      <alignment vertical="center"/>
    </xf>
    <xf numFmtId="0" fontId="190" fillId="812" borderId="812" xfId="0">
      <alignment vertical="center"/>
    </xf>
    <xf numFmtId="0" fontId="190" fillId="813" borderId="813" xfId="0">
      <alignment vertical="center"/>
    </xf>
    <xf numFmtId="43" fontId="190" fillId="814" borderId="814" xfId="0">
      <alignment vertical="center"/>
    </xf>
    <xf numFmtId="41" fontId="190" fillId="815" borderId="815" xfId="0">
      <alignment vertical="center"/>
    </xf>
    <xf numFmtId="44" fontId="190" fillId="816" borderId="816" xfId="0">
      <alignment vertical="center"/>
    </xf>
    <xf numFmtId="42" fontId="190" fillId="817" borderId="817" xfId="0">
      <alignment vertical="center"/>
    </xf>
    <xf numFmtId="9" fontId="190" fillId="818" borderId="818" xfId="0">
      <alignment vertical="center"/>
    </xf>
    <xf numFmtId="0" fontId="194" fillId="798" borderId="798" xfId="0">
      <alignment horizontal="center" vertical="center"/>
    </xf>
    <xf numFmtId="0" fontId="195" fillId="819" borderId="819" xfId="0">
      <alignment vertical="center"/>
    </xf>
    <xf numFmtId="0" fontId="196" fillId="820" borderId="820" xfId="0">
      <alignment vertical="center"/>
    </xf>
    <xf numFmtId="0" fontId="196" fillId="821" borderId="821" xfId="0">
      <alignment vertical="center"/>
    </xf>
    <xf numFmtId="0" fontId="197" fillId="822" borderId="822" xfId="0">
      <alignment vertical="center"/>
    </xf>
    <xf numFmtId="0" fontId="197" fillId="823" borderId="823" xfId="0">
      <alignment vertical="center"/>
    </xf>
    <xf numFmtId="0" fontId="195" fillId="824" borderId="824" xfId="0">
      <alignment vertical="center"/>
    </xf>
    <xf numFmtId="0" fontId="195" fillId="825" borderId="825" xfId="0">
      <alignment vertical="center"/>
    </xf>
    <xf numFmtId="0" fontId="195" fillId="826" borderId="826" xfId="0">
      <alignment vertical="center"/>
    </xf>
    <xf numFmtId="0" fontId="195" fillId="827" borderId="827" xfId="0">
      <alignment vertical="center"/>
    </xf>
    <xf numFmtId="0" fontId="195" fillId="828" borderId="828" xfId="0">
      <alignment vertical="center"/>
    </xf>
    <xf numFmtId="0" fontId="195" fillId="829" borderId="829" xfId="0">
      <alignment vertical="center"/>
    </xf>
    <xf numFmtId="0" fontId="195" fillId="830" borderId="830" xfId="0">
      <alignment vertical="center"/>
    </xf>
    <xf numFmtId="0" fontId="195" fillId="831" borderId="831" xfId="0">
      <alignment vertical="center"/>
    </xf>
    <xf numFmtId="0" fontId="195" fillId="832" borderId="832" xfId="0">
      <alignment vertical="center"/>
    </xf>
    <xf numFmtId="0" fontId="195" fillId="833" borderId="833" xfId="0">
      <alignment vertical="center"/>
    </xf>
    <xf numFmtId="0" fontId="195" fillId="834" borderId="834" xfId="0">
      <alignment vertical="center"/>
    </xf>
    <xf numFmtId="43" fontId="195" fillId="835" borderId="835" xfId="0">
      <alignment vertical="center"/>
    </xf>
    <xf numFmtId="41" fontId="195" fillId="836" borderId="836" xfId="0">
      <alignment vertical="center"/>
    </xf>
    <xf numFmtId="44" fontId="195" fillId="837" borderId="837" xfId="0">
      <alignment vertical="center"/>
    </xf>
    <xf numFmtId="42" fontId="195" fillId="838" borderId="838" xfId="0">
      <alignment vertical="center"/>
    </xf>
    <xf numFmtId="9" fontId="195" fillId="839" borderId="839" xfId="0">
      <alignment vertical="center"/>
    </xf>
    <xf numFmtId="0" fontId="199" fillId="819" borderId="819" xfId="0">
      <alignment horizontal="center" vertical="center"/>
    </xf>
    <xf numFmtId="0" fontId="200" fillId="840" borderId="840" xfId="0">
      <alignment vertical="center"/>
    </xf>
    <xf numFmtId="0" fontId="201" fillId="841" borderId="841" xfId="0">
      <alignment vertical="center"/>
    </xf>
    <xf numFmtId="0" fontId="201" fillId="842" borderId="842" xfId="0">
      <alignment vertical="center"/>
    </xf>
    <xf numFmtId="0" fontId="202" fillId="843" borderId="843" xfId="0">
      <alignment vertical="center"/>
    </xf>
    <xf numFmtId="0" fontId="202" fillId="844" borderId="844" xfId="0">
      <alignment vertical="center"/>
    </xf>
    <xf numFmtId="0" fontId="200" fillId="845" borderId="845" xfId="0">
      <alignment vertical="center"/>
    </xf>
    <xf numFmtId="0" fontId="200" fillId="846" borderId="846" xfId="0">
      <alignment vertical="center"/>
    </xf>
    <xf numFmtId="0" fontId="200" fillId="847" borderId="847" xfId="0">
      <alignment vertical="center"/>
    </xf>
    <xf numFmtId="0" fontId="200" fillId="848" borderId="848" xfId="0">
      <alignment vertical="center"/>
    </xf>
    <xf numFmtId="0" fontId="200" fillId="849" borderId="849" xfId="0">
      <alignment vertical="center"/>
    </xf>
    <xf numFmtId="0" fontId="200" fillId="850" borderId="850" xfId="0">
      <alignment vertical="center"/>
    </xf>
    <xf numFmtId="0" fontId="200" fillId="851" borderId="851" xfId="0">
      <alignment vertical="center"/>
    </xf>
    <xf numFmtId="0" fontId="200" fillId="852" borderId="852" xfId="0">
      <alignment vertical="center"/>
    </xf>
    <xf numFmtId="0" fontId="200" fillId="853" borderId="853" xfId="0">
      <alignment vertical="center"/>
    </xf>
    <xf numFmtId="0" fontId="200" fillId="854" borderId="854" xfId="0">
      <alignment vertical="center"/>
    </xf>
    <xf numFmtId="0" fontId="200" fillId="855" borderId="855" xfId="0">
      <alignment vertical="center"/>
    </xf>
    <xf numFmtId="43" fontId="200" fillId="856" borderId="856" xfId="0">
      <alignment vertical="center"/>
    </xf>
    <xf numFmtId="41" fontId="200" fillId="857" borderId="857" xfId="0">
      <alignment vertical="center"/>
    </xf>
    <xf numFmtId="44" fontId="200" fillId="858" borderId="858" xfId="0">
      <alignment vertical="center"/>
    </xf>
    <xf numFmtId="42" fontId="200" fillId="859" borderId="859" xfId="0">
      <alignment vertical="center"/>
    </xf>
    <xf numFmtId="9" fontId="200" fillId="860" borderId="860" xfId="0">
      <alignment vertical="center"/>
    </xf>
    <xf numFmtId="0" fontId="204" fillId="840" borderId="840" xfId="0">
      <alignment horizontal="center" vertical="center"/>
    </xf>
    <xf numFmtId="0" fontId="205" fillId="861" borderId="861" xfId="0">
      <alignment vertical="center"/>
    </xf>
    <xf numFmtId="0" fontId="206" fillId="862" borderId="862" xfId="0">
      <alignment vertical="center"/>
    </xf>
    <xf numFmtId="0" fontId="206" fillId="863" borderId="863" xfId="0">
      <alignment vertical="center"/>
    </xf>
    <xf numFmtId="0" fontId="207" fillId="864" borderId="864" xfId="0">
      <alignment vertical="center"/>
    </xf>
    <xf numFmtId="0" fontId="207" fillId="865" borderId="865" xfId="0">
      <alignment vertical="center"/>
    </xf>
    <xf numFmtId="0" fontId="205" fillId="866" borderId="866" xfId="0">
      <alignment vertical="center"/>
    </xf>
    <xf numFmtId="0" fontId="205" fillId="867" borderId="867" xfId="0">
      <alignment vertical="center"/>
    </xf>
    <xf numFmtId="0" fontId="205" fillId="868" borderId="868" xfId="0">
      <alignment vertical="center"/>
    </xf>
    <xf numFmtId="0" fontId="205" fillId="869" borderId="869" xfId="0">
      <alignment vertical="center"/>
    </xf>
    <xf numFmtId="0" fontId="205" fillId="870" borderId="870" xfId="0">
      <alignment vertical="center"/>
    </xf>
    <xf numFmtId="0" fontId="205" fillId="871" borderId="871" xfId="0">
      <alignment vertical="center"/>
    </xf>
    <xf numFmtId="0" fontId="205" fillId="872" borderId="872" xfId="0">
      <alignment vertical="center"/>
    </xf>
    <xf numFmtId="0" fontId="205" fillId="873" borderId="873" xfId="0">
      <alignment vertical="center"/>
    </xf>
    <xf numFmtId="0" fontId="205" fillId="874" borderId="874" xfId="0">
      <alignment vertical="center"/>
    </xf>
    <xf numFmtId="0" fontId="205" fillId="875" borderId="875" xfId="0">
      <alignment vertical="center"/>
    </xf>
    <xf numFmtId="0" fontId="205" fillId="876" borderId="876" xfId="0">
      <alignment vertical="center"/>
    </xf>
    <xf numFmtId="43" fontId="205" fillId="877" borderId="877" xfId="0">
      <alignment vertical="center"/>
    </xf>
    <xf numFmtId="41" fontId="205" fillId="878" borderId="878" xfId="0">
      <alignment vertical="center"/>
    </xf>
    <xf numFmtId="44" fontId="205" fillId="879" borderId="879" xfId="0">
      <alignment vertical="center"/>
    </xf>
    <xf numFmtId="42" fontId="205" fillId="880" borderId="880" xfId="0">
      <alignment vertical="center"/>
    </xf>
    <xf numFmtId="9" fontId="205" fillId="881" borderId="881" xfId="0">
      <alignment vertical="center"/>
    </xf>
    <xf numFmtId="0" fontId="209" fillId="861" borderId="861" xfId="0">
      <alignment horizontal="center" vertical="center"/>
    </xf>
    <xf numFmtId="0" fontId="205" fillId="876" borderId="882" xfId="0">
      <alignment vertical="center"/>
    </xf>
    <xf numFmtId="0" fontId="205" fillId="876" borderId="883" xfId="0">
      <alignment vertical="center"/>
    </xf>
    <xf numFmtId="0" fontId="205" fillId="876" borderId="884" xfId="0">
      <alignment vertical="center"/>
    </xf>
    <xf numFmtId="0" fontId="205" fillId="876" borderId="885" xfId="0">
      <alignment vertical="center"/>
    </xf>
    <xf numFmtId="0" fontId="205" fillId="876" borderId="886" xfId="0">
      <alignment vertical="center"/>
    </xf>
    <xf numFmtId="0" fontId="205" fillId="876" borderId="887" xfId="0">
      <alignment vertical="center"/>
    </xf>
    <xf numFmtId="0" fontId="205" fillId="876" borderId="881" xfId="0">
      <alignment vertical="center"/>
    </xf>
    <xf numFmtId="0" fontId="205" fillId="876" borderId="882" xfId="0">
      <alignment vertical="center"/>
    </xf>
    <xf numFmtId="0" fontId="205" fillId="881" borderId="882" xfId="0">
      <alignment horizontal="center" vertical="center"/>
    </xf>
    <xf numFmtId="0" fontId="205" fillId="881" borderId="882" xfId="0">
      <alignment horizontal="center" vertical="center"/>
    </xf>
    <xf numFmtId="0" fontId="205" fillId="876" borderId="876" xfId="0">
      <alignment horizontal="center" vertical="center"/>
    </xf>
    <xf numFmtId="0" fontId="205" fillId="876" borderId="882" xfId="0">
      <alignment horizontal="center" vertical="center"/>
    </xf>
    <xf numFmtId="0" fontId="205" fillId="876" borderId="882" xfId="0">
      <alignment horizontal="center" vertical="center"/>
    </xf>
    <xf numFmtId="0" fontId="205" fillId="876" borderId="881" xfId="0">
      <alignment horizontal="center" vertical="center"/>
    </xf>
    <xf numFmtId="0" fontId="205" fillId="876" borderId="876" xfId="0">
      <alignment horizontal="center" vertical="top"/>
    </xf>
    <xf numFmtId="0" fontId="205" fillId="876" borderId="882" xfId="0">
      <alignment horizontal="center" vertical="top"/>
    </xf>
    <xf numFmtId="0" fontId="205" fillId="876" borderId="882" xfId="0">
      <alignment horizontal="center" vertical="top"/>
    </xf>
    <xf numFmtId="0" fontId="205" fillId="876" borderId="881" xfId="0">
      <alignment horizontal="center" vertical="top"/>
    </xf>
    <xf numFmtId="0" fontId="205" fillId="876" borderId="883" xfId="0">
      <alignment horizontal="center" vertical="center"/>
    </xf>
    <xf numFmtId="0" fontId="205" fillId="876" borderId="884" xfId="0">
      <alignment horizontal="center" vertical="center"/>
    </xf>
    <xf numFmtId="0" fontId="205" fillId="876" borderId="886" xfId="0">
      <alignment horizontal="center" vertical="center"/>
    </xf>
    <xf numFmtId="0" fontId="205" fillId="876" borderId="887" xfId="0">
      <alignment horizontal="center" vertical="center"/>
    </xf>
    <xf numFmtId="0" fontId="205" fillId="881" borderId="882" xfId="0">
      <alignment horizontal="center" vertical="top"/>
    </xf>
    <xf numFmtId="0" fontId="205" fillId="881" borderId="882" xfId="0">
      <alignment horizontal="center" vertical="top"/>
    </xf>
    <xf numFmtId="0" fontId="205" fillId="876" borderId="883" xfId="0">
      <alignment horizontal="center" vertical="top"/>
    </xf>
    <xf numFmtId="0" fontId="205" fillId="876" borderId="884" xfId="0">
      <alignment horizontal="center" vertical="top"/>
    </xf>
    <xf numFmtId="0" fontId="205" fillId="876" borderId="886" xfId="0">
      <alignment horizontal="center" vertical="top"/>
    </xf>
    <xf numFmtId="0" fontId="205" fillId="876" borderId="887" xfId="0">
      <alignment horizontal="center" vertical="top"/>
    </xf>
    <xf numFmtId="0" fontId="205" fillId="861" borderId="861" xfId="0">
      <alignment horizontal="center" vertical="top"/>
    </xf>
    <xf numFmtId="0" fontId="205" fillId="819" borderId="819" xfId="0">
      <alignment horizontal="center" vertical="top"/>
    </xf>
    <xf numFmtId="0" fontId="205" fillId="876" borderId="876" xfId="0">
      <alignment horizontal="center" vertical="top"/>
    </xf>
    <xf numFmtId="0" fontId="205" fillId="819" borderId="819" xfId="0">
      <alignment horizontal="center" vertical="top"/>
    </xf>
    <xf numFmtId="0" fontId="205" fillId="876" borderId="882" xfId="0">
      <alignment horizontal="center" vertical="top"/>
    </xf>
    <xf numFmtId="0" fontId="205" fillId="881" borderId="882" xfId="0">
      <alignment horizontal="center" vertical="top"/>
    </xf>
    <xf numFmtId="0" fontId="205" fillId="876" borderId="881" xfId="0">
      <alignment horizontal="center" vertical="top"/>
    </xf>
    <xf numFmtId="0" fontId="190" fillId="813" borderId="813" xfId="0">
      <alignment horizontal="center" vertical="center"/>
    </xf>
    <xf numFmtId="0" fontId="190" fillId="813" borderId="813" xfId="0">
      <alignment horizontal="center" vertical="top"/>
    </xf>
    <xf numFmtId="0" fontId="205" fillId="798" borderId="798" xfId="0">
      <alignment horizontal="center" vertical="top"/>
    </xf>
    <xf numFmtId="0" fontId="205" fillId="876" borderId="876" xfId="0">
      <alignment horizontal="center" vertical="top"/>
    </xf>
    <xf numFmtId="0" fontId="205" fillId="798" borderId="798" xfId="0">
      <alignment horizontal="center" vertical="top"/>
    </xf>
    <xf numFmtId="0" fontId="205" fillId="876" borderId="881" xfId="0">
      <alignment horizontal="center" vertical="top"/>
    </xf>
    <xf numFmtId="0" fontId="205" fillId="876" borderId="883" xfId="0">
      <alignment horizontal="center" vertical="top"/>
    </xf>
    <xf numFmtId="0" fontId="185" fillId="792" borderId="792" xfId="0">
      <alignment horizontal="center" vertical="center"/>
    </xf>
    <xf numFmtId="0" fontId="185" fillId="792" borderId="792" xfId="0">
      <alignment horizontal="center" vertical="top"/>
    </xf>
    <xf numFmtId="0" fontId="205" fillId="777" borderId="777" xfId="0">
      <alignment horizontal="center" vertical="top"/>
    </xf>
    <xf numFmtId="0" fontId="205" fillId="756" borderId="756" xfId="0">
      <alignment horizontal="center" vertical="top"/>
    </xf>
    <xf numFmtId="0" fontId="205" fillId="714" borderId="714" xfId="0">
      <alignment horizontal="center" vertical="top"/>
    </xf>
    <xf numFmtId="0" fontId="205" fillId="881" borderId="882" xfId="0">
      <alignment vertical="center"/>
    </xf>
    <xf numFmtId="0" fontId="205" fillId="672" borderId="672" xfId="0">
      <alignment horizontal="center" vertical="top"/>
    </xf>
    <xf numFmtId="0" fontId="205" fillId="876" borderId="876" xfId="0">
      <alignment horizontal="center" vertical="top"/>
    </xf>
    <xf numFmtId="0" fontId="205" fillId="651" borderId="651" xfId="0">
      <alignment horizontal="center" vertical="top"/>
    </xf>
    <xf numFmtId="0" fontId="205" fillId="651" borderId="651" xfId="0">
      <alignment horizontal="center" vertical="top"/>
    </xf>
    <xf numFmtId="0" fontId="205" fillId="881" borderId="882" xfId="0">
      <alignment horizontal="center" vertical="top"/>
    </xf>
    <xf numFmtId="0" fontId="150" fillId="645" borderId="645" xfId="0">
      <alignment horizontal="center" vertical="center"/>
    </xf>
    <xf numFmtId="0" fontId="150" fillId="645" borderId="645" xfId="0">
      <alignment horizontal="center" vertical="top"/>
    </xf>
    <xf numFmtId="64" fontId="205" fillId="876" borderId="876" xfId="0">
      <alignment horizontal="center" vertical="top"/>
    </xf>
    <xf numFmtId="64" fontId="205" fillId="651" borderId="651" xfId="0">
      <alignment horizontal="center" vertical="top"/>
    </xf>
    <xf numFmtId="64" fontId="205" fillId="881" borderId="882" xfId="0">
      <alignment horizontal="center" vertical="top"/>
    </xf>
    <xf numFmtId="64" fontId="150" fillId="645" borderId="645" xfId="0">
      <alignment horizontal="center" vertical="top"/>
    </xf>
    <xf numFmtId="65" fontId="205" fillId="876" borderId="876" xfId="0">
      <alignment horizontal="center" vertical="top"/>
    </xf>
    <xf numFmtId="65" fontId="205" fillId="651" borderId="651" xfId="0">
      <alignment horizontal="center" vertical="top"/>
    </xf>
    <xf numFmtId="65" fontId="205" fillId="881" borderId="882" xfId="0">
      <alignment horizontal="center" vertical="top"/>
    </xf>
    <xf numFmtId="65" fontId="205" fillId="876" borderId="882" xfId="0">
      <alignment horizontal="center" vertical="top"/>
    </xf>
    <xf numFmtId="66" fontId="205" fillId="876" borderId="876" xfId="0">
      <alignment horizontal="center" vertical="top"/>
    </xf>
    <xf numFmtId="66" fontId="205" fillId="651" borderId="651" xfId="0">
      <alignment horizontal="center" vertical="top"/>
    </xf>
    <xf numFmtId="66" fontId="205" fillId="881" borderId="882" xfId="0">
      <alignment horizontal="center" vertical="top"/>
    </xf>
    <xf numFmtId="66" fontId="205" fillId="876" borderId="882" xfId="0">
      <alignment horizontal="center" vertical="top"/>
    </xf>
    <xf numFmtId="66" fontId="150" fillId="645" borderId="645" xfId="0">
      <alignment vertical="center"/>
    </xf>
    <xf numFmtId="64" fontId="205" fillId="876" borderId="876" xfId="0">
      <alignment horizontal="center" vertical="top"/>
    </xf>
    <xf numFmtId="64" fontId="205" fillId="651" borderId="651" xfId="0">
      <alignment horizontal="center" vertical="top"/>
    </xf>
    <xf numFmtId="64" fontId="205" fillId="876" borderId="882" xfId="0">
      <alignment horizontal="center" vertical="top"/>
    </xf>
    <xf numFmtId="64" fontId="205" fillId="876" borderId="883" xfId="0">
      <alignment horizontal="center" vertical="top"/>
    </xf>
    <xf numFmtId="64" fontId="205" fillId="876" borderId="886" xfId="0">
      <alignment horizontal="center" vertical="top"/>
    </xf>
    <xf numFmtId="64" fontId="205" fillId="876" borderId="881" xfId="0">
      <alignment horizontal="center" vertical="top"/>
    </xf>
    <xf numFmtId="64" fontId="205" fillId="876" borderId="876" xfId="0">
      <alignment horizontal="center" vertical="top"/>
    </xf>
    <xf numFmtId="0" fontId="205" fillId="630" borderId="630" xfId="0">
      <alignment horizontal="center" vertical="top"/>
    </xf>
    <xf numFmtId="64" fontId="205" fillId="630" borderId="630" xfId="0">
      <alignment horizontal="center" vertical="top"/>
    </xf>
    <xf numFmtId="64" fontId="205" fillId="876" borderId="881" xfId="0">
      <alignment horizontal="center" vertical="top"/>
    </xf>
    <xf numFmtId="64" fontId="205" fillId="876" borderId="883" xfId="0">
      <alignment horizontal="center" vertical="top"/>
    </xf>
    <xf numFmtId="64" fontId="205" fillId="798" borderId="798" xfId="0">
      <alignment horizontal="center" vertical="top"/>
    </xf>
    <xf numFmtId="64" fontId="185" fillId="792" borderId="792" xfId="0">
      <alignment horizontal="center" vertical="top"/>
    </xf>
    <xf numFmtId="64" fontId="205" fillId="777" borderId="777" xfId="0">
      <alignment horizontal="center" vertical="top"/>
    </xf>
    <xf numFmtId="64" fontId="205" fillId="714" borderId="714" xfId="0">
      <alignment horizontal="center" vertical="top"/>
    </xf>
    <xf numFmtId="64" fontId="205" fillId="876" borderId="876" xfId="0">
      <alignment horizontal="center" vertical="top"/>
    </xf>
    <xf numFmtId="0" fontId="205" fillId="609" borderId="609" xfId="0">
      <alignment horizontal="center" vertical="top"/>
    </xf>
    <xf numFmtId="64" fontId="205" fillId="609" borderId="609" xfId="0">
      <alignment horizontal="center" vertical="top"/>
    </xf>
    <xf numFmtId="64" fontId="205" fillId="876" borderId="881" xfId="0">
      <alignment horizontal="center" vertical="top"/>
    </xf>
    <xf numFmtId="64" fontId="205" fillId="876" borderId="884" xfId="0">
      <alignment horizontal="center" vertical="top"/>
    </xf>
    <xf numFmtId="64" fontId="140" fillId="603" borderId="603" xfId="0">
      <alignment vertical="center"/>
    </xf>
    <xf numFmtId="0" fontId="205" fillId="462" borderId="462" xfId="0">
      <alignment horizontal="center" vertical="top"/>
    </xf>
    <xf numFmtId="0" fontId="205" fillId="420" borderId="420" xfId="0">
      <alignment horizontal="center" vertical="top"/>
    </xf>
    <xf numFmtId="0" fontId="205" fillId="399" borderId="399" xfId="0">
      <alignment horizontal="center" vertical="top"/>
    </xf>
    <xf numFmtId="0" fontId="205" fillId="378" borderId="378" xfId="0">
      <alignment horizontal="center" vertical="top"/>
    </xf>
    <xf numFmtId="64" fontId="205" fillId="378" borderId="378" xfId="0">
      <alignment horizontal="center" vertical="top"/>
    </xf>
    <xf numFmtId="66" fontId="205" fillId="378" borderId="378" xfId="0">
      <alignment horizontal="center" vertical="top"/>
    </xf>
    <xf numFmtId="65" fontId="205" fillId="378" borderId="378" xfId="0">
      <alignment horizontal="center" vertical="top"/>
    </xf>
    <xf numFmtId="0" fontId="205" fillId="876" borderId="876" xfId="0">
      <alignment horizontal="center" vertical="top" wrapText="1"/>
    </xf>
    <xf numFmtId="0" fontId="205" fillId="357" borderId="357" xfId="0">
      <alignment horizontal="center" vertical="top"/>
    </xf>
    <xf numFmtId="0" fontId="205" fillId="881" borderId="882" xfId="0">
      <alignment horizontal="center" vertical="center"/>
    </xf>
    <xf numFmtId="0" fontId="205" fillId="462" borderId="882" xfId="0">
      <alignment horizontal="center" vertical="top"/>
    </xf>
    <xf numFmtId="0" fontId="205" fillId="378" borderId="882" xfId="0">
      <alignment horizontal="center" vertical="top"/>
    </xf>
    <xf numFmtId="0" fontId="205" fillId="357" borderId="882" xfId="0">
      <alignment horizontal="center" vertical="top"/>
    </xf>
    <xf numFmtId="0" fontId="205" fillId="881" borderId="882" xfId="0">
      <alignment vertical="center"/>
    </xf>
    <xf numFmtId="0" fontId="205" fillId="881" borderId="882" xfId="0">
      <alignment horizontal="center" vertical="center"/>
    </xf>
    <xf numFmtId="0" fontId="205" fillId="336" borderId="336" xfId="0">
      <alignment horizontal="center" vertical="top"/>
    </xf>
    <xf numFmtId="0" fontId="205" fillId="336" borderId="882" xfId="0">
      <alignment horizontal="center" vertical="top"/>
    </xf>
    <xf numFmtId="0" fontId="75" fillId="330" borderId="882" xfId="0">
      <alignment vertical="center"/>
    </xf>
    <xf numFmtId="0" fontId="205" fillId="881" borderId="882" xfId="0">
      <alignment horizontal="center" vertical="center" wrapText="1"/>
    </xf>
    <xf numFmtId="0" fontId="205" fillId="876" borderId="876" xfId="0">
      <alignment horizontal="center" vertical="top"/>
    </xf>
    <xf numFmtId="0" fontId="205" fillId="336" borderId="336" xfId="0">
      <alignment horizontal="center" vertical="top"/>
    </xf>
    <xf numFmtId="0" fontId="75" fillId="330" borderId="330" xfId="0">
      <alignment horizontal="center" vertical="center"/>
    </xf>
    <xf numFmtId="0" fontId="75" fillId="330" borderId="330" xfId="0">
      <alignment horizontal="center" vertical="top"/>
    </xf>
    <xf numFmtId="64" fontId="205" fillId="315" borderId="315" xfId="0">
      <alignment horizontal="center" vertical="top"/>
    </xf>
    <xf numFmtId="67" fontId="205" fillId="876" borderId="876" xfId="0">
      <alignment horizontal="center" vertical="top"/>
    </xf>
    <xf numFmtId="67" fontId="205" fillId="315" borderId="315" xfId="0">
      <alignment horizontal="center" vertical="top"/>
    </xf>
    <xf numFmtId="67" fontId="205" fillId="876" borderId="881" xfId="0">
      <alignment horizontal="center" vertical="top"/>
    </xf>
    <xf numFmtId="67" fontId="205" fillId="876" borderId="884" xfId="0">
      <alignment horizontal="center" vertical="top"/>
    </xf>
    <xf numFmtId="67" fontId="140" fillId="603" borderId="603" xfId="0">
      <alignment vertical="center"/>
    </xf>
    <xf numFmtId="0" fontId="205" fillId="294" borderId="294" xfId="0">
      <alignment horizontal="center" vertical="top"/>
    </xf>
    <xf numFmtId="64" fontId="205" fillId="294" borderId="294" xfId="0">
      <alignment horizontal="center" vertical="top"/>
    </xf>
    <xf numFmtId="66" fontId="205" fillId="294" borderId="294" xfId="0">
      <alignment horizontal="center" vertical="top"/>
    </xf>
    <xf numFmtId="65" fontId="205" fillId="294" borderId="294" xfId="0">
      <alignment horizontal="center" vertical="top"/>
    </xf>
    <xf numFmtId="67" fontId="205" fillId="294" borderId="294" xfId="0">
      <alignment horizontal="center" vertical="top"/>
    </xf>
    <xf numFmtId="0" fontId="205" fillId="876" borderId="876" xfId="0">
      <alignment horizontal="center" vertical="top"/>
    </xf>
    <xf numFmtId="0" fontId="205" fillId="294" borderId="294" xfId="0">
      <alignment horizontal="center" vertical="top"/>
    </xf>
    <xf numFmtId="67" fontId="205" fillId="876" borderId="881" xfId="0">
      <alignment horizontal="center" vertical="top"/>
    </xf>
    <xf numFmtId="0" fontId="65" fillId="288" borderId="288" xfId="0">
      <alignment horizontal="center" vertical="center"/>
    </xf>
    <xf numFmtId="0" fontId="65" fillId="288" borderId="288" xfId="0">
      <alignment horizontal="center" vertical="top"/>
    </xf>
    <xf numFmtId="68" fontId="75" fillId="330" borderId="330" xfId="0">
      <alignment horizontal="center" vertical="top"/>
    </xf>
    <xf numFmtId="68" fontId="65" fillId="288" borderId="288" xfId="0">
      <alignment vertical="center"/>
    </xf>
    <xf numFmtId="68" fontId="70" fillId="294" borderId="294" xfId="0">
      <alignment vertical="center"/>
    </xf>
    <xf numFmtId="68" fontId="205" fillId="294" borderId="294" xfId="0">
      <alignment horizontal="center" vertical="top"/>
    </xf>
    <xf numFmtId="0" fontId="205" fillId="273" borderId="273" xfId="0">
      <alignment horizontal="center" vertical="top"/>
    </xf>
    <xf numFmtId="0" fontId="55" fillId="246" borderId="246" xfId="0">
      <alignment horizontal="center" vertical="center"/>
    </xf>
    <xf numFmtId="0" fontId="55" fillId="246" borderId="246" xfId="0">
      <alignment horizontal="center" vertical="top"/>
    </xf>
    <xf numFmtId="67" fontId="205" fillId="231" borderId="231" xfId="0">
      <alignment horizontal="center" vertical="top"/>
    </xf>
    <xf numFmtId="0" fontId="205" fillId="210" borderId="210" xfId="0">
      <alignment horizontal="center" vertical="top"/>
    </xf>
    <xf numFmtId="0" fontId="45" fillId="881" borderId="882" xfId="0">
      <alignment horizontal="center" vertical="center"/>
    </xf>
    <xf numFmtId="0" fontId="45" fillId="204" borderId="882" xfId="0">
      <alignment vertical="center"/>
    </xf>
    <xf numFmtId="0" fontId="205" fillId="210" borderId="882" xfId="0">
      <alignment horizontal="center" vertical="top"/>
    </xf>
    <xf numFmtId="64" fontId="205" fillId="210" borderId="210" xfId="0">
      <alignment horizontal="center" vertical="top"/>
    </xf>
    <xf numFmtId="0" fontId="65" fillId="210" borderId="210" xfId="0">
      <alignment vertical="center"/>
    </xf>
    <xf numFmtId="64" fontId="205" fillId="876" borderId="876" xfId="0">
      <alignment horizontal="center" vertical="top"/>
    </xf>
    <xf numFmtId="64" fontId="205" fillId="210" borderId="210" xfId="0">
      <alignment horizontal="center" vertical="top"/>
    </xf>
    <xf numFmtId="64" fontId="205" fillId="881" borderId="882" xfId="0">
      <alignment horizontal="center" vertical="top"/>
    </xf>
    <xf numFmtId="64" fontId="150" fillId="645" borderId="645" xfId="0">
      <alignment horizontal="center" vertical="top"/>
    </xf>
    <xf numFmtId="0" fontId="45" fillId="204" borderId="204" xfId="0">
      <alignment horizontal="center" vertical="center"/>
    </xf>
    <xf numFmtId="0" fontId="45" fillId="204" borderId="204" xfId="0">
      <alignment horizontal="center" vertical="top"/>
    </xf>
    <xf numFmtId="0" fontId="205" fillId="876" borderId="876" xfId="0">
      <alignment horizontal="center" vertical="top"/>
    </xf>
    <xf numFmtId="0" fontId="205" fillId="210" borderId="210" xfId="0">
      <alignment horizontal="center" vertical="top"/>
    </xf>
    <xf numFmtId="0" fontId="205" fillId="881" borderId="882" xfId="0">
      <alignment horizontal="center" vertical="top"/>
    </xf>
    <xf numFmtId="0" fontId="205" fillId="876" borderId="882" xfId="0">
      <alignment horizontal="center" vertical="top"/>
    </xf>
    <xf numFmtId="0" fontId="205" fillId="357" borderId="882" xfId="0">
      <alignment horizontal="center" vertical="top"/>
    </xf>
    <xf numFmtId="0" fontId="75" fillId="330" borderId="882" xfId="0">
      <alignment horizontal="center" vertical="center"/>
    </xf>
    <xf numFmtId="0" fontId="75" fillId="330" borderId="882" xfId="0">
      <alignment horizontal="center" vertical="top"/>
    </xf>
    <xf numFmtId="0" fontId="205" fillId="881" borderId="882" xfId="0">
      <alignment horizontal="center" vertical="center"/>
    </xf>
    <xf numFmtId="0" fontId="205" fillId="876" borderId="886" xfId="0">
      <alignment horizontal="center" vertical="top"/>
    </xf>
    <xf numFmtId="0" fontId="205" fillId="876" borderId="881" xfId="0">
      <alignment horizontal="center" vertical="top"/>
    </xf>
    <xf numFmtId="0" fontId="205" fillId="819" borderId="819" xfId="0">
      <alignment horizontal="center" vertical="top"/>
    </xf>
    <xf numFmtId="0" fontId="205" fillId="798" borderId="798" xfId="0">
      <alignment horizontal="center" vertical="top"/>
    </xf>
    <xf numFmtId="0" fontId="205" fillId="714" borderId="714" xfId="0">
      <alignment horizontal="center" vertical="top"/>
    </xf>
    <xf numFmtId="0" fontId="205" fillId="672" borderId="672" xfId="0">
      <alignment horizontal="center" vertical="top"/>
    </xf>
    <xf numFmtId="0" fontId="205" fillId="210" borderId="882" xfId="0">
      <alignment horizontal="center" vertical="top"/>
    </xf>
    <xf numFmtId="0" fontId="45" fillId="204" borderId="882" xfId="0">
      <alignment horizontal="center" vertical="center"/>
    </xf>
    <xf numFmtId="0" fontId="45" fillId="881" borderId="882" xfId="0">
      <alignment horizontal="center" vertical="top"/>
    </xf>
    <xf numFmtId="0" fontId="45" fillId="204" borderId="882" xfId="0">
      <alignment horizontal="center" vertical="top"/>
    </xf>
    <xf numFmtId="0" fontId="190" fillId="813" borderId="813" xfId="0">
      <alignment horizontal="center" vertical="top"/>
    </xf>
    <xf numFmtId="0" fontId="205" fillId="876" borderId="876" xfId="0">
      <alignment horizontal="center" vertical="top" wrapText="1"/>
    </xf>
    <xf numFmtId="0" fontId="205" fillId="399" borderId="399" xfId="0">
      <alignment horizontal="center" vertical="top"/>
    </xf>
    <xf numFmtId="0" fontId="205" fillId="462" borderId="462" xfId="0">
      <alignment horizontal="center" vertical="top"/>
    </xf>
    <xf numFmtId="0" fontId="205" fillId="462" borderId="882" xfId="0">
      <alignment horizontal="center" vertical="top"/>
    </xf>
    <xf numFmtId="0" fontId="205" fillId="881" borderId="882" xfId="0">
      <alignment horizontal="center" vertical="center" wrapText="1"/>
    </xf>
    <xf numFmtId="0" fontId="205" fillId="881" borderId="882" xfId="0">
      <alignment horizontal="center" vertical="top" wrapText="1"/>
    </xf>
    <xf numFmtId="0" fontId="205" fillId="210" borderId="888" xfId="0">
      <alignment horizontal="center" vertical="top"/>
    </xf>
    <xf numFmtId="0" fontId="45" fillId="204" borderId="889" xfId="0">
      <alignment vertical="center"/>
    </xf>
    <xf numFmtId="0" fontId="65" fillId="210" borderId="889" xfId="0">
      <alignment vertical="center"/>
    </xf>
    <xf numFmtId="0" fontId="45" fillId="204" borderId="890" xfId="0">
      <alignment vertical="center"/>
    </xf>
    <xf numFmtId="0" fontId="65" fillId="288" borderId="891" xfId="0">
      <alignment horizontal="center" vertical="top"/>
    </xf>
    <xf numFmtId="0" fontId="45" fillId="204" borderId="882" xfId="0">
      <alignment vertical="center"/>
    </xf>
    <xf numFmtId="68" fontId="65" fillId="288" borderId="882" xfId="0">
      <alignment vertical="center"/>
    </xf>
    <xf numFmtId="68" fontId="75" fillId="330" borderId="892" xfId="0">
      <alignment horizontal="center" vertical="top"/>
    </xf>
    <xf numFmtId="0" fontId="205" fillId="210" borderId="882" xfId="0">
      <alignment horizontal="center" vertical="top"/>
    </xf>
    <xf numFmtId="68" fontId="70" fillId="294" borderId="882" xfId="0">
      <alignment vertical="center"/>
    </xf>
    <xf numFmtId="68" fontId="205" fillId="294" borderId="882" xfId="0">
      <alignment horizontal="center" vertical="top"/>
    </xf>
    <xf numFmtId="0" fontId="205" fillId="210" borderId="893" xfId="0">
      <alignment horizontal="center" vertical="top"/>
    </xf>
    <xf numFmtId="0" fontId="205" fillId="210" borderId="894" xfId="0">
      <alignment horizontal="center" vertical="top"/>
    </xf>
    <xf numFmtId="0" fontId="65" fillId="210" borderId="894" xfId="0">
      <alignment vertical="center"/>
    </xf>
    <xf numFmtId="0" fontId="65" fillId="210" borderId="895" xfId="0">
      <alignment vertical="center"/>
    </xf>
    <xf numFmtId="0" fontId="65" fillId="288" borderId="882" xfId="0">
      <alignment horizontal="center" vertical="top"/>
    </xf>
    <xf numFmtId="0" fontId="65" fillId="210" borderId="882" xfId="0">
      <alignment vertical="center"/>
    </xf>
    <xf numFmtId="0" fontId="65" fillId="288" borderId="288" xfId="0">
      <alignment horizontal="center" vertical="center"/>
    </xf>
    <xf numFmtId="0" fontId="65" fillId="210" borderId="210" xfId="0">
      <alignment horizontal="center" vertical="center"/>
    </xf>
    <xf numFmtId="68" fontId="75" fillId="330" borderId="330" xfId="0">
      <alignment horizontal="center" vertical="top"/>
    </xf>
    <xf numFmtId="0" fontId="45" fillId="204" borderId="890" xfId="0">
      <alignment horizontal="center" vertical="center"/>
    </xf>
    <xf numFmtId="68" fontId="75" fillId="330" borderId="892" xfId="0">
      <alignment horizontal="center" vertical="top"/>
    </xf>
    <xf numFmtId="0" fontId="65" fillId="210" borderId="895" xfId="0">
      <alignment horizontal="center" vertical="center"/>
    </xf>
    <xf numFmtId="0" fontId="65" fillId="210" borderId="882" xfId="0">
      <alignment horizontal="center" vertical="center"/>
    </xf>
    <xf numFmtId="0" fontId="65" fillId="288" borderId="288" xfId="0">
      <alignment horizontal="center" vertical="top"/>
    </xf>
    <xf numFmtId="0" fontId="65" fillId="210" borderId="210" xfId="0">
      <alignment horizontal="center" vertical="top"/>
    </xf>
    <xf numFmtId="0" fontId="45" fillId="204" borderId="890" xfId="0">
      <alignment horizontal="center" vertical="top"/>
    </xf>
    <xf numFmtId="0" fontId="65" fillId="210" borderId="895" xfId="0">
      <alignment horizontal="center" vertical="top"/>
    </xf>
    <xf numFmtId="0" fontId="65" fillId="210" borderId="882" xfId="0">
      <alignment horizontal="center" vertical="top"/>
    </xf>
    <xf numFmtId="0" fontId="65" fillId="210" borderId="889" xfId="0">
      <alignment horizontal="center" vertical="center"/>
    </xf>
    <xf numFmtId="68" fontId="65" fillId="288" borderId="882" xfId="0">
      <alignment horizontal="center" vertical="center"/>
    </xf>
    <xf numFmtId="68" fontId="70" fillId="294" borderId="882" xfId="0">
      <alignment horizontal="center" vertical="center"/>
    </xf>
    <xf numFmtId="0" fontId="65" fillId="210" borderId="894" xfId="0">
      <alignment horizontal="center" vertical="center"/>
    </xf>
    <xf numFmtId="0" fontId="65" fillId="210" borderId="889" xfId="0">
      <alignment horizontal="center" vertical="top"/>
    </xf>
    <xf numFmtId="68" fontId="65" fillId="288" borderId="882" xfId="0">
      <alignment horizontal="center" vertical="top"/>
    </xf>
    <xf numFmtId="68" fontId="70" fillId="294" borderId="882" xfId="0">
      <alignment horizontal="center" vertical="top"/>
    </xf>
    <xf numFmtId="0" fontId="65" fillId="210" borderId="894" xfId="0">
      <alignment horizontal="center" vertical="top"/>
    </xf>
    <xf numFmtId="0" fontId="45" fillId="204" borderId="889" xfId="0">
      <alignment horizontal="center" vertical="center"/>
    </xf>
    <xf numFmtId="68" fontId="205" fillId="294" borderId="882" xfId="0">
      <alignment horizontal="center" vertical="top"/>
    </xf>
    <xf numFmtId="0" fontId="205" fillId="210" borderId="894" xfId="0">
      <alignment horizontal="center" vertical="top"/>
    </xf>
    <xf numFmtId="0" fontId="205" fillId="273" borderId="273" xfId="0">
      <alignment horizontal="center" vertical="top"/>
    </xf>
    <xf numFmtId="0" fontId="45" fillId="204" borderId="889" xfId="0">
      <alignment horizontal="center" vertical="top"/>
    </xf>
    <xf numFmtId="0" fontId="210" fillId="210" borderId="894" xfId="0">
      <alignment horizontal="center" vertical="top"/>
    </xf>
    <xf numFmtId="0" fontId="210" fillId="210" borderId="895" xfId="0">
      <alignment horizontal="center" vertical="top"/>
    </xf>
    <xf numFmtId="68" fontId="211" fillId="330" borderId="892" xfId="0">
      <alignment horizontal="center" vertical="top"/>
    </xf>
    <xf numFmtId="68" fontId="211" fillId="330" borderId="330" xfId="0">
      <alignment horizontal="center" vertical="top"/>
    </xf>
    <xf numFmtId="64" fontId="212" fillId="881" borderId="882" xfId="0">
      <alignment horizontal="center" vertical="top"/>
    </xf>
    <xf numFmtId="64" fontId="213" fillId="645" borderId="645" xfId="0">
      <alignment horizontal="center" vertical="top"/>
    </xf>
    <xf numFmtId="0" fontId="46" fillId="204" borderId="204" xfId="0">
      <alignment vertical="center"/>
    </xf>
    <xf numFmtId="0" fontId="205" fillId="881" borderId="882" xfId="0">
      <alignment vertical="center" wrapText="1"/>
    </xf>
    <xf numFmtId="0" fontId="205" fillId="881" borderId="882" xfId="0">
      <alignment vertical="center"/>
    </xf>
    <xf numFmtId="0" fontId="205" fillId="881" borderId="882" xfId="0">
      <alignment horizontal="center" vertical="center" wrapText="1"/>
    </xf>
    <xf numFmtId="64" fontId="205" fillId="210" borderId="882" xfId="0">
      <alignment horizontal="center" vertical="top"/>
    </xf>
    <xf numFmtId="64" fontId="205" fillId="210" borderId="882" xfId="0">
      <alignment horizontal="center" vertical="top"/>
    </xf>
    <xf numFmtId="0" fontId="205" fillId="881" borderId="882" xfId="0">
      <alignment vertical="center" wrapText="1"/>
    </xf>
    <xf numFmtId="64" fontId="205" fillId="210" borderId="210" xfId="0">
      <alignment horizontal="center" vertical="top"/>
    </xf>
    <xf numFmtId="64" fontId="205" fillId="876" borderId="876" xfId="0">
      <alignment horizontal="center" vertical="top"/>
    </xf>
    <xf numFmtId="0" fontId="65" fillId="21" borderId="21" xfId="0">
      <alignment vertical="center"/>
    </xf>
    <xf numFmtId="69" fontId="205" fillId="876" borderId="876" xfId="0" applyNumberFormat="1">
      <alignment horizontal="center" vertical="top"/>
    </xf>
    <xf numFmtId="64" fontId="205" fillId="876" borderId="876" xfId="0" applyNumberFormat="1">
      <alignment horizontal="center" vertical="top"/>
    </xf>
    <xf numFmtId="64" fontId="0" fillId="15" borderId="15" xfId="0" applyNumberFormat="1">
      <alignment vertical="center"/>
    </xf>
    <xf numFmtId="69" fontId="0" fillId="15" borderId="15" xfId="0" applyNumberFormat="1">
      <alignment vertical="center"/>
    </xf>
    <xf numFmtId="70" fontId="0" fillId="15" borderId="15" xfId="0" applyNumberFormat="1">
      <alignment vertical="center"/>
    </xf>
    <xf numFmtId="0" fontId="205" fillId="21" borderId="21" xfId="0">
      <alignment horizontal="center" vertical="top"/>
    </xf>
    <xf numFmtId="70" fontId="205" fillId="21" borderId="21" xfId="0" applyNumberFormat="1">
      <alignment horizontal="center" vertical="top"/>
    </xf>
    <xf numFmtId="0" fontId="205" fillId="876" borderId="876" xfId="0" applyAlignment="1">
      <alignment horizontal="center" vertical="top"/>
    </xf>
    <xf numFmtId="70" fontId="0" fillId="15" borderId="15" xfId="0" applyNumberFormat="1" applyAlignment="1">
      <alignment horizontal="center" vertical="center"/>
    </xf>
    <xf numFmtId="70" fontId="205" fillId="21" borderId="21" xfId="0" applyNumberFormat="1" applyAlignment="1">
      <alignment horizontal="center" vertical="top"/>
    </xf>
    <xf numFmtId="70" fontId="0" fillId="15" borderId="15" xfId="0" applyNumberFormat="1" applyAlignment="1">
      <alignment horizontal="center" vertical="top"/>
    </xf>
    <xf numFmtId="71" fontId="205" fillId="21" borderId="21" xfId="0" applyNumberFormat="1" applyAlignment="1">
      <alignment horizontal="center" vertical="top"/>
    </xf>
    <xf numFmtId="72" fontId="205" fillId="21" borderId="21" xfId="0" applyNumberFormat="1" applyAlignment="1">
      <alignment horizontal="center" vertical="top"/>
    </xf>
    <xf numFmtId="2" fontId="205" fillId="876" borderId="876" xfId="0" applyNumberFormat="1">
      <alignment horizontal="center" vertical="top"/>
    </xf>
    <xf numFmtId="65" fontId="205" fillId="876" borderId="876" xfId="0" applyNumberFormat="1">
      <alignment horizontal="center" vertical="top"/>
    </xf>
    <xf numFmtId="0" fontId="0" fillId="15" borderId="15" xfId="0" applyAlignment="1">
      <alignment horizontal="center" vertical="center"/>
    </xf>
    <xf numFmtId="64" fontId="205" fillId="876" borderId="876" xfId="0" applyAlignment="1">
      <alignment horizontal="center" vertical="top"/>
    </xf>
    <xf numFmtId="0" fontId="0" fillId="15" borderId="15" xfId="0" applyAlignment="1">
      <alignment horizontal="center" vertical="top"/>
    </xf>
    <xf numFmtId="69" fontId="0" fillId="15" borderId="15" xfId="0" applyNumberFormat="1" applyAlignment="1">
      <alignment horizontal="center" vertical="top"/>
    </xf>
    <xf numFmtId="69" fontId="205" fillId="876" borderId="876" xfId="0" applyNumberFormat="1" applyAlignment="1">
      <alignment horizontal="center" vertical="top"/>
    </xf>
    <xf numFmtId="68" fontId="0" fillId="15" borderId="15" xfId="0" applyNumberFormat="1">
      <alignment vertical="center"/>
    </xf>
    <xf numFmtId="68" fontId="0" fillId="15" borderId="15" xfId="0" applyNumberFormat="1" applyAlignment="1">
      <alignment horizontal="center" vertical="center"/>
    </xf>
    <xf numFmtId="68" fontId="0" fillId="15" borderId="15" xfId="0" applyNumberFormat="1" applyAlignment="1">
      <alignment horizontal="center" vertical="top"/>
    </xf>
    <xf numFmtId="67" fontId="205" fillId="876" borderId="876" xfId="0" applyNumberFormat="1">
      <alignment horizontal="center" vertical="top"/>
    </xf>
    <xf numFmtId="67" fontId="0" fillId="15" borderId="15" xfId="0" applyNumberFormat="1">
      <alignment vertical="center"/>
    </xf>
    <xf numFmtId="67" fontId="0" fillId="15" borderId="15" xfId="0" applyNumberFormat="1" applyAlignment="1">
      <alignment horizontal="center" vertical="top"/>
    </xf>
    <xf numFmtId="67" fontId="205" fillId="21" borderId="21" xfId="0" applyNumberFormat="1" applyAlignment="1">
      <alignment horizontal="center" vertical="top"/>
    </xf>
    <xf numFmtId="65" fontId="0" fillId="15" borderId="15" xfId="0" applyNumberFormat="1">
      <alignment vertical="center"/>
    </xf>
    <xf numFmtId="65" fontId="0" fillId="15" borderId="15" xfId="0" applyNumberFormat="1" applyAlignment="1">
      <alignment horizontal="center" vertical="top"/>
    </xf>
    <xf numFmtId="65" fontId="205" fillId="21" borderId="21" xfId="0" applyNumberFormat="1" applyAlignment="1">
      <alignment horizontal="center" vertical="top"/>
    </xf>
    <xf numFmtId="69" fontId="0" fillId="15" borderId="15" xfId="0" applyNumberFormat="1" applyAlignment="1">
      <alignment horizontal="center" vertical="center"/>
    </xf>
    <xf numFmtId="0" fontId="5" fillId="21" borderId="21" xfId="0" applyAlignment="1">
      <alignment horizontal="center" vertical="center"/>
    </xf>
    <xf numFmtId="0" fontId="0" fillId="21" borderId="21" xfId="0" applyAlignment="1">
      <alignment horizontal="center" vertical="center"/>
    </xf>
    <xf numFmtId="0" fontId="10" fillId="42" borderId="42" xfId="0" applyAlignment="1">
      <alignment horizontal="center" vertical="center"/>
    </xf>
    <xf numFmtId="0" fontId="55" fillId="246" borderId="246" xfId="0" applyAlignment="1">
      <alignment horizontal="center" vertical="top"/>
    </xf>
    <xf numFmtId="0" fontId="0" fillId="21" borderId="21" xfId="0" applyAlignment="1">
      <alignment horizontal="center" vertical="top"/>
    </xf>
    <xf numFmtId="0" fontId="5" fillId="21" borderId="21" xfId="0" applyAlignment="1">
      <alignment horizontal="center" vertical="top"/>
    </xf>
    <xf numFmtId="0" fontId="10" fillId="42" borderId="42" xfId="0" applyAlignment="1">
      <alignment horizontal="center" vertical="top"/>
    </xf>
    <xf numFmtId="0" fontId="205" fillId="881" borderId="882" xfId="0" applyAlignment="1">
      <alignment vertical="center" wrapText="1"/>
    </xf>
    <xf numFmtId="0" fontId="205" fillId="881" borderId="882" xfId="0" applyNumberFormat="1" applyFill="1" applyBorder="1" applyAlignment="1">
      <alignment horizontal="center" vertical="center" wrapText="1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A9" workbookViewId="0">
      <selection activeCell="H9" sqref="H9"/>
    </sheetView>
  </sheetViews>
  <sheetFormatPr defaultRowHeight="15.000000"/>
  <cols>
    <col min="1" max="1" style="1058" width="5.187500" customWidth="1"/>
    <col min="2" max="2" style="257" width="5.312500" customWidth="1"/>
  </cols>
  <sheetData>
    <row r="1" spans="1:4">
      <c r="A1"/>
    </row>
    <row r="2" spans="1:4">
      <c r="A2"/>
    </row>
    <row r="3" spans="1:4">
      <c r="A3"/>
    </row>
    <row r="4" spans="1:4">
      <c r="A4"/>
    </row>
    <row r="5" spans="1:4">
      <c r="A5"/>
    </row>
    <row r="6" spans="1:4">
      <c r="A6"/>
    </row>
    <row r="7" spans="1:4">
      <c r="A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topLeftCell="C34" tabSelected="1" workbookViewId="0">
      <selection activeCell="D51" sqref="D51"/>
    </sheetView>
  </sheetViews>
  <sheetFormatPr defaultRowHeight="15.000000"/>
  <cols>
    <col min="1" max="1" style="1172" width="8.937500" customWidth="1"/>
    <col min="2" max="2" style="954" width="8.937500" customWidth="1"/>
    <col min="3" max="3" style="1072" width="6.812500" customWidth="1"/>
    <col min="4" max="4" style="1072" width="5.687500" customWidth="1"/>
    <col min="5" max="5" style="1072" width="7.187500" customWidth="1"/>
    <col min="6" max="6" style="1072" width="6.562500" customWidth="1"/>
    <col min="7" max="7" style="1072" width="8.062500" customWidth="1"/>
    <col min="8" max="8" style="1072" width="4.562500" customWidth="1"/>
    <col min="9" max="9" style="1066" width="7.687500" customWidth="1"/>
    <col min="10" max="10" style="979" width="7.687500" customWidth="1"/>
    <col min="11" max="11" style="938" width="7.562500" customWidth="1"/>
    <col min="12" max="12" style="962" width="3.812500" customWidth="1"/>
    <col min="13" max="13" style="962" width="3.937500" customWidth="1"/>
    <col min="14" max="14" style="962" width="3.312500" customWidth="1"/>
    <col min="15" max="15" style="987" width="6.187500" customWidth="1"/>
    <col min="16" max="16" style="983" width="4.437500" customWidth="1"/>
    <col min="17" max="17" style="992" width="6.187500" customWidth="1"/>
    <col min="18" max="18" style="962" width="4.437500" customWidth="1"/>
    <col min="19" max="19" style="998" width="7.312500" customWidth="1"/>
    <col min="20" max="20" style="1007" width="6.812500" customWidth="1"/>
    <col min="21" max="21" style="1037" width="6.812500" customWidth="1"/>
    <col min="22" max="22" style="938" width="8.937500" customWidth="1"/>
    <col min="23" max="23" style="1047" width="7.562500" customWidth="1"/>
    <col min="24" max="24" style="938" width="6.187500" customWidth="1"/>
    <col min="25" max="25" style="938" width="7.562500" customWidth="1"/>
    <col min="26" max="26" style="1072" width="4.562500" customWidth="1"/>
    <col min="27" max="28" style="1121" width="6.437500" customWidth="1"/>
    <col min="29" max="29" style="301" width="5.687500" customWidth="1"/>
    <col min="30" max="30" style="301" width="4.187500" customWidth="1"/>
    <col min="31" max="31" style="301" width="3.437500" customWidth="1"/>
    <col min="32" max="32" style="301" width="5.312500" customWidth="1"/>
  </cols>
  <sheetData>
    <row r="1" spans="1:35">
      <c r="A1" s="1191"/>
      <c r="B1" s="956" t="s">
        <v>0</v>
      </c>
      <c r="C1" s="1075" t="s">
        <v>1</v>
      </c>
      <c r="D1" s="1074" t="s">
        <v>2</v>
      </c>
      <c r="E1" s="1074" t="s">
        <v>3</v>
      </c>
      <c r="F1" s="1074" t="s">
        <v>4</v>
      </c>
      <c r="G1" s="1074" t="s">
        <v>5</v>
      </c>
      <c r="H1" s="1074" t="s">
        <v>6</v>
      </c>
      <c r="I1" s="1068" t="s">
        <v>7</v>
      </c>
      <c r="J1" s="1143" t="s">
        <v>8</v>
      </c>
      <c r="K1" s="947" t="s">
        <v>9</v>
      </c>
      <c r="L1" s="957" t="s">
        <v>10</v>
      </c>
      <c r="M1" s="957" t="s">
        <v>11</v>
      </c>
      <c r="N1" s="957" t="s">
        <v>12</v>
      </c>
      <c r="O1" s="989" t="s">
        <v>13</v>
      </c>
      <c r="P1" s="985" t="s">
        <v>14</v>
      </c>
      <c r="Q1" s="994" t="s">
        <v>15</v>
      </c>
      <c r="R1" s="964" t="s">
        <v>16</v>
      </c>
      <c r="S1" s="1001" t="s">
        <v>17</v>
      </c>
      <c r="T1" s="1010" t="s">
        <v>18</v>
      </c>
      <c r="U1" s="1039" t="s">
        <v>19</v>
      </c>
      <c r="V1" s="952" t="s">
        <v>20</v>
      </c>
      <c r="W1" s="1049" t="s">
        <v>21</v>
      </c>
      <c r="X1"/>
      <c r="Y1" t="s">
        <v>22</v>
      </c>
      <c r="Z1" s="1072" t="s">
        <v>23</v>
      </c>
      <c r="AA1" s="1072" t="s">
        <v>24</v>
      </c>
      <c r="AB1" s="1072" t="s">
        <v>25</v>
      </c>
      <c r="AC1" s="1154" t="s">
        <v>26</v>
      </c>
      <c r="AD1" s="938" t="s">
        <v>27</v>
      </c>
      <c r="AE1" s="938" t="s">
        <v>28</v>
      </c>
      <c r="AF1" s="1032" t="s">
        <v>29</v>
      </c>
    </row>
    <row r="2" spans="1:32">
      <c r="A2" s="1192" t="s">
        <v>30</v>
      </c>
      <c r="B2" s="956" t="s">
        <v>31</v>
      </c>
      <c r="C2" s="1075">
        <v>1518</v>
      </c>
      <c r="D2" s="1075">
        <v>0</v>
      </c>
      <c r="E2" s="1075">
        <v>0</v>
      </c>
      <c r="F2" s="1075">
        <v>0</v>
      </c>
      <c r="G2" s="1075">
        <f>D2+E2/60+F2/3600</f>
        <v>0</v>
      </c>
      <c r="H2" s="1075">
        <f>3600*(G3-G2-180)/2</f>
        <v>-16.0000000000025</v>
      </c>
      <c r="I2" s="1069">
        <f>G2-H2/3600</f>
        <v>0.00444444444444514</v>
      </c>
      <c r="J2" s="1144">
        <f>I4-I2</f>
        <v>88.1316666666667</v>
      </c>
      <c r="K2" s="939" t="s">
        <v>32</v>
      </c>
      <c r="L2" s="956">
        <v>100</v>
      </c>
      <c r="M2" s="956">
        <v>20</v>
      </c>
      <c r="N2" s="956">
        <v>1</v>
      </c>
      <c r="O2" s="990">
        <f>L2+M2/60+N2/3600</f>
        <v>100.333611111111</v>
      </c>
      <c r="P2" s="986">
        <f>3600*(O3+O2-360)/2</f>
        <v>-2.50000000006594</v>
      </c>
      <c r="Q2" s="995">
        <f>O2-P2/3600</f>
        <v>100.334305555556</v>
      </c>
      <c r="R2" s="965">
        <v>8250</v>
      </c>
      <c r="S2" s="1002">
        <f>R2*-1*COS(Q2*PI()/180)</f>
        <v>1479.97804968006</v>
      </c>
      <c r="T2" s="1011">
        <f>C2-S2+AF2</f>
        <v>3693.02195031995</v>
      </c>
      <c r="U2" s="1040">
        <v>12</v>
      </c>
      <c r="V2" s="1002">
        <f>R2*SIN(Q2*PI()/180)</f>
        <v>8116.16690181134</v>
      </c>
      <c r="W2" s="1051" t="s">
        <v>33</v>
      </c>
      <c r="X2"/>
      <c r="Y2" s="938" t="s">
        <v>34</v>
      </c>
      <c r="Z2" s="1116">
        <f>T8</f>
        <v>3670.5583212318</v>
      </c>
      <c r="AA2" s="1116">
        <f>T14</f>
        <v>3668.40916219851</v>
      </c>
      <c r="AB2" s="1142">
        <f>AVERAGE(Z2:AA2)</f>
        <v>3669.48374171515</v>
      </c>
      <c r="AC2" s="938" t="s">
        <v>35</v>
      </c>
      <c r="AD2" s="938">
        <v>100</v>
      </c>
      <c r="AE2" s="938">
        <v>100</v>
      </c>
      <c r="AF2" s="1032">
        <v>3655</v>
      </c>
    </row>
    <row r="3" spans="1:28">
      <c r="A3" s="1191"/>
      <c r="B3" s="956" t="s">
        <v>36</v>
      </c>
      <c r="C3" s="1075">
        <v>1518</v>
      </c>
      <c r="D3" s="1075">
        <v>179</v>
      </c>
      <c r="E3" s="1075">
        <v>59</v>
      </c>
      <c r="F3" s="1080">
        <v>28</v>
      </c>
      <c r="G3" s="1075">
        <f>D3+E3/60+F3/3600</f>
        <v>179.991111111111</v>
      </c>
      <c r="H3" s="1071"/>
      <c r="I3" s="1069"/>
      <c r="J3" s="1145"/>
      <c r="K3" s="950" t="s">
        <v>37</v>
      </c>
      <c r="L3" s="950">
        <v>259</v>
      </c>
      <c r="M3" s="950">
        <v>39</v>
      </c>
      <c r="N3" s="950">
        <v>54</v>
      </c>
      <c r="O3" s="990">
        <f>L3+M3/60+N3/3600</f>
        <v>259.665</v>
      </c>
      <c r="P3"/>
      <c r="Q3"/>
      <c r="R3" s="965">
        <v>8250</v>
      </c>
      <c r="S3"/>
      <c r="T3"/>
      <c r="V3"/>
      <c r="W3" s="1051"/>
      <c r="X3"/>
      <c r="Y3" s="938" t="s">
        <v>38</v>
      </c>
      <c r="Z3" s="1116">
        <f>T2</f>
        <v>3693.02195031995</v>
      </c>
      <c r="AA3" s="1116">
        <f>T12</f>
        <v>3709.33678445831</v>
      </c>
      <c r="AB3" s="1142">
        <f>AVERAGE(Z3:AA3)</f>
        <v>3701.17936738913</v>
      </c>
    </row>
    <row r="4" spans="1:28">
      <c r="A4" s="1191"/>
      <c r="B4" s="958" t="s">
        <v>39</v>
      </c>
      <c r="C4" s="1075">
        <v>1518</v>
      </c>
      <c r="D4" s="1090">
        <v>88</v>
      </c>
      <c r="E4" s="1081">
        <v>7</v>
      </c>
      <c r="F4" s="1081">
        <v>30</v>
      </c>
      <c r="G4" s="1075">
        <f>D4+E4/60+F4/3600</f>
        <v>88.125</v>
      </c>
      <c r="H4" s="1075">
        <f>3600*(G5-G4-180)/2</f>
        <v>-39.9999999999295</v>
      </c>
      <c r="I4" s="1069">
        <f>G4-H4/3600</f>
        <v>88.1361111111111</v>
      </c>
      <c r="J4" s="1145"/>
      <c r="K4" s="941" t="s">
        <v>40</v>
      </c>
      <c r="L4" s="964">
        <v>113</v>
      </c>
      <c r="M4" s="964">
        <v>0</v>
      </c>
      <c r="N4" s="964">
        <v>49</v>
      </c>
      <c r="O4" s="990">
        <f>L4+M4/60+N4/3600</f>
        <v>113.013611111111</v>
      </c>
      <c r="P4" s="986">
        <f>3600*(O5+O4-360)/2</f>
        <v>-1.49999999999864</v>
      </c>
      <c r="Q4" s="995">
        <f>O4-P4/3600</f>
        <v>113.014027777778</v>
      </c>
      <c r="R4" s="964">
        <v>4005</v>
      </c>
      <c r="S4" s="1002">
        <f>R4*-1*COS(Q4*PI()/180)</f>
        <v>1565.78072826696</v>
      </c>
      <c r="T4" s="1011">
        <f>C4-S4+AF2</f>
        <v>3607.21927173304</v>
      </c>
      <c r="U4" s="1040">
        <v>15</v>
      </c>
      <c r="V4" s="1002">
        <f>R4*SIN(Q4*PI()/180)</f>
        <v>3686.23870315069</v>
      </c>
      <c r="W4" s="1051" t="s">
        <v>41</v>
      </c>
      <c r="X4"/>
      <c r="Y4" s="938" t="s">
        <v>42</v>
      </c>
      <c r="Z4" s="1116">
        <f>T6</f>
        <v>3644.46478313683</v>
      </c>
      <c r="AA4" s="1116">
        <f>T20</f>
        <v>3651.83846197584</v>
      </c>
      <c r="AB4" s="1142">
        <f>AVERAGE(Z4:AA4)</f>
        <v>3648.15162255634</v>
      </c>
    </row>
    <row r="5" spans="1:28">
      <c r="A5" s="1191"/>
      <c r="B5" s="958" t="s">
        <v>43</v>
      </c>
      <c r="C5" s="1075">
        <v>1518</v>
      </c>
      <c r="D5" s="1081">
        <v>268</v>
      </c>
      <c r="E5" s="1081">
        <v>6</v>
      </c>
      <c r="F5" s="1082">
        <v>10</v>
      </c>
      <c r="G5" s="1075">
        <f>D5+E5/60+F5/3600</f>
        <v>268.102777777778</v>
      </c>
      <c r="H5" s="1071"/>
      <c r="I5" s="1069"/>
      <c r="J5" s="1145"/>
      <c r="K5" s="953" t="s">
        <v>44</v>
      </c>
      <c r="L5" s="955">
        <v>246</v>
      </c>
      <c r="M5" s="955">
        <v>59</v>
      </c>
      <c r="N5" s="955">
        <v>8</v>
      </c>
      <c r="O5" s="990">
        <f>L5+M5/60+N5/3600</f>
        <v>246.985555555556</v>
      </c>
      <c r="P5"/>
      <c r="Q5"/>
      <c r="R5" s="964">
        <v>4005</v>
      </c>
      <c r="S5"/>
      <c r="T5"/>
      <c r="V5"/>
      <c r="W5" s="1051"/>
      <c r="X5"/>
      <c r="Y5" s="938" t="s">
        <v>45</v>
      </c>
      <c r="Z5" s="1116">
        <f>T10</f>
        <v>3580.2521016419</v>
      </c>
      <c r="AA5" s="1116">
        <f>T16</f>
        <v>3575.55843882388</v>
      </c>
      <c r="AB5" s="1142">
        <f>AVERAGE(Z5:AA5)</f>
        <v>3577.90527023289</v>
      </c>
    </row>
    <row r="6" spans="1:28">
      <c r="A6" s="1192" t="s">
        <v>46</v>
      </c>
      <c r="B6" s="958" t="s">
        <v>47</v>
      </c>
      <c r="C6" s="1081">
        <v>1566</v>
      </c>
      <c r="D6" s="1081">
        <v>0</v>
      </c>
      <c r="E6" s="1081">
        <v>0</v>
      </c>
      <c r="F6" s="1083">
        <v>0</v>
      </c>
      <c r="G6" s="1075">
        <f>D6+E6/60+F6/3600</f>
        <v>0</v>
      </c>
      <c r="H6" s="1075">
        <f>3600*(G7-G6-180)/2</f>
        <v>-20.4999999999984</v>
      </c>
      <c r="I6" s="1069">
        <f>G6-H6/3600</f>
        <v>0.005694444444444</v>
      </c>
      <c r="J6" s="1144">
        <f>I8-I6</f>
        <v>142.42375</v>
      </c>
      <c r="K6" s="961" t="s">
        <v>48</v>
      </c>
      <c r="L6" s="963">
        <v>114</v>
      </c>
      <c r="M6" s="963">
        <v>34</v>
      </c>
      <c r="N6" s="963">
        <v>4</v>
      </c>
      <c r="O6" s="990">
        <f>L6+M6/60+N6/3600</f>
        <v>114.567777777778</v>
      </c>
      <c r="P6" s="986">
        <f>3600*(O7+O6-360)/2</f>
        <v>17.0000000000186</v>
      </c>
      <c r="Q6" s="995">
        <f>O6-P6/3600</f>
        <v>114.563055555556</v>
      </c>
      <c r="R6" s="963">
        <v>3884</v>
      </c>
      <c r="S6" s="1002">
        <f>R6*-1*COS(Q6*PI()/180)</f>
        <v>1614.55716718312</v>
      </c>
      <c r="T6" s="1011">
        <f>C6-S6+Z3</f>
        <v>3644.46478313683</v>
      </c>
      <c r="U6" s="1040">
        <v>13</v>
      </c>
      <c r="V6" s="1002">
        <f>R6*SIN(Q6*PI()/180)</f>
        <v>3532.51485299006</v>
      </c>
      <c r="W6" s="1051" t="s">
        <v>49</v>
      </c>
      <c r="X6"/>
      <c r="Y6" s="938" t="s">
        <v>50</v>
      </c>
      <c r="Z6" s="1116">
        <f>T4</f>
        <v>3607.21927173304</v>
      </c>
      <c r="AA6" s="1116">
        <f>T18</f>
        <v>3626.2698217322</v>
      </c>
      <c r="AB6" s="1142">
        <f>AVERAGE(Z6:AA6)</f>
        <v>3616.74454673262</v>
      </c>
    </row>
    <row r="7" spans="1:28">
      <c r="A7" s="1191"/>
      <c r="B7" s="958" t="s">
        <v>51</v>
      </c>
      <c r="C7" s="1081">
        <v>1566</v>
      </c>
      <c r="D7" s="1081">
        <v>179</v>
      </c>
      <c r="E7" s="1081">
        <v>59</v>
      </c>
      <c r="F7" s="1083">
        <v>19</v>
      </c>
      <c r="G7" s="1075">
        <f>D7+E7/60+F7/3600</f>
        <v>179.988611111111</v>
      </c>
      <c r="H7" s="1071"/>
      <c r="I7" s="1069"/>
      <c r="J7" s="1145"/>
      <c r="K7" s="961" t="s">
        <v>52</v>
      </c>
      <c r="L7" s="963">
        <v>245</v>
      </c>
      <c r="M7" s="963">
        <v>26</v>
      </c>
      <c r="N7" s="963">
        <v>30</v>
      </c>
      <c r="O7" s="990">
        <f>L7+M7/60+N7/3600</f>
        <v>245.441666666667</v>
      </c>
      <c r="P7"/>
      <c r="Q7"/>
      <c r="R7" s="963">
        <v>3884</v>
      </c>
      <c r="S7"/>
      <c r="T7"/>
      <c r="V7"/>
      <c r="W7" s="1051"/>
      <c r="X7"/>
      <c r="Z7" s="1071"/>
      <c r="AA7" s="1071"/>
      <c r="AB7" s="1071"/>
    </row>
    <row r="8" spans="1:28">
      <c r="A8" s="1191"/>
      <c r="B8" s="958" t="s">
        <v>53</v>
      </c>
      <c r="C8" s="1081">
        <v>1566</v>
      </c>
      <c r="D8" s="1081">
        <v>142</v>
      </c>
      <c r="E8" s="1081">
        <v>25</v>
      </c>
      <c r="F8" s="1083">
        <v>8</v>
      </c>
      <c r="G8" s="1075">
        <f>D8+E8/60+F8/3600</f>
        <v>142.418888888889</v>
      </c>
      <c r="H8" s="1075">
        <f>3600*(G9-G8-180)/2</f>
        <v>-37.9999999999995</v>
      </c>
      <c r="I8" s="1069">
        <f>G8-H8/3600</f>
        <v>142.429444444444</v>
      </c>
      <c r="J8" s="1145"/>
      <c r="K8" s="961" t="s">
        <v>54</v>
      </c>
      <c r="L8" s="963">
        <v>101</v>
      </c>
      <c r="M8" s="963">
        <v>4</v>
      </c>
      <c r="N8" s="963">
        <v>17</v>
      </c>
      <c r="O8" s="990">
        <f>L8+M8/60+N8/3600</f>
        <v>101.071388888889</v>
      </c>
      <c r="P8" s="986">
        <f>3600*(O9+O8-360)/2</f>
        <v>5.49999999996089</v>
      </c>
      <c r="Q8" s="995">
        <f>O8-P8/3600</f>
        <v>101.069861111111</v>
      </c>
      <c r="R8" s="963">
        <v>8273</v>
      </c>
      <c r="S8" s="1002">
        <f>R8*-1*COS(Q8*PI()/180)</f>
        <v>1588.46362908814</v>
      </c>
      <c r="T8" s="1011">
        <f>C8-S8+Z3</f>
        <v>3670.5583212318</v>
      </c>
      <c r="U8" s="1040">
        <v>11</v>
      </c>
      <c r="V8" s="1002">
        <f>R8*SIN(Q8*PI()/180)</f>
        <v>8119.0709209122</v>
      </c>
      <c r="W8" s="1051" t="s">
        <v>55</v>
      </c>
      <c r="X8"/>
      <c r="Y8" s="1063"/>
      <c r="Z8" s="1089"/>
      <c r="AA8" s="1089"/>
      <c r="AB8" s="1089"/>
    </row>
    <row r="9" spans="1:29">
      <c r="A9" s="1191"/>
      <c r="B9" s="958" t="s">
        <v>56</v>
      </c>
      <c r="C9" s="1081">
        <v>1566</v>
      </c>
      <c r="D9" s="1072">
        <v>322</v>
      </c>
      <c r="E9" s="1072">
        <v>23</v>
      </c>
      <c r="F9" s="1072">
        <v>52</v>
      </c>
      <c r="G9" s="1075">
        <f>D9+E9/60+F9/3600</f>
        <v>322.397777777778</v>
      </c>
      <c r="H9" s="1071"/>
      <c r="I9" s="1069"/>
      <c r="J9" s="1145"/>
      <c r="K9" s="938" t="s">
        <v>57</v>
      </c>
      <c r="L9" s="962">
        <v>258</v>
      </c>
      <c r="M9" s="962">
        <v>55</v>
      </c>
      <c r="N9" s="962">
        <v>54</v>
      </c>
      <c r="O9" s="990">
        <f>L9+M9/60+N9/3600</f>
        <v>258.931666666667</v>
      </c>
      <c r="P9"/>
      <c r="Q9"/>
      <c r="R9" s="963">
        <v>8273</v>
      </c>
      <c r="S9"/>
      <c r="T9"/>
      <c r="V9"/>
      <c r="W9" s="1112"/>
      <c r="X9"/>
      <c r="Y9" s="1097" t="s">
        <v>58</v>
      </c>
      <c r="Z9" s="1072" t="s">
        <v>59</v>
      </c>
      <c r="AA9" s="1072" t="s">
        <v>60</v>
      </c>
      <c r="AB9" s="1123" t="s">
        <v>61</v>
      </c>
      <c r="AC9" s="1113"/>
    </row>
    <row r="10" spans="1:29">
      <c r="A10" s="1192" t="s">
        <v>62</v>
      </c>
      <c r="B10" s="958" t="s">
        <v>63</v>
      </c>
      <c r="C10" s="1092">
        <v>1458</v>
      </c>
      <c r="D10" s="1072">
        <v>0</v>
      </c>
      <c r="E10" s="1072">
        <v>0</v>
      </c>
      <c r="F10" s="1072">
        <v>0</v>
      </c>
      <c r="G10" s="1075">
        <f>D10+E10/60+F10/3600</f>
        <v>0</v>
      </c>
      <c r="H10" s="1075">
        <f>3600*(G11-G10-180)/2</f>
        <v>-59.9999999999966</v>
      </c>
      <c r="I10" s="1069">
        <f>G10-H10/3600</f>
        <v>0.0166666666666657</v>
      </c>
      <c r="J10" s="1144">
        <f>I12-I10</f>
        <v>103.651805555556</v>
      </c>
      <c r="K10" s="938" t="s">
        <v>64</v>
      </c>
      <c r="L10" s="962">
        <v>104</v>
      </c>
      <c r="M10" s="962">
        <v>51</v>
      </c>
      <c r="N10" s="962">
        <v>59</v>
      </c>
      <c r="O10" s="990">
        <f>L10+M10/60+N10/3600</f>
        <v>104.866388888889</v>
      </c>
      <c r="P10" s="986">
        <f>3600*(O11+O10-360)/2</f>
        <v>-9.50000000002547</v>
      </c>
      <c r="Q10" s="995">
        <f>O10-P10/3600</f>
        <v>104.869027777778</v>
      </c>
      <c r="R10" s="1015">
        <v>5932</v>
      </c>
      <c r="S10" s="1002">
        <f>R10*-1*COS(Q10*PI()/180)</f>
        <v>1522.21268149493</v>
      </c>
      <c r="T10" s="1011">
        <f>C10-S10+Z4</f>
        <v>3580.2521016419</v>
      </c>
      <c r="U10" s="1040">
        <v>14</v>
      </c>
      <c r="V10" s="1002">
        <f>R10*SIN(Q10*PI()/180)</f>
        <v>5733.36662801045</v>
      </c>
      <c r="W10" s="956" t="s">
        <v>65</v>
      </c>
      <c r="X10"/>
      <c r="Y10" s="1101" t="s">
        <v>66</v>
      </c>
      <c r="Z10" s="1131">
        <f>V2</f>
        <v>8116.16690181134</v>
      </c>
      <c r="AA10" s="1131">
        <f>V8</f>
        <v>8119.0709209122</v>
      </c>
      <c r="AB10" s="1141">
        <f>AVERAGE(Z10:AA10)</f>
        <v>8117.61891136177</v>
      </c>
      <c r="AC10" s="1113"/>
    </row>
    <row r="11" spans="1:29">
      <c r="A11" s="1191"/>
      <c r="B11" s="958" t="s">
        <v>67</v>
      </c>
      <c r="C11" s="1092">
        <v>1458</v>
      </c>
      <c r="D11" s="1072">
        <v>179</v>
      </c>
      <c r="E11" s="1072">
        <v>58</v>
      </c>
      <c r="F11" s="1072">
        <v>0</v>
      </c>
      <c r="G11" s="1075">
        <f>D11+E11/60+F11/3600</f>
        <v>179.966666666667</v>
      </c>
      <c r="H11" s="1071"/>
      <c r="I11" s="1069"/>
      <c r="J11" s="1145"/>
      <c r="K11" s="938" t="s">
        <v>68</v>
      </c>
      <c r="L11" s="962">
        <v>255</v>
      </c>
      <c r="M11" s="962">
        <v>7</v>
      </c>
      <c r="N11" s="962">
        <v>42</v>
      </c>
      <c r="O11" s="990">
        <f>L11+M11/60+N11/3600</f>
        <v>255.128333333333</v>
      </c>
      <c r="P11"/>
      <c r="Q11"/>
      <c r="R11" s="1015">
        <v>5932</v>
      </c>
      <c r="S11"/>
      <c r="T11"/>
      <c r="V11"/>
      <c r="W11" s="1112"/>
      <c r="X11"/>
      <c r="Y11" s="1101" t="s">
        <v>69</v>
      </c>
      <c r="Z11" s="1131">
        <f>V6</f>
        <v>3532.51485299006</v>
      </c>
      <c r="AA11" s="1132">
        <f>V12</f>
        <v>3533.27022246524</v>
      </c>
      <c r="AB11" s="1141">
        <f>AVERAGE(Z11:AA11)</f>
        <v>3532.89253772765</v>
      </c>
      <c r="AC11" s="1113"/>
    </row>
    <row r="12" spans="1:29">
      <c r="A12" s="1191"/>
      <c r="B12" s="958" t="s">
        <v>70</v>
      </c>
      <c r="C12" s="1092">
        <v>1458</v>
      </c>
      <c r="D12" s="1072">
        <v>103</v>
      </c>
      <c r="E12" s="1072">
        <v>39</v>
      </c>
      <c r="F12" s="1072">
        <v>41</v>
      </c>
      <c r="G12" s="1075">
        <f>D12+E12/60+F12/3600</f>
        <v>103.661388888889</v>
      </c>
      <c r="H12" s="1075">
        <f>3600*(G13-G12-180)/2</f>
        <v>-25.4999999999768</v>
      </c>
      <c r="I12" s="1069">
        <f>G12-H12/3600</f>
        <v>103.668472222222</v>
      </c>
      <c r="J12" s="1145"/>
      <c r="K12" s="938" t="s">
        <v>71</v>
      </c>
      <c r="L12" s="962">
        <v>111</v>
      </c>
      <c r="M12" s="962">
        <v>31</v>
      </c>
      <c r="N12" s="962">
        <v>14</v>
      </c>
      <c r="O12" s="990">
        <f>L12+M12/60+N12/3600</f>
        <v>111.520555555556</v>
      </c>
      <c r="P12" s="986">
        <f>3600*(O13+O12-360)/2</f>
        <v>6.50000000002819</v>
      </c>
      <c r="Q12" s="995">
        <f>O12-P12/3600</f>
        <v>111.51875</v>
      </c>
      <c r="R12" s="962">
        <v>3798</v>
      </c>
      <c r="S12" s="1002">
        <f>R12*-1*COS(Q12*PI()/180)</f>
        <v>1393.12799867851</v>
      </c>
      <c r="T12" s="1011">
        <f>C12-S12+Z4</f>
        <v>3709.33678445831</v>
      </c>
      <c r="U12" s="1040">
        <v>12</v>
      </c>
      <c r="V12" s="1002">
        <f>R12*SIN(Q12*PI()/180)</f>
        <v>3533.27022246524</v>
      </c>
      <c r="W12" s="956" t="s">
        <v>72</v>
      </c>
      <c r="X12"/>
      <c r="Y12" s="1101" t="s">
        <v>73</v>
      </c>
      <c r="Z12" s="1131">
        <f>V10</f>
        <v>5733.36662801045</v>
      </c>
      <c r="AA12" s="1132">
        <f>V20</f>
        <v>5732.89496101061</v>
      </c>
      <c r="AB12" s="1141">
        <f>AVERAGE(Z12:AA12)</f>
        <v>5733.13079451053</v>
      </c>
      <c r="AC12" s="1113"/>
    </row>
    <row r="13" spans="1:29">
      <c r="A13" s="1191"/>
      <c r="B13" s="958" t="s">
        <v>74</v>
      </c>
      <c r="C13" s="1092">
        <v>1458</v>
      </c>
      <c r="D13" s="1072">
        <v>283</v>
      </c>
      <c r="E13" s="1072">
        <v>38</v>
      </c>
      <c r="F13" s="1072">
        <v>50</v>
      </c>
      <c r="G13" s="1075">
        <f>D13+E13/60+F13/3600</f>
        <v>283.647222222222</v>
      </c>
      <c r="H13" s="1071"/>
      <c r="I13" s="1069"/>
      <c r="J13" s="1145"/>
      <c r="K13" s="938" t="s">
        <v>75</v>
      </c>
      <c r="L13" s="962">
        <v>248</v>
      </c>
      <c r="M13" s="962">
        <v>28</v>
      </c>
      <c r="N13" s="962">
        <v>59</v>
      </c>
      <c r="O13" s="990">
        <f>L13+M13/60+N13/3600</f>
        <v>248.483055555556</v>
      </c>
      <c r="P13"/>
      <c r="Q13"/>
      <c r="R13" s="962">
        <v>3798</v>
      </c>
      <c r="S13"/>
      <c r="T13"/>
      <c r="U13" s="1041"/>
      <c r="V13"/>
      <c r="W13" s="1062"/>
      <c r="X13"/>
      <c r="Y13" s="1101" t="s">
        <v>76</v>
      </c>
      <c r="Z13" s="1135">
        <f>V16</f>
        <v>9250.81436972871</v>
      </c>
      <c r="AA13" s="1132">
        <f>V18</f>
        <v>9249.02251659403</v>
      </c>
      <c r="AB13" s="1141">
        <f>AVERAGE(Z13:AA13)</f>
        <v>9249.91844316137</v>
      </c>
      <c r="AC13" s="1113"/>
    </row>
    <row r="14" spans="1:29">
      <c r="A14" s="1192" t="s">
        <v>77</v>
      </c>
      <c r="B14" s="958" t="s">
        <v>78</v>
      </c>
      <c r="C14" s="1072">
        <v>1374</v>
      </c>
      <c r="D14" s="1072">
        <v>0</v>
      </c>
      <c r="E14" s="1072">
        <v>0</v>
      </c>
      <c r="F14" s="1072">
        <v>0</v>
      </c>
      <c r="G14" s="1075">
        <f>D14+E14/60+F14/3600</f>
        <v>0</v>
      </c>
      <c r="H14" s="1075">
        <f>3600*(G15-G14-180)/2</f>
        <v>-36.0000000000184</v>
      </c>
      <c r="I14" s="1069">
        <f>G14-H14/3600</f>
        <v>0.0100000000000051</v>
      </c>
      <c r="J14" s="1144">
        <f>I16-I14</f>
        <v>115.520833333333</v>
      </c>
      <c r="K14" s="938" t="s">
        <v>79</v>
      </c>
      <c r="L14" s="962">
        <v>109</v>
      </c>
      <c r="M14" s="962">
        <v>35</v>
      </c>
      <c r="N14" s="962">
        <v>36</v>
      </c>
      <c r="O14" s="990">
        <f>L14+M14/60+N14/3600</f>
        <v>109.593333333333</v>
      </c>
      <c r="P14" s="986">
        <f>3600*(O15+O14-360)/2</f>
        <v>2.99999999999727</v>
      </c>
      <c r="Q14" s="995">
        <f>O14-P14/3600</f>
        <v>109.5925</v>
      </c>
      <c r="R14" s="962">
        <v>3915</v>
      </c>
      <c r="S14" s="1002">
        <f>R14*-1*COS(Q14*PI()/180)</f>
        <v>1312.81010953453</v>
      </c>
      <c r="T14" s="1011">
        <f>C14-S14+Z6</f>
        <v>3668.40916219851</v>
      </c>
      <c r="U14" s="1040">
        <v>11</v>
      </c>
      <c r="V14" s="1002">
        <f>R14*SIN(Q14*PI()/180)</f>
        <v>3688.32682115982</v>
      </c>
      <c r="W14" s="956" t="s">
        <v>80</v>
      </c>
      <c r="X14"/>
      <c r="Y14" s="1101" t="s">
        <v>81</v>
      </c>
      <c r="Z14" s="1135">
        <f>V4</f>
        <v>3686.23870315069</v>
      </c>
      <c r="AA14" s="1132">
        <f>V14</f>
        <v>3688.32682115982</v>
      </c>
      <c r="AB14" s="1141">
        <f>AVERAGE(Z14:AA14)</f>
        <v>3687.28276215525</v>
      </c>
      <c r="AC14" s="1113"/>
    </row>
    <row r="15" spans="1:29">
      <c r="A15" s="1191"/>
      <c r="B15" s="958" t="s">
        <v>82</v>
      </c>
      <c r="C15" s="1072">
        <v>1374</v>
      </c>
      <c r="D15" s="1072">
        <v>179</v>
      </c>
      <c r="E15" s="1072">
        <v>58</v>
      </c>
      <c r="F15" s="1072">
        <v>48</v>
      </c>
      <c r="G15" s="1075">
        <f>D15+E15/60+F15/3600</f>
        <v>179.98</v>
      </c>
      <c r="H15" s="1071"/>
      <c r="I15" s="1069"/>
      <c r="J15" s="1145"/>
      <c r="K15" s="938" t="s">
        <v>83</v>
      </c>
      <c r="L15" s="962">
        <v>250</v>
      </c>
      <c r="M15" s="962">
        <v>24</v>
      </c>
      <c r="N15" s="962">
        <v>30</v>
      </c>
      <c r="O15" s="990">
        <f>L15+M15/60+N15/3600</f>
        <v>250.408333333333</v>
      </c>
      <c r="P15"/>
      <c r="Q15"/>
      <c r="R15" s="962">
        <v>3915</v>
      </c>
      <c r="S15"/>
      <c r="T15"/>
      <c r="U15" s="1041"/>
      <c r="V15"/>
      <c r="W15" s="1063"/>
      <c r="X15" s="1108"/>
      <c r="Y15" s="1108"/>
      <c r="Z15" s="1108"/>
      <c r="AA15" s="1139" t="s">
        <v>84</v>
      </c>
      <c r="AB15" s="1140">
        <f>SUM(AB10:AB14)</f>
        <v>30320.8434489166</v>
      </c>
      <c r="AC15" s="1113"/>
    </row>
    <row r="16" spans="1:31">
      <c r="A16" s="1191"/>
      <c r="B16" s="958" t="s">
        <v>85</v>
      </c>
      <c r="C16" s="1072">
        <v>1374</v>
      </c>
      <c r="D16" s="1072">
        <v>115</v>
      </c>
      <c r="E16" s="1072">
        <v>31</v>
      </c>
      <c r="F16" s="1072">
        <v>18</v>
      </c>
      <c r="G16" s="1075">
        <f>D16+E16/60+F16/3600</f>
        <v>115.521666666667</v>
      </c>
      <c r="H16" s="1075">
        <f>3600*(G17-G16-180)/2</f>
        <v>-32.99999999997</v>
      </c>
      <c r="I16" s="1069">
        <f>G16-H16/3600</f>
        <v>115.530833333333</v>
      </c>
      <c r="J16" s="1145"/>
      <c r="K16" s="938" t="s">
        <v>86</v>
      </c>
      <c r="L16" s="962">
        <v>98</v>
      </c>
      <c r="M16" s="962">
        <v>38</v>
      </c>
      <c r="N16" s="962">
        <v>24</v>
      </c>
      <c r="O16" s="990">
        <f>L16+M16/60+N16/3600</f>
        <v>98.64</v>
      </c>
      <c r="P16" s="986">
        <f>3600*(O17+O16-360)/2</f>
        <v>0</v>
      </c>
      <c r="Q16" s="995">
        <f>O16-P16/3600</f>
        <v>98.64</v>
      </c>
      <c r="R16" s="968">
        <v>9357</v>
      </c>
      <c r="S16" s="1002">
        <f>R16*-1*COS(Q16*PI()/180)</f>
        <v>1405.66083290916</v>
      </c>
      <c r="T16" s="1011">
        <f>C16-S16+Z6</f>
        <v>3575.55843882388</v>
      </c>
      <c r="U16" s="1040">
        <v>14</v>
      </c>
      <c r="V16" s="1002">
        <f>R16*SIN(Q16*PI()/180)</f>
        <v>9250.81436972871</v>
      </c>
      <c r="W16" s="1048" t="s">
        <v>87</v>
      </c>
      <c r="X16" s="1063"/>
      <c r="Y16" s="1063"/>
      <c r="Z16" s="1086"/>
      <c r="AA16" s="1125"/>
      <c r="AB16" s="1125"/>
    </row>
    <row r="17" spans="1:25">
      <c r="A17" s="1191"/>
      <c r="B17" s="958" t="s">
        <v>88</v>
      </c>
      <c r="C17" s="1072">
        <v>1374</v>
      </c>
      <c r="D17" s="1072">
        <v>295</v>
      </c>
      <c r="E17" s="1072">
        <v>30</v>
      </c>
      <c r="F17" s="1072">
        <v>12</v>
      </c>
      <c r="G17" s="1075">
        <f>D17+E17/60+F17/3600</f>
        <v>295.503333333333</v>
      </c>
      <c r="H17" s="1071"/>
      <c r="I17" s="1069"/>
      <c r="J17" s="1145"/>
      <c r="K17" s="1047" t="s">
        <v>89</v>
      </c>
      <c r="L17" s="1047">
        <v>261</v>
      </c>
      <c r="M17" s="1047">
        <v>21</v>
      </c>
      <c r="N17" s="1047">
        <v>36</v>
      </c>
      <c r="O17" s="990">
        <f>L17+M17/60+N17/3600</f>
        <v>261.36</v>
      </c>
      <c r="P17"/>
      <c r="Q17"/>
      <c r="R17" s="968">
        <v>9357</v>
      </c>
      <c r="S17"/>
      <c r="T17"/>
      <c r="V17"/>
    </row>
    <row r="18" spans="1:26">
      <c r="A18" s="1192" t="s">
        <v>90</v>
      </c>
      <c r="B18" s="958" t="s">
        <v>91</v>
      </c>
      <c r="C18" s="1072">
        <v>1528</v>
      </c>
      <c r="D18" s="1072">
        <v>0</v>
      </c>
      <c r="E18" s="1072">
        <v>0</v>
      </c>
      <c r="F18" s="1072">
        <v>0</v>
      </c>
      <c r="G18" s="1075">
        <f>D18+E18/60+F18/3600</f>
        <v>0</v>
      </c>
      <c r="H18" s="1075">
        <f>3600*(G19-G18-180)/2</f>
        <v>-30.0000000000239</v>
      </c>
      <c r="I18" s="1069">
        <f>G18-H18/3600</f>
        <v>0.00833333333333997</v>
      </c>
      <c r="J18" s="1144">
        <f>I20-I18</f>
        <v>90.2816666666667</v>
      </c>
      <c r="K18" s="1047" t="s">
        <v>92</v>
      </c>
      <c r="L18" s="1051">
        <v>99</v>
      </c>
      <c r="M18" s="1051">
        <v>6</v>
      </c>
      <c r="N18" s="1051">
        <v>6</v>
      </c>
      <c r="O18" s="990">
        <f>L18+M18/60+N18/3600</f>
        <v>99.1016666666667</v>
      </c>
      <c r="P18" s="986">
        <f>3600*(O19+O18-360)/2</f>
        <v>-5.49999999996089</v>
      </c>
      <c r="Q18" s="995">
        <f>O18-P18/3600</f>
        <v>99.1031944444444</v>
      </c>
      <c r="R18" s="962">
        <v>9367</v>
      </c>
      <c r="S18" s="1002">
        <f>R18*-1*COS(Q18*PI()/180)</f>
        <v>1481.9822799097</v>
      </c>
      <c r="T18" s="1011">
        <f>C18-S18+Z5</f>
        <v>3626.2698217322</v>
      </c>
      <c r="U18" s="1040">
        <v>15</v>
      </c>
      <c r="V18" s="1002">
        <f>R18*SIN(Q18*PI()/180)</f>
        <v>9249.02251659403</v>
      </c>
      <c r="W18" s="1048" t="s">
        <v>93</v>
      </c>
    </row>
    <row r="19" spans="1:25">
      <c r="A19" s="1191"/>
      <c r="B19" s="958" t="s">
        <v>94</v>
      </c>
      <c r="C19" s="1072">
        <v>1528</v>
      </c>
      <c r="D19" s="1072">
        <v>179</v>
      </c>
      <c r="E19" s="1072">
        <v>59</v>
      </c>
      <c r="F19" s="1072">
        <v>0</v>
      </c>
      <c r="G19" s="1075">
        <f>D19+E19/60+F19/3600</f>
        <v>179.983333333333</v>
      </c>
      <c r="H19" s="1071"/>
      <c r="I19" s="1069"/>
      <c r="J19" s="1145"/>
      <c r="K19" s="1047" t="s">
        <v>95</v>
      </c>
      <c r="L19" s="1051">
        <v>260</v>
      </c>
      <c r="M19" s="1051">
        <v>53</v>
      </c>
      <c r="N19" s="1051">
        <v>43</v>
      </c>
      <c r="O19" s="990">
        <f>L19+M19/60+N19/3600</f>
        <v>260.895277777778</v>
      </c>
      <c r="P19"/>
      <c r="Q19"/>
      <c r="R19" s="962">
        <v>9367</v>
      </c>
      <c r="S19"/>
      <c r="T19"/>
      <c r="V19"/>
    </row>
    <row r="20" spans="1:26">
      <c r="A20" s="1191"/>
      <c r="B20" s="958" t="s">
        <v>96</v>
      </c>
      <c r="C20" s="1072">
        <v>1528</v>
      </c>
      <c r="D20" s="1072">
        <v>90</v>
      </c>
      <c r="E20" s="1072">
        <v>16</v>
      </c>
      <c r="F20" s="1072">
        <v>48</v>
      </c>
      <c r="G20" s="1075">
        <f>D20+E20/60+F20/3600</f>
        <v>90.28</v>
      </c>
      <c r="H20" s="1075">
        <f>3600*(G21-G20-180)/2</f>
        <v>-36.0000000000184</v>
      </c>
      <c r="I20" s="1069">
        <f>G20-H20/3600</f>
        <v>90.29</v>
      </c>
      <c r="J20" s="1145"/>
      <c r="K20" s="1047" t="s">
        <v>97</v>
      </c>
      <c r="L20" s="1051">
        <v>104</v>
      </c>
      <c r="M20" s="1051">
        <v>15</v>
      </c>
      <c r="N20" s="1051">
        <v>21</v>
      </c>
      <c r="O20" s="990">
        <f>L20+M20/60+N20/3600</f>
        <v>104.255833333333</v>
      </c>
      <c r="P20" s="986">
        <f>3600*(O21+O20-360)/2</f>
        <v>5.99999999999454</v>
      </c>
      <c r="Q20" s="995">
        <f>O20-P20/3600</f>
        <v>104.254166666667</v>
      </c>
      <c r="R20" s="1014">
        <v>5915</v>
      </c>
      <c r="S20" s="1002">
        <f>R20*-1*COS(Q20*PI()/180)</f>
        <v>1456.41363966605</v>
      </c>
      <c r="T20" s="1011">
        <f>C20-S20+Z5</f>
        <v>3651.83846197584</v>
      </c>
      <c r="U20" s="1040">
        <v>13</v>
      </c>
      <c r="V20" s="1002">
        <f>R20*SIN(Q20*PI()/180)</f>
        <v>5732.89496101061</v>
      </c>
      <c r="W20" s="1048" t="s">
        <v>98</v>
      </c>
    </row>
    <row r="21" spans="1:25">
      <c r="A21" s="1191"/>
      <c r="B21" s="958" t="s">
        <v>99</v>
      </c>
      <c r="C21" s="1072">
        <v>1528</v>
      </c>
      <c r="D21" s="1072">
        <v>270</v>
      </c>
      <c r="E21" s="1072">
        <v>15</v>
      </c>
      <c r="F21" s="1072">
        <v>36</v>
      </c>
      <c r="G21" s="1075">
        <f>D21+E21/60+F21/3600</f>
        <v>270.26</v>
      </c>
      <c r="H21" s="1071"/>
      <c r="I21" s="1069"/>
      <c r="J21"/>
      <c r="K21" s="1047" t="s">
        <v>100</v>
      </c>
      <c r="L21" s="1051">
        <v>255</v>
      </c>
      <c r="M21" s="1051">
        <v>44</v>
      </c>
      <c r="N21" s="1051">
        <v>51</v>
      </c>
      <c r="O21" s="990">
        <f>L21+M21/60+N21/3600</f>
        <v>255.7475</v>
      </c>
      <c r="P21"/>
      <c r="Q21"/>
      <c r="R21" s="1014">
        <v>5915</v>
      </c>
      <c r="S21"/>
      <c r="T21"/>
      <c r="U21" s="1059" t="s">
        <v>101</v>
      </c>
      <c r="V21">
        <f>SUM(V2:V20)/2</f>
        <v>30320.8434489166</v>
      </c>
    </row>
    <row r="22" spans="1:25">
      <c r="A22" s="1191"/>
      <c r="B22"/>
      <c r="C22" s="1071"/>
      <c r="D22" s="1071"/>
      <c r="E22" s="1071"/>
      <c r="F22" s="1071"/>
      <c r="G22" s="1071"/>
      <c r="H22" s="1071"/>
      <c r="I22" s="1069"/>
      <c r="J22"/>
      <c r="O22" s="991"/>
      <c r="P22"/>
      <c r="Q22"/>
      <c r="S22"/>
      <c r="T22"/>
      <c r="V22"/>
    </row>
    <row r="23" spans="1:18">
      <c r="A23" s="1191"/>
      <c r="B23"/>
      <c r="C23" s="1071"/>
      <c r="D23" s="1071"/>
      <c r="E23" s="1071"/>
      <c r="F23" s="1071"/>
      <c r="I23" s="1069"/>
      <c r="O23" s="991"/>
    </row>
    <row r="24" spans="1:18">
      <c r="A24" s="1191"/>
      <c r="B24"/>
      <c r="C24" s="1071"/>
      <c r="D24" s="1071"/>
      <c r="E24" s="1071"/>
      <c r="F24" s="1071"/>
      <c r="I24" s="1069"/>
      <c r="O24" s="991"/>
    </row>
    <row r="25" spans="1:18">
      <c r="A25" s="1191"/>
      <c r="B25"/>
      <c r="C25" s="1071"/>
      <c r="D25" s="1071"/>
      <c r="E25" s="1071"/>
      <c r="F25" s="1071"/>
      <c r="I25" s="1069"/>
      <c r="O25" s="991"/>
    </row>
    <row r="26" spans="1:18">
      <c r="A26" s="1191"/>
      <c r="I26" s="1069"/>
      <c r="O26" s="991"/>
    </row>
    <row r="27" spans="1:35">
      <c r="A27" s="1191"/>
      <c r="B27" s="956" t="s">
        <v>102</v>
      </c>
      <c r="C27" s="1075" t="s">
        <v>103</v>
      </c>
      <c r="D27" s="1074" t="s">
        <v>104</v>
      </c>
      <c r="E27" s="1074" t="s">
        <v>105</v>
      </c>
      <c r="F27" s="1074" t="s">
        <v>106</v>
      </c>
      <c r="G27" s="1074" t="s">
        <v>107</v>
      </c>
      <c r="H27" s="1074" t="s">
        <v>108</v>
      </c>
      <c r="I27" s="1068" t="s">
        <v>109</v>
      </c>
      <c r="J27" s="981" t="s">
        <v>110</v>
      </c>
      <c r="K27" s="947" t="s">
        <v>111</v>
      </c>
      <c r="L27" s="957" t="s">
        <v>112</v>
      </c>
      <c r="M27" s="957" t="s">
        <v>113</v>
      </c>
      <c r="N27" s="957" t="s">
        <v>114</v>
      </c>
      <c r="O27" s="989" t="s">
        <v>115</v>
      </c>
      <c r="P27" s="985" t="s">
        <v>116</v>
      </c>
      <c r="Q27" s="994" t="s">
        <v>117</v>
      </c>
      <c r="R27" s="964" t="s">
        <v>118</v>
      </c>
      <c r="S27" s="1001" t="s">
        <v>119</v>
      </c>
      <c r="T27" s="1010" t="s">
        <v>120</v>
      </c>
      <c r="U27" s="1039" t="s">
        <v>121</v>
      </c>
      <c r="V27" s="952" t="s">
        <v>122</v>
      </c>
      <c r="W27" s="1049" t="s">
        <v>123</v>
      </c>
      <c r="Z27" s="1072" t="s">
        <v>124</v>
      </c>
      <c r="AA27" s="1072" t="s">
        <v>125</v>
      </c>
      <c r="AB27" s="1072"/>
      <c r="AD27" s="938" t="s">
        <v>126</v>
      </c>
      <c r="AE27" s="938" t="s">
        <v>127</v>
      </c>
      <c r="AF27" s="1032" t="s">
        <v>128</v>
      </c>
    </row>
    <row r="28" spans="1:35">
      <c r="A28" s="1191" t="s">
        <v>129</v>
      </c>
      <c r="B28" s="958" t="s">
        <v>130</v>
      </c>
      <c r="C28" s="1072">
        <v>1417</v>
      </c>
      <c r="D28" s="1072">
        <v>0</v>
      </c>
      <c r="E28" s="1072">
        <v>0</v>
      </c>
      <c r="F28" s="1072">
        <v>0</v>
      </c>
      <c r="G28" s="1075">
        <f>D28+E28/60+F28/3600</f>
        <v>0</v>
      </c>
      <c r="H28" s="1075">
        <f>3600*(G29-G28-180)/2</f>
        <v>4.9999999999784</v>
      </c>
      <c r="I28" s="1069">
        <f>G28-H28/3600</f>
        <v>-0.00138888888888289</v>
      </c>
      <c r="J28" s="982">
        <f>I30-I28</f>
        <v>51.5913888888889</v>
      </c>
      <c r="K28" s="962" t="s">
        <v>131</v>
      </c>
      <c r="L28" s="962">
        <v>99</v>
      </c>
      <c r="M28" s="962">
        <v>44</v>
      </c>
      <c r="N28" s="962">
        <v>9</v>
      </c>
      <c r="O28" s="990">
        <f>L28+M28/60+N28/3600</f>
        <v>99.7358333333333</v>
      </c>
      <c r="P28" s="986">
        <f>3600*(O29+O28-360)/2</f>
        <v>-14.9999999999864</v>
      </c>
      <c r="Q28" s="995">
        <f>O28-P28/3600</f>
        <v>99.74</v>
      </c>
      <c r="R28" s="962">
        <v>7987</v>
      </c>
      <c r="S28" s="1002">
        <f>R28*-1*COS(Q28*PI()/180)</f>
        <v>1351.22060333034</v>
      </c>
      <c r="T28" s="1011">
        <f>C28-S28+AF28</f>
        <v>3535.77939666966</v>
      </c>
      <c r="U28" s="1040" t="s">
        <v>132</v>
      </c>
      <c r="V28" s="1002">
        <f>R28*SIN(Q28*PI()/180)</f>
        <v>7871.8722030101</v>
      </c>
      <c r="X28" s="938" t="s">
        <v>133</v>
      </c>
      <c r="Y28" s="1056">
        <f>T32</f>
        <v>3481.83577709841</v>
      </c>
      <c r="Z28" s="1137">
        <f>T46</f>
        <v>3478.68230752396</v>
      </c>
      <c r="AC28" s="286" t="s">
        <v>134</v>
      </c>
      <c r="AD28" s="286">
        <v>200</v>
      </c>
      <c r="AE28" s="286">
        <v>200</v>
      </c>
      <c r="AF28" s="286">
        <v>3470</v>
      </c>
    </row>
    <row r="29" spans="1:28">
      <c r="A29" s="1191"/>
      <c r="B29" s="958" t="s">
        <v>135</v>
      </c>
      <c r="C29" s="1072">
        <v>1417</v>
      </c>
      <c r="D29" s="1072">
        <v>180</v>
      </c>
      <c r="E29" s="1072">
        <v>0</v>
      </c>
      <c r="F29" s="1072">
        <v>10</v>
      </c>
      <c r="G29" s="1075">
        <f>D29+E29/60+F29/3600</f>
        <v>180.002777777778</v>
      </c>
      <c r="H29" s="1071"/>
      <c r="I29" s="1069"/>
      <c r="J29"/>
      <c r="K29" s="962" t="s">
        <v>136</v>
      </c>
      <c r="L29" s="962">
        <v>260</v>
      </c>
      <c r="M29" s="962">
        <v>15</v>
      </c>
      <c r="N29" s="962">
        <v>21</v>
      </c>
      <c r="O29" s="990">
        <f>L29+M29/60+N29/3600</f>
        <v>260.255833333333</v>
      </c>
      <c r="P29"/>
      <c r="Q29"/>
      <c r="R29" s="962">
        <v>7987</v>
      </c>
      <c r="S29"/>
      <c r="T29"/>
      <c r="U29"/>
      <c r="V29"/>
      <c r="X29" s="938" t="s">
        <v>137</v>
      </c>
      <c r="Y29" s="1056">
        <f>T28</f>
        <v>3535.77939666966</v>
      </c>
    </row>
    <row r="30" spans="1:28">
      <c r="A30" s="1191"/>
      <c r="B30" s="958" t="s">
        <v>138</v>
      </c>
      <c r="C30" s="1072">
        <v>1417</v>
      </c>
      <c r="D30" s="1072">
        <v>51</v>
      </c>
      <c r="E30" s="1072">
        <v>35</v>
      </c>
      <c r="F30" s="1072">
        <v>23</v>
      </c>
      <c r="G30" s="1075">
        <f>D30+E30/60+F30/3600</f>
        <v>51.5897222222222</v>
      </c>
      <c r="H30" s="1075">
        <f>3600*(G31-G30-180)/2</f>
        <v>-0.999999999964985</v>
      </c>
      <c r="I30" s="1069">
        <f>G30-H30/3600</f>
        <v>51.59</v>
      </c>
      <c r="J30"/>
      <c r="K30" s="938" t="s">
        <v>139</v>
      </c>
      <c r="L30" s="962">
        <v>103</v>
      </c>
      <c r="M30" s="962">
        <v>28</v>
      </c>
      <c r="N30" s="962">
        <v>20</v>
      </c>
      <c r="O30" s="990">
        <f>L30+M30/60+N30/3600</f>
        <v>103.472222222222</v>
      </c>
      <c r="P30" s="986">
        <f>3600*(O31+O30-360)/2</f>
        <v>-32.5000000000387</v>
      </c>
      <c r="Q30" s="995">
        <f>O30-P30/3600</f>
        <v>103.48125</v>
      </c>
      <c r="R30" s="962">
        <v>5518</v>
      </c>
      <c r="S30" s="1002">
        <f>R30*-1*COS(Q30*PI()/180)</f>
        <v>1286.39557999968</v>
      </c>
      <c r="T30" s="1011">
        <f>C30-S30+AF28</f>
        <v>3600.60442000032</v>
      </c>
      <c r="U30" s="1040" t="s">
        <v>140</v>
      </c>
      <c r="V30" s="1002">
        <f>R30*SIN(Q30*PI()/180)</f>
        <v>5365.95850450636</v>
      </c>
      <c r="X30" s="938" t="s">
        <v>141</v>
      </c>
      <c r="Y30" s="1056">
        <f>T38</f>
        <v>3535.0167265912</v>
      </c>
    </row>
    <row r="31" spans="1:28">
      <c r="A31" s="1191"/>
      <c r="B31" s="958" t="s">
        <v>142</v>
      </c>
      <c r="C31" s="1072">
        <v>1417</v>
      </c>
      <c r="D31" s="1072">
        <v>231</v>
      </c>
      <c r="E31" s="1072">
        <v>35</v>
      </c>
      <c r="F31" s="1072">
        <v>21</v>
      </c>
      <c r="G31" s="1075">
        <f>D31+E31/60+F31/3600</f>
        <v>231.589166666667</v>
      </c>
      <c r="H31" s="1071"/>
      <c r="I31" s="1069"/>
      <c r="J31"/>
      <c r="K31" s="938" t="s">
        <v>143</v>
      </c>
      <c r="L31" s="962">
        <v>256</v>
      </c>
      <c r="M31" s="962">
        <v>30</v>
      </c>
      <c r="N31" s="962">
        <v>35</v>
      </c>
      <c r="O31" s="990">
        <f>L31+M31/60+N31/3600</f>
        <v>256.509722222222</v>
      </c>
      <c r="P31"/>
      <c r="Q31"/>
      <c r="R31" s="962">
        <v>5518</v>
      </c>
      <c r="S31"/>
      <c r="T31"/>
      <c r="U31"/>
      <c r="V31"/>
      <c r="X31" s="938" t="s">
        <v>144</v>
      </c>
      <c r="Y31" s="1056">
        <f>T34</f>
        <v>3547.58377170456</v>
      </c>
    </row>
    <row r="32" spans="1:25">
      <c r="A32" s="1191" t="s">
        <v>145</v>
      </c>
      <c r="B32" s="958" t="s">
        <v>146</v>
      </c>
      <c r="C32" s="1072">
        <v>1420</v>
      </c>
      <c r="D32" s="1072">
        <v>0</v>
      </c>
      <c r="E32" s="1072">
        <v>0</v>
      </c>
      <c r="F32" s="1072">
        <v>0</v>
      </c>
      <c r="G32" s="1075">
        <f>D32+E32/60+F32/3600</f>
        <v>0</v>
      </c>
      <c r="H32" s="1075">
        <f>3600*(G33-G32-180)/2</f>
        <v>0</v>
      </c>
      <c r="I32" s="1069">
        <f>G32-H32/3600</f>
        <v>0</v>
      </c>
      <c r="J32" s="982">
        <f>I34-I32</f>
        <v>150.083333333333</v>
      </c>
      <c r="K32" s="938" t="s">
        <v>147</v>
      </c>
      <c r="L32" s="962">
        <v>254</v>
      </c>
      <c r="M32" s="962">
        <v>0</v>
      </c>
      <c r="N32" s="962">
        <v>0</v>
      </c>
      <c r="O32" s="990">
        <f>L32+M32/60+N32/3600</f>
        <v>254</v>
      </c>
      <c r="P32" s="986">
        <f>3600*(O33+O32-360)/2</f>
        <v>-14.9999999999864</v>
      </c>
      <c r="Q32" s="995">
        <f>O32-P32/3600</f>
        <v>254.004166666667</v>
      </c>
      <c r="R32" s="962">
        <v>5584</v>
      </c>
      <c r="S32" s="1002">
        <f>R32*-1*COS(Q32*PI()/180)</f>
        <v>1538.76864290191</v>
      </c>
      <c r="T32" s="1011">
        <f>C32-S32+Y32</f>
        <v>3481.83577709841</v>
      </c>
      <c r="U32" s="1040" t="s">
        <v>148</v>
      </c>
      <c r="V32" s="1002">
        <f>R32*SIN(Q32*PI()/180)</f>
        <v>-5367.79725519827</v>
      </c>
      <c r="X32" s="938" t="s">
        <v>149</v>
      </c>
      <c r="Y32" s="1056">
        <f>T30</f>
        <v>3600.60442000032</v>
      </c>
    </row>
    <row r="33" spans="1:25">
      <c r="A33" s="1191"/>
      <c r="B33" s="958" t="s">
        <v>150</v>
      </c>
      <c r="C33" s="1072">
        <v>1420</v>
      </c>
      <c r="D33" s="1072">
        <v>180</v>
      </c>
      <c r="E33" s="1072">
        <v>0</v>
      </c>
      <c r="F33" s="1072">
        <v>0</v>
      </c>
      <c r="G33" s="1075">
        <f>D33+E33/60+F33/3600</f>
        <v>180</v>
      </c>
      <c r="H33" s="1071"/>
      <c r="I33" s="1069"/>
      <c r="J33"/>
      <c r="K33" s="938" t="s">
        <v>151</v>
      </c>
      <c r="L33" s="962">
        <v>105</v>
      </c>
      <c r="M33" s="962">
        <v>59</v>
      </c>
      <c r="N33" s="962">
        <v>30</v>
      </c>
      <c r="O33" s="990">
        <f>L33+M33/60+N33/3600</f>
        <v>105.991666666667</v>
      </c>
      <c r="P33"/>
      <c r="Q33"/>
      <c r="R33" s="962">
        <v>5584</v>
      </c>
      <c r="S33"/>
      <c r="T33"/>
      <c r="U33"/>
      <c r="V33"/>
    </row>
    <row r="34" spans="1:25">
      <c r="A34" s="1191"/>
      <c r="B34" s="958" t="s">
        <v>152</v>
      </c>
      <c r="C34" s="1072">
        <v>1420</v>
      </c>
      <c r="D34" s="1072">
        <v>150</v>
      </c>
      <c r="E34" s="1072">
        <v>4</v>
      </c>
      <c r="F34" s="1072">
        <v>50</v>
      </c>
      <c r="G34" s="1075">
        <f>D34+E34/60+F34/3600</f>
        <v>150.080555555556</v>
      </c>
      <c r="H34" s="1075">
        <f>3600*(G35-G34-180)/2</f>
        <v>-10.000000000008</v>
      </c>
      <c r="I34" s="1069">
        <f>G34-H34/3600</f>
        <v>150.083333333333</v>
      </c>
      <c r="J34"/>
      <c r="K34" s="938" t="s">
        <v>153</v>
      </c>
      <c r="L34" s="962">
        <v>105</v>
      </c>
      <c r="M34" s="962">
        <v>5</v>
      </c>
      <c r="N34" s="962">
        <v>40</v>
      </c>
      <c r="O34" s="990">
        <f>L34+M34/60+N34/3600</f>
        <v>105.094444444444</v>
      </c>
      <c r="P34" s="986">
        <f>3600*(O35+O34-360)/2</f>
        <v>-14.9999999999864</v>
      </c>
      <c r="Q34" s="995">
        <f>O34-P34/3600</f>
        <v>105.098611111111</v>
      </c>
      <c r="R34" s="962">
        <v>5655</v>
      </c>
      <c r="S34" s="1002">
        <f>R34*-1*COS(Q34*PI()/180)</f>
        <v>1473.02064829576</v>
      </c>
      <c r="T34" s="1011">
        <f>C34-S34+Y32</f>
        <v>3547.58377170456</v>
      </c>
      <c r="U34" s="1040" t="s">
        <v>154</v>
      </c>
      <c r="V34" s="1002">
        <f>R34*SIN(Q34*PI()/180)</f>
        <v>5459.78346465005</v>
      </c>
    </row>
    <row r="35" spans="1:25">
      <c r="A35" s="1191"/>
      <c r="B35" s="958" t="s">
        <v>155</v>
      </c>
      <c r="C35" s="1072">
        <v>1420</v>
      </c>
      <c r="D35" s="1072">
        <v>330</v>
      </c>
      <c r="E35" s="1072">
        <v>4</v>
      </c>
      <c r="F35" s="1072">
        <v>30</v>
      </c>
      <c r="G35" s="1075">
        <f>D35+E35/60+F35/3600</f>
        <v>330.075</v>
      </c>
      <c r="H35" s="1071"/>
      <c r="I35" s="1069"/>
      <c r="J35"/>
      <c r="K35" s="938" t="s">
        <v>156</v>
      </c>
      <c r="L35" s="962">
        <v>254</v>
      </c>
      <c r="M35" s="962">
        <v>53</v>
      </c>
      <c r="N35" s="962">
        <v>50</v>
      </c>
      <c r="O35" s="990">
        <f>L35+M35/60+N35/3600</f>
        <v>254.897222222222</v>
      </c>
      <c r="P35"/>
      <c r="Q35"/>
      <c r="R35" s="962">
        <v>5655</v>
      </c>
      <c r="S35"/>
      <c r="T35"/>
      <c r="U35"/>
      <c r="V35"/>
    </row>
    <row r="36" spans="1:24">
      <c r="A36" s="1191" t="s">
        <v>157</v>
      </c>
      <c r="B36" s="958" t="s">
        <v>158</v>
      </c>
      <c r="C36" s="1084">
        <v>1338</v>
      </c>
      <c r="D36" s="1084">
        <v>0</v>
      </c>
      <c r="E36" s="1084">
        <v>0</v>
      </c>
      <c r="F36" s="1084">
        <v>0</v>
      </c>
      <c r="G36" s="1075">
        <f>D36+E36/60+F36/3600</f>
        <v>0</v>
      </c>
      <c r="H36" s="1075">
        <f>3600*(G37-G36-180)/2</f>
        <v>9.50000000002547</v>
      </c>
      <c r="I36" s="1069">
        <f>G36-H36/3600</f>
        <v>-0.00263888888889596</v>
      </c>
      <c r="J36" s="982">
        <f>I38-I36</f>
        <v>95.9102777777778</v>
      </c>
      <c r="K36" s="970" t="s">
        <v>159</v>
      </c>
      <c r="L36" s="970">
        <v>103</v>
      </c>
      <c r="M36" s="970">
        <v>9</v>
      </c>
      <c r="N36" s="970">
        <v>41</v>
      </c>
      <c r="O36" s="990">
        <f>L36+M36/60+N36/3600</f>
        <v>103.161388888889</v>
      </c>
      <c r="P36" s="986">
        <f>3600*(O37+O36-360)/2</f>
        <v>-20.0000000000159</v>
      </c>
      <c r="Q36" s="995">
        <f>O36-P36/3600</f>
        <v>103.166944444444</v>
      </c>
      <c r="R36" s="970">
        <v>5607</v>
      </c>
      <c r="S36" s="1002">
        <f>R36*-1*COS(Q36*PI()/180)</f>
        <v>1277.21374578857</v>
      </c>
      <c r="T36" s="1011">
        <f>C36-S36+Y31</f>
        <v>3608.370025916</v>
      </c>
      <c r="U36" s="1040" t="s">
        <v>160</v>
      </c>
      <c r="V36" s="1002">
        <f>R36*SIN(Q36*PI()/180)</f>
        <v>5459.59470153076</v>
      </c>
      <c r="X36" s="1051" t="s">
        <v>161</v>
      </c>
    </row>
    <row r="37" spans="1:27">
      <c r="A37" s="1191"/>
      <c r="B37" s="958" t="s">
        <v>162</v>
      </c>
      <c r="C37" s="1084">
        <v>1338</v>
      </c>
      <c r="D37" s="1084">
        <v>180</v>
      </c>
      <c r="E37" s="1084">
        <v>0</v>
      </c>
      <c r="F37" s="1084">
        <v>19</v>
      </c>
      <c r="G37" s="1075">
        <f>D37+E37/60+F37/3600</f>
        <v>180.005277777778</v>
      </c>
      <c r="H37" s="1071"/>
      <c r="I37" s="1069"/>
      <c r="J37"/>
      <c r="K37" s="970" t="s">
        <v>163</v>
      </c>
      <c r="L37" s="970">
        <v>256</v>
      </c>
      <c r="M37" s="970">
        <v>49</v>
      </c>
      <c r="N37" s="970">
        <v>39</v>
      </c>
      <c r="O37" s="990">
        <f>L37+M37/60+N37/3600</f>
        <v>256.8275</v>
      </c>
      <c r="P37"/>
      <c r="Q37"/>
      <c r="R37" s="970">
        <v>5607</v>
      </c>
      <c r="S37"/>
      <c r="T37"/>
      <c r="U37"/>
      <c r="V37"/>
      <c r="X37" s="1051" t="s">
        <v>164</v>
      </c>
    </row>
    <row r="38" spans="1:27">
      <c r="A38" s="1191"/>
      <c r="B38" s="958" t="s">
        <v>165</v>
      </c>
      <c r="C38" s="1084">
        <v>1338</v>
      </c>
      <c r="D38" s="1084">
        <v>95</v>
      </c>
      <c r="E38" s="1084">
        <v>54</v>
      </c>
      <c r="F38" s="1084">
        <v>35</v>
      </c>
      <c r="G38" s="1075">
        <f>D38+E38/60+F38/3600</f>
        <v>95.9097222222222</v>
      </c>
      <c r="H38" s="1075">
        <f>3600*(G39-G38-180)/2</f>
        <v>7.49999999999318</v>
      </c>
      <c r="I38" s="1069">
        <f>G38-H38/3600</f>
        <v>95.9076388888889</v>
      </c>
      <c r="J38"/>
      <c r="K38" s="970" t="s">
        <v>166</v>
      </c>
      <c r="L38" s="970">
        <v>103</v>
      </c>
      <c r="M38" s="970">
        <v>32</v>
      </c>
      <c r="N38" s="970">
        <v>1</v>
      </c>
      <c r="O38" s="990">
        <f>L38+M38/60+N38/3600</f>
        <v>103.533611111111</v>
      </c>
      <c r="P38" s="986">
        <f>3600*(O39+O38-360)/2</f>
        <v>-19.5000000000846</v>
      </c>
      <c r="Q38" s="995">
        <f>O38-P38/3600</f>
        <v>103.539027777778</v>
      </c>
      <c r="R38" s="970">
        <v>5769</v>
      </c>
      <c r="S38" s="1002">
        <f>R38*-1*COS(Q38*PI()/180)</f>
        <v>1350.56704511336</v>
      </c>
      <c r="T38" s="1011">
        <f>C38-S38+Y31</f>
        <v>3535.0167265912</v>
      </c>
      <c r="U38" s="1040" t="s">
        <v>167</v>
      </c>
      <c r="V38" s="1002">
        <f>R38*SIN(Q38*PI()/180)</f>
        <v>5608.68344117031</v>
      </c>
      <c r="X38" s="1051" t="s">
        <v>168</v>
      </c>
    </row>
    <row r="39" spans="1:27">
      <c r="A39" s="1191"/>
      <c r="B39" s="958" t="s">
        <v>169</v>
      </c>
      <c r="C39" s="1084">
        <v>1338</v>
      </c>
      <c r="D39" s="1084">
        <v>275</v>
      </c>
      <c r="E39" s="1084">
        <v>54</v>
      </c>
      <c r="F39" s="1084">
        <v>50</v>
      </c>
      <c r="G39" s="1075">
        <f>D39+E39/60+F39/3600</f>
        <v>275.913888888889</v>
      </c>
      <c r="H39" s="1071"/>
      <c r="I39" s="1069"/>
      <c r="J39"/>
      <c r="K39" s="970" t="s">
        <v>170</v>
      </c>
      <c r="L39" s="970">
        <v>256</v>
      </c>
      <c r="M39" s="970">
        <v>27</v>
      </c>
      <c r="N39" s="970">
        <v>20</v>
      </c>
      <c r="O39" s="990">
        <f>L39+M39/60+N39/3600</f>
        <v>256.455555555556</v>
      </c>
      <c r="P39"/>
      <c r="Q39"/>
      <c r="R39" s="970">
        <v>5769</v>
      </c>
      <c r="S39"/>
      <c r="T39"/>
      <c r="U39"/>
      <c r="V39"/>
      <c r="X39" s="1051" t="s">
        <v>171</v>
      </c>
    </row>
    <row r="40" spans="1:24">
      <c r="A40" s="1191" t="s">
        <v>172</v>
      </c>
      <c r="B40" s="958" t="s">
        <v>173</v>
      </c>
      <c r="C40" s="1072">
        <v>1418</v>
      </c>
      <c r="D40" s="1072">
        <v>0</v>
      </c>
      <c r="E40" s="1072">
        <v>0</v>
      </c>
      <c r="F40" s="1072">
        <v>0</v>
      </c>
      <c r="G40" s="1075">
        <f>D40+E40/60+F40/3600</f>
        <v>0</v>
      </c>
      <c r="H40" s="1075">
        <f>3600*(G41-G40-180)/2</f>
        <v>23.9999999999782</v>
      </c>
      <c r="I40" s="1069">
        <f>G40-H40/3600</f>
        <v>-0.0066666666666606</v>
      </c>
      <c r="J40" s="982">
        <f>I42-I40</f>
        <v>84.1879166666667</v>
      </c>
      <c r="K40" s="938" t="s">
        <v>174</v>
      </c>
      <c r="L40" s="962">
        <v>104</v>
      </c>
      <c r="M40" s="962">
        <v>1</v>
      </c>
      <c r="N40" s="962">
        <v>10</v>
      </c>
      <c r="O40" s="990">
        <f>L40+M40/60+N40/3600</f>
        <v>104.019444444444</v>
      </c>
      <c r="P40" s="986">
        <f>3600*(O41+O40-360)/2</f>
        <v>-2.49999999996362</v>
      </c>
      <c r="Q40" s="995">
        <f>O40-P40/3600</f>
        <v>104.020138888889</v>
      </c>
      <c r="R40" s="962">
        <v>5780</v>
      </c>
      <c r="S40" s="1002">
        <f>R40*-1*COS(Q40*PI()/180)</f>
        <v>1400.27973381798</v>
      </c>
      <c r="T40" s="1011">
        <f>C40-S40+Y30</f>
        <v>3552.73699277323</v>
      </c>
      <c r="U40" s="1040" t="s">
        <v>175</v>
      </c>
      <c r="V40" s="1002">
        <f>R40*SIN(Q40*PI()/180)</f>
        <v>5607.81748722516</v>
      </c>
      <c r="X40" s="1051" t="s">
        <v>176</v>
      </c>
    </row>
    <row r="41" spans="1:25">
      <c r="A41" s="1191"/>
      <c r="B41" s="958" t="s">
        <v>177</v>
      </c>
      <c r="C41" s="1072">
        <v>1418</v>
      </c>
      <c r="D41" s="1072">
        <v>180</v>
      </c>
      <c r="E41" s="1072">
        <v>0</v>
      </c>
      <c r="F41" s="1072">
        <v>48</v>
      </c>
      <c r="G41" s="1075">
        <f>D41+E41/60+F41/3600</f>
        <v>180.013333333333</v>
      </c>
      <c r="H41" s="1071"/>
      <c r="I41" s="1069"/>
      <c r="J41"/>
      <c r="K41" s="938" t="s">
        <v>178</v>
      </c>
      <c r="L41" s="962">
        <v>255</v>
      </c>
      <c r="M41" s="962">
        <v>58</v>
      </c>
      <c r="N41" s="962">
        <v>45</v>
      </c>
      <c r="O41" s="990">
        <f>L41+M41/60+N41/3600</f>
        <v>255.979166666667</v>
      </c>
      <c r="P41"/>
      <c r="Q41"/>
      <c r="R41" s="962">
        <v>5780</v>
      </c>
      <c r="S41"/>
      <c r="T41"/>
      <c r="U41"/>
      <c r="V41"/>
    </row>
    <row r="42" spans="1:25">
      <c r="A42" s="1191"/>
      <c r="B42" s="958" t="s">
        <v>179</v>
      </c>
      <c r="C42" s="1072">
        <v>1418</v>
      </c>
      <c r="D42" s="1072">
        <v>84</v>
      </c>
      <c r="E42" s="1072">
        <v>11</v>
      </c>
      <c r="F42" s="1072">
        <v>5</v>
      </c>
      <c r="G42" s="1075">
        <f>D42+E42/60+F42/3600</f>
        <v>84.1847222222222</v>
      </c>
      <c r="H42" s="1075">
        <f>3600*(G43-G42-180)/2</f>
        <v>12.5000000000227</v>
      </c>
      <c r="I42" s="1069">
        <f>G42-H42/3600</f>
        <v>84.18125</v>
      </c>
      <c r="J42"/>
      <c r="K42" s="938" t="s">
        <v>180</v>
      </c>
      <c r="L42" s="962">
        <v>112</v>
      </c>
      <c r="M42" s="962">
        <v>36</v>
      </c>
      <c r="N42" s="962">
        <v>53</v>
      </c>
      <c r="O42" s="990">
        <f>L42+M42/60+N42/3600</f>
        <v>112.614722222222</v>
      </c>
      <c r="P42" s="986">
        <f>3600*(O43+O42-360)/2</f>
        <v>-63.4999999999764</v>
      </c>
      <c r="Q42" s="995">
        <f>O42-P42/3600</f>
        <v>112.632361111111</v>
      </c>
      <c r="R42" s="962">
        <v>3658</v>
      </c>
      <c r="S42" s="1002">
        <f>R42*-1*COS(Q42*PI()/180)</f>
        <v>1407.65948624941</v>
      </c>
      <c r="T42" s="1011">
        <f>C42-S42+Y30</f>
        <v>3545.3572403418</v>
      </c>
      <c r="U42" s="1040" t="s">
        <v>181</v>
      </c>
      <c r="V42" s="1002">
        <f>R42*SIN(Q42*PI()/180)</f>
        <v>3376.30846219837</v>
      </c>
    </row>
    <row r="43" spans="1:25">
      <c r="A43" s="1191"/>
      <c r="B43" s="958" t="s">
        <v>182</v>
      </c>
      <c r="C43" s="1072">
        <v>1418</v>
      </c>
      <c r="D43" s="1085">
        <v>264</v>
      </c>
      <c r="E43" s="1085">
        <v>11</v>
      </c>
      <c r="F43" s="1085">
        <v>30</v>
      </c>
      <c r="G43" s="1075">
        <f>D43+E43/60+F43/3600</f>
        <v>264.191666666667</v>
      </c>
      <c r="H43" s="1071"/>
      <c r="I43" s="1071"/>
      <c r="J43"/>
      <c r="K43" s="972" t="s">
        <v>183</v>
      </c>
      <c r="L43" s="972">
        <v>247</v>
      </c>
      <c r="M43" s="972">
        <v>21</v>
      </c>
      <c r="N43" s="972">
        <v>0</v>
      </c>
      <c r="O43" s="990">
        <f>L43+M43/60+N43/3600</f>
        <v>247.35</v>
      </c>
      <c r="P43"/>
      <c r="Q43"/>
      <c r="R43" s="962">
        <v>3658</v>
      </c>
      <c r="S43"/>
      <c r="T43"/>
      <c r="U43"/>
      <c r="V43"/>
    </row>
    <row r="44" spans="1:22">
      <c r="A44" s="1191" t="s">
        <v>184</v>
      </c>
      <c r="B44" s="958" t="s">
        <v>185</v>
      </c>
      <c r="C44" s="1093">
        <v>1466</v>
      </c>
      <c r="D44" s="1072">
        <v>0</v>
      </c>
      <c r="E44" s="1072">
        <v>0</v>
      </c>
      <c r="F44" s="1072">
        <v>0</v>
      </c>
      <c r="G44" s="1075">
        <f>D44+E44/60+F44/3600</f>
        <v>0</v>
      </c>
      <c r="H44" s="1075">
        <f>3600*(G45-G44-180)/2</f>
        <v>-32.4999999999875</v>
      </c>
      <c r="I44" s="1069">
        <f>G44-H44/3600</f>
        <v>0.0090277777777743</v>
      </c>
      <c r="J44" s="982">
        <f>I46-I44</f>
        <v>158.187222222222</v>
      </c>
      <c r="K44" s="938" t="s">
        <v>186</v>
      </c>
      <c r="L44" s="1021">
        <v>113</v>
      </c>
      <c r="M44" s="1021">
        <v>32</v>
      </c>
      <c r="N44" s="1021">
        <v>9</v>
      </c>
      <c r="O44" s="990">
        <f>L44+M44/60+N44/3600</f>
        <v>113.535833333333</v>
      </c>
      <c r="P44" s="986">
        <f>3600*(O45+O44-360)/2</f>
        <v>-22.0000000000482</v>
      </c>
      <c r="Q44" s="995">
        <f>O44-P44/3600</f>
        <v>113.541944444444</v>
      </c>
      <c r="R44" s="1013">
        <v>3685</v>
      </c>
      <c r="S44" s="1002">
        <f>R44*-1*COS(Q44*PI()/180)</f>
        <v>1471.86385968653</v>
      </c>
      <c r="T44" s="1011">
        <f>C44-S44+Y29</f>
        <v>3529.91553698313</v>
      </c>
      <c r="U44" s="1040" t="s">
        <v>187</v>
      </c>
      <c r="V44" s="1002">
        <f>R44*SIN(Q44*PI()/180)</f>
        <v>3378.28977814384</v>
      </c>
    </row>
    <row r="45" spans="1:25">
      <c r="A45" s="1191"/>
      <c r="B45" s="958" t="s">
        <v>188</v>
      </c>
      <c r="C45" s="1093">
        <v>1466</v>
      </c>
      <c r="D45" s="1072">
        <v>179</v>
      </c>
      <c r="E45" s="1072">
        <v>58</v>
      </c>
      <c r="F45" s="1072">
        <v>55</v>
      </c>
      <c r="G45" s="1075">
        <f>D45+E45/60+F45/3600</f>
        <v>179.981944444444</v>
      </c>
      <c r="H45" s="1071"/>
      <c r="I45" s="1071"/>
      <c r="K45" s="938" t="s">
        <v>189</v>
      </c>
      <c r="L45" s="1021">
        <v>246</v>
      </c>
      <c r="M45" s="1021">
        <v>27</v>
      </c>
      <c r="N45" s="1021">
        <v>7</v>
      </c>
      <c r="O45" s="990">
        <f>L45+M45/60+N45/3600</f>
        <v>246.451944444444</v>
      </c>
      <c r="P45"/>
      <c r="Q45"/>
      <c r="R45" s="1013">
        <v>3685</v>
      </c>
      <c r="S45"/>
      <c r="T45"/>
      <c r="U45"/>
      <c r="V45"/>
    </row>
    <row r="46" spans="1:25">
      <c r="A46" s="1191"/>
      <c r="B46" s="958" t="s">
        <v>190</v>
      </c>
      <c r="C46" s="1093">
        <v>1466</v>
      </c>
      <c r="D46" s="1091">
        <v>158</v>
      </c>
      <c r="E46" s="1072">
        <v>10</v>
      </c>
      <c r="F46" s="1072">
        <v>55</v>
      </c>
      <c r="G46" s="1075">
        <f>D46+E46/60+F46/3600</f>
        <v>158.181944444444</v>
      </c>
      <c r="H46" s="1075">
        <f>3600*(G47-G46-180)/2</f>
        <v>-51.5000000000384</v>
      </c>
      <c r="I46" s="1069">
        <f>G46-H46/3600</f>
        <v>158.19625</v>
      </c>
      <c r="K46" s="973" t="s">
        <v>191</v>
      </c>
      <c r="L46" s="1021">
        <v>100</v>
      </c>
      <c r="M46" s="1021">
        <v>57</v>
      </c>
      <c r="N46" s="1021">
        <v>15</v>
      </c>
      <c r="O46" s="990">
        <f>L46+M46/60+N46/3600</f>
        <v>100.954166666667</v>
      </c>
      <c r="P46" s="986">
        <f>3600*(O47+O46-360)/2</f>
        <v>-1.49999999999864</v>
      </c>
      <c r="Q46" s="995">
        <f>O46-P46/3600</f>
        <v>100.954583333333</v>
      </c>
      <c r="R46" s="962">
        <v>8015</v>
      </c>
      <c r="S46" s="1002">
        <f>R46*-1*COS(Q46*PI()/180)</f>
        <v>1523.0970891457</v>
      </c>
      <c r="T46" s="1011">
        <f>C46-S46+Y29</f>
        <v>3478.68230752396</v>
      </c>
      <c r="U46" s="1040" t="s">
        <v>192</v>
      </c>
      <c r="V46" s="1002">
        <f>R46*SIN(Q46*PI()/180)</f>
        <v>7868.95167994757</v>
      </c>
    </row>
    <row r="47" spans="1:21">
      <c r="A47" s="1191"/>
      <c r="B47" s="958" t="s">
        <v>193</v>
      </c>
      <c r="C47" s="1094">
        <v>1466</v>
      </c>
      <c r="D47" s="1075">
        <v>338</v>
      </c>
      <c r="E47" s="1075">
        <v>9</v>
      </c>
      <c r="F47" s="1075">
        <v>12</v>
      </c>
      <c r="G47" s="1075">
        <f>D47+E47/60+F47/3600</f>
        <v>338.153333333333</v>
      </c>
      <c r="H47" s="1089"/>
      <c r="I47" s="1149"/>
      <c r="K47" s="973" t="s">
        <v>194</v>
      </c>
      <c r="L47" s="1021">
        <v>259</v>
      </c>
      <c r="M47" s="1021">
        <v>2</v>
      </c>
      <c r="N47" s="1021">
        <v>42</v>
      </c>
      <c r="O47" s="990">
        <f>L47+M47/60+N47/3600</f>
        <v>259.045</v>
      </c>
      <c r="P47"/>
      <c r="R47" s="962">
        <v>8015</v>
      </c>
    </row>
    <row r="48" spans="1:18">
      <c r="A48" s="1191"/>
      <c r="B48" s="1024" t="s">
        <v>195</v>
      </c>
      <c r="C48" s="1194" t="s">
        <v>196</v>
      </c>
      <c r="D48" s="1194"/>
      <c r="E48" s="1193"/>
      <c r="F48" s="1193"/>
      <c r="G48" s="1193"/>
      <c r="H48" s="1193"/>
      <c r="I48" s="1193"/>
      <c r="J48" s="1150"/>
      <c r="R48"/>
    </row>
    <row r="49" spans="1:21">
      <c r="A49" s="1191"/>
      <c r="B49" s="1029"/>
      <c r="C49" s="1193"/>
      <c r="D49" s="1193"/>
      <c r="E49" s="1193"/>
      <c r="F49" s="1193"/>
      <c r="G49" s="1193"/>
      <c r="H49" s="1193"/>
      <c r="I49" s="1193"/>
      <c r="J49" s="1062"/>
      <c r="K49"/>
      <c r="L49"/>
      <c r="M49" s="962"/>
      <c r="N49" s="962"/>
      <c r="O49" s="987"/>
      <c r="P49" s="983"/>
      <c r="R49"/>
    </row>
    <row r="50" spans="1:15">
      <c r="A50" s="1191"/>
      <c r="B50" s="1029"/>
      <c r="C50" s="1193"/>
      <c r="D50" s="1193"/>
      <c r="E50" s="1193"/>
      <c r="F50" s="1193"/>
      <c r="G50" s="1193"/>
      <c r="H50" s="1193"/>
      <c r="I50" s="1193"/>
      <c r="J50" s="1062"/>
      <c r="K50"/>
      <c r="L50"/>
    </row>
    <row r="51" spans="1:19">
      <c r="A51" s="1191"/>
      <c r="B51" s="1029"/>
      <c r="C51" s="1147"/>
      <c r="D51" s="1147"/>
      <c r="E51" s="1147"/>
      <c r="F51" s="1147"/>
      <c r="G51" s="1147"/>
      <c r="H51" s="1078"/>
      <c r="I51" s="1089"/>
      <c r="J51"/>
      <c r="K51"/>
      <c r="L51"/>
      <c r="M51" s="962"/>
      <c r="N51" s="962"/>
      <c r="O51" s="987"/>
      <c r="P51" s="983"/>
    </row>
    <row r="52" spans="1:11">
      <c r="A52" s="1191"/>
      <c r="B52" s="956"/>
      <c r="C52" s="1147"/>
      <c r="D52" s="1147"/>
      <c r="E52" s="1147"/>
      <c r="F52" s="1147"/>
      <c r="G52" s="1147"/>
      <c r="H52" s="1075"/>
    </row>
    <row r="53" spans="1:10">
      <c r="A53" s="1191"/>
      <c r="C53" s="1075"/>
      <c r="D53" s="1075"/>
      <c r="E53" s="1075"/>
      <c r="F53" s="1075"/>
      <c r="G53" s="1075"/>
    </row>
    <row r="54" spans="1:21">
      <c r="A54" s="1191"/>
      <c r="B54" s="958" t="s">
        <v>197</v>
      </c>
      <c r="C54" s="1072">
        <v>1528</v>
      </c>
      <c r="D54" s="1072">
        <v>0</v>
      </c>
      <c r="E54" s="1072">
        <v>0</v>
      </c>
      <c r="F54" s="1072">
        <v>0</v>
      </c>
      <c r="K54" s="938" t="s">
        <v>198</v>
      </c>
      <c r="R54" s="962">
        <v>9367</v>
      </c>
    </row>
    <row r="55" spans="1:14">
      <c r="A55" s="1191"/>
      <c r="B55" s="958" t="s">
        <v>199</v>
      </c>
      <c r="C55" s="1072">
        <v>1528</v>
      </c>
      <c r="D55" s="1072">
        <v>179</v>
      </c>
      <c r="E55" s="1072">
        <v>59</v>
      </c>
      <c r="F55" s="1072">
        <v>0</v>
      </c>
      <c r="K55" s="938" t="s">
        <v>200</v>
      </c>
    </row>
    <row r="56" spans="1:21">
      <c r="A56" s="1191"/>
      <c r="C56" s="1072">
        <v>1528</v>
      </c>
      <c r="D56" s="1072">
        <v>90</v>
      </c>
      <c r="E56" s="1072">
        <v>16</v>
      </c>
      <c r="F56" s="1072">
        <v>48</v>
      </c>
      <c r="K56" s="938" t="s">
        <v>201</v>
      </c>
      <c r="R56" s="1014">
        <v>5915</v>
      </c>
    </row>
    <row r="57" spans="1:14">
      <c r="A57" s="1191"/>
      <c r="C57" s="1072">
        <v>1528</v>
      </c>
      <c r="D57" s="1072">
        <v>270</v>
      </c>
      <c r="E57" s="1072">
        <v>15</v>
      </c>
      <c r="F57" s="1072">
        <v>36</v>
      </c>
      <c r="K57" s="938" t="s">
        <v>202</v>
      </c>
    </row>
    <row r="58" spans="1:21">
      <c r="A58" s="1191"/>
      <c r="B58" s="958" t="s">
        <v>203</v>
      </c>
      <c r="C58" s="1092">
        <v>1458</v>
      </c>
      <c r="D58" s="1072">
        <v>0</v>
      </c>
      <c r="E58" s="1072">
        <v>0</v>
      </c>
      <c r="F58" s="1072">
        <v>0</v>
      </c>
      <c r="K58" s="938" t="s">
        <v>204</v>
      </c>
      <c r="R58" s="1015">
        <v>5932</v>
      </c>
    </row>
    <row r="59" spans="1:14">
      <c r="A59" s="1191"/>
      <c r="B59" s="958" t="s">
        <v>205</v>
      </c>
      <c r="C59" s="1092">
        <v>1458</v>
      </c>
      <c r="D59" s="1072">
        <v>179</v>
      </c>
      <c r="E59" s="1072">
        <v>58</v>
      </c>
      <c r="F59" s="1072">
        <v>0</v>
      </c>
      <c r="K59" s="938" t="s">
        <v>206</v>
      </c>
    </row>
    <row r="60" spans="1:21">
      <c r="A60" s="1191"/>
      <c r="C60" s="1092">
        <v>1458</v>
      </c>
      <c r="D60" s="1072">
        <v>103</v>
      </c>
      <c r="E60" s="1072">
        <v>39</v>
      </c>
      <c r="F60" s="1072">
        <v>41</v>
      </c>
      <c r="K60" s="938" t="s">
        <v>207</v>
      </c>
      <c r="R60" s="962">
        <v>3798</v>
      </c>
    </row>
    <row r="61" spans="1:14">
      <c r="A61" s="1191"/>
      <c r="C61" s="1092">
        <v>1458</v>
      </c>
      <c r="D61" s="1072">
        <v>283</v>
      </c>
      <c r="E61" s="1072">
        <v>38</v>
      </c>
      <c r="F61" s="1072">
        <v>50</v>
      </c>
      <c r="K61" s="938" t="s">
        <v>208</v>
      </c>
    </row>
    <row r="64" spans="1:10">
      <c r="A64" s="1191"/>
      <c r="G64" s="1072"/>
    </row>
    <row r="65" spans="1:8">
      <c r="A65" s="1191"/>
      <c r="D65" s="1075"/>
      <c r="E65" s="1075"/>
    </row>
    <row r="66" spans="1:12">
      <c r="A66" s="1191"/>
      <c r="B66" s="1058" t="s">
        <v>209</v>
      </c>
      <c r="C66" s="1089" t="s">
        <v>210</v>
      </c>
      <c r="D66" s="1088" t="s">
        <v>211</v>
      </c>
      <c r="E66" s="1088"/>
      <c r="F66" s="1071" t="s">
        <v>212</v>
      </c>
      <c r="G66" s="1071" t="s">
        <v>213</v>
      </c>
      <c r="H66" s="1071" t="s">
        <v>214</v>
      </c>
      <c r="I66" s="1071" t="s">
        <v>215</v>
      </c>
    </row>
    <row r="67" spans="1:12">
      <c r="A67" s="1191"/>
      <c r="B67" s="1058" t="s">
        <v>216</v>
      </c>
      <c r="D67" s="1089"/>
      <c r="E67" s="1089"/>
      <c r="F67"/>
      <c r="G67"/>
      <c r="H67"/>
      <c r="I67"/>
    </row>
    <row r="68" spans="1:12">
      <c r="A68" s="1191"/>
      <c r="B68" s="1058" t="s">
        <v>217</v>
      </c>
      <c r="C68" s="1071">
        <f>J2</f>
        <v>88.1316666666667</v>
      </c>
      <c r="D68" s="1152">
        <f>C$76*AB10</f>
        <v>-0.00260287267748045</v>
      </c>
      <c r="E68" s="1071">
        <f>C68+D68</f>
        <v>88.1290637939892</v>
      </c>
      <c r="F68" s="1073">
        <f>E68+F67</f>
        <v>88.1290637939892</v>
      </c>
      <c r="G68" s="1073">
        <f>INT(F68)</f>
        <v>88</v>
      </c>
      <c r="H68" s="1073">
        <f>INT((F68-G68)*60)</f>
        <v>7</v>
      </c>
      <c r="I68" s="1067">
        <f>((F68-G68)*60-H68)*60</f>
        <v>44.6296583609797</v>
      </c>
    </row>
    <row r="69" spans="1:12">
      <c r="A69" s="1191"/>
      <c r="B69" s="1058" t="s">
        <v>218</v>
      </c>
      <c r="C69" s="1071">
        <f>J14</f>
        <v>115.520833333333</v>
      </c>
      <c r="D69" s="1152">
        <f>C$76*AB11</f>
        <v>-0.00113280378881241</v>
      </c>
      <c r="E69" s="1071">
        <f>C69+D69</f>
        <v>115.519700529545</v>
      </c>
      <c r="F69" s="1073">
        <f>E69+F68-180</f>
        <v>23.6487643235337</v>
      </c>
      <c r="G69" s="1073">
        <f>INT(F69)</f>
        <v>23</v>
      </c>
      <c r="H69" s="1073">
        <f>INT((F69-G69)*60)</f>
        <v>38</v>
      </c>
      <c r="I69" s="1067">
        <f>((F69-G69)*60-H69)*60</f>
        <v>55.5515647212087</v>
      </c>
    </row>
    <row r="70" spans="1:12">
      <c r="A70" s="1191"/>
      <c r="B70" s="1058" t="s">
        <v>219</v>
      </c>
      <c r="C70" s="1071">
        <f>J18</f>
        <v>90.2816666666667</v>
      </c>
      <c r="D70" s="1152">
        <f>C$76*AB12</f>
        <v>-0.0018382988490094</v>
      </c>
      <c r="E70" s="1071">
        <f>C70+D70</f>
        <v>90.2798283678177</v>
      </c>
      <c r="F70" s="1073">
        <f>E70+F69-180</f>
        <v>-66.0714073086487</v>
      </c>
      <c r="G70" s="1073">
        <f>INT(F70)</f>
        <v>-67</v>
      </c>
      <c r="H70" s="1073">
        <f>INT((F70-G70)*60)</f>
        <v>55</v>
      </c>
      <c r="I70" s="1067">
        <f>((F70-G70)*60-H70)*60</f>
        <v>42.9336888647754</v>
      </c>
    </row>
    <row r="71" spans="1:12">
      <c r="A71" s="1191"/>
      <c r="B71" s="1058" t="s">
        <v>220</v>
      </c>
      <c r="C71" s="1071">
        <f>J10</f>
        <v>103.651805555556</v>
      </c>
      <c r="D71" s="1152">
        <f>C$76*AB13</f>
        <v>-0.0029659386881206</v>
      </c>
      <c r="E71" s="1071">
        <f>C71+D71</f>
        <v>103.648839616867</v>
      </c>
      <c r="F71" s="1073">
        <f>E71+F70-180</f>
        <v>-142.422567691781</v>
      </c>
      <c r="G71" s="1073">
        <f>INT(F71)</f>
        <v>-143</v>
      </c>
      <c r="H71" s="1073">
        <f>INT((F71-G71)*60)</f>
        <v>34</v>
      </c>
      <c r="I71" s="1067">
        <f>((F71-G71)*60-H71)*60</f>
        <v>38.7563095875385</v>
      </c>
    </row>
    <row r="72" spans="1:12">
      <c r="A72" s="1191"/>
      <c r="B72" s="1058" t="s">
        <v>221</v>
      </c>
      <c r="C72" s="1071">
        <f>J6</f>
        <v>142.42375</v>
      </c>
      <c r="D72" s="1152">
        <f>C$76*AB14</f>
        <v>-0.00118230821877157</v>
      </c>
      <c r="E72" s="1071">
        <f>C72+D72</f>
        <v>142.422567691781</v>
      </c>
      <c r="F72" s="1073">
        <f>E72+F71-180</f>
        <v>-180</v>
      </c>
      <c r="G72" s="1073">
        <f>INT(F72)</f>
        <v>-180</v>
      </c>
      <c r="H72" s="1073">
        <f>INT((F72-G72)*60)</f>
        <v>0</v>
      </c>
      <c r="I72" s="1067">
        <f>((F72-G72)*60-H72)*60</f>
        <v>-0.000000000102318153949454</v>
      </c>
    </row>
    <row r="73" spans="1:9">
      <c r="A73" s="1191"/>
      <c r="B73" s="954" t="s">
        <v>222</v>
      </c>
      <c r="C73" s="1072">
        <f>SUM(C68:C72)</f>
        <v>540.009722222222</v>
      </c>
      <c r="D73" s="1072">
        <f>SUM(D68:D72)*3600</f>
        <v>-34.9999999999</v>
      </c>
      <c r="E73" s="1072">
        <f>SUM(E68:E72)</f>
        <v>540</v>
      </c>
      <c r="F73" s="1071"/>
    </row>
    <row r="74" spans="1:7">
      <c r="A74" s="1191"/>
      <c r="B74" s="954" t="s">
        <v>223</v>
      </c>
      <c r="C74" s="1072">
        <f>C73-540</f>
        <v>0.00972222222219443</v>
      </c>
      <c r="D74" s="1072">
        <f>C74*3600</f>
        <v>34.9999999999</v>
      </c>
    </row>
    <row r="75" spans="1:6">
      <c r="A75" s="1191"/>
      <c r="B75" s="1059" t="s">
        <v>224</v>
      </c>
      <c r="C75" s="1071">
        <f>V21</f>
        <v>30320.8434489166</v>
      </c>
    </row>
    <row r="76" spans="1:6">
      <c r="A76" s="1191"/>
      <c r="B76" s="954" t="s">
        <v>225</v>
      </c>
      <c r="C76" s="1072">
        <f>-1*C74/C75</f>
        <v>-0.000000320644847448722</v>
      </c>
    </row>
    <row r="81" spans="1:11">
      <c r="A81" s="1191"/>
      <c r="B81" s="954" t="s">
        <v>226</v>
      </c>
      <c r="C81" s="1072" t="s">
        <v>227</v>
      </c>
      <c r="D81" s="1072" t="s">
        <v>228</v>
      </c>
      <c r="E81" s="1162" t="s">
        <v>229</v>
      </c>
      <c r="F81" s="1162" t="s">
        <v>230</v>
      </c>
      <c r="G81" s="1162" t="s">
        <v>231</v>
      </c>
      <c r="H81" s="1160" t="s">
        <v>232</v>
      </c>
      <c r="I81" s="1160" t="s">
        <v>233</v>
      </c>
      <c r="J81" s="1173">
        <v>100</v>
      </c>
      <c r="K81" s="1173">
        <v>100</v>
      </c>
    </row>
    <row r="82" spans="1:11">
      <c r="A82" s="1189" t="s">
        <v>234</v>
      </c>
      <c r="B82" s="1156">
        <f>F68</f>
        <v>88.1290637939892</v>
      </c>
      <c r="C82" s="1153">
        <f>COS(B82*PI()/180)</f>
        <v>0.0326481939597889</v>
      </c>
      <c r="D82" s="1169">
        <f>SIN(B82*PI()/180)</f>
        <v>0.999466902793088</v>
      </c>
      <c r="E82" s="1173">
        <f>AB14</f>
        <v>3687.28276215525</v>
      </c>
      <c r="F82" s="1183">
        <f>E82*C82</f>
        <v>120.383122803431</v>
      </c>
      <c r="G82" s="1183">
        <f>E82*D82</f>
        <v>3685.31708201365</v>
      </c>
      <c r="H82" s="1169">
        <f>E82*F$88</f>
        <v>-0.159551886653834</v>
      </c>
      <c r="I82" s="1169">
        <f>E82*G$88</f>
        <v>-0.106217729382144</v>
      </c>
      <c r="J82" s="1177">
        <f>F82+H82+J81</f>
        <v>220.223570916777</v>
      </c>
      <c r="K82" s="1177">
        <f>G82+I82+K81</f>
        <v>3785.21086428427</v>
      </c>
    </row>
    <row r="83" spans="1:11">
      <c r="A83" s="1189" t="s">
        <v>235</v>
      </c>
      <c r="B83" s="1156">
        <f>F69</f>
        <v>23.6487643235337</v>
      </c>
      <c r="C83" s="1153">
        <f>COS(B83*PI()/180)</f>
        <v>0.916021662472099</v>
      </c>
      <c r="D83" s="1169">
        <f>SIN(B83*PI()/180)</f>
        <v>0.401128803724289</v>
      </c>
      <c r="E83" s="1173">
        <f>AB13</f>
        <v>9249.91844316137</v>
      </c>
      <c r="F83" s="1183">
        <f>E83*C83</f>
        <v>8473.12567003601</v>
      </c>
      <c r="G83" s="1183">
        <f>E83*D83</f>
        <v>3710.40871965256</v>
      </c>
      <c r="H83" s="1169">
        <f>E83*F$88</f>
        <v>-0.400251902064014</v>
      </c>
      <c r="I83" s="1169">
        <f>E83*G$88</f>
        <v>-0.266457822027278</v>
      </c>
      <c r="J83" s="1177">
        <f>F83+H83+J82</f>
        <v>8692.94898905072</v>
      </c>
      <c r="K83" s="1177">
        <f>G83+I83+K82</f>
        <v>7495.3531261148</v>
      </c>
    </row>
    <row r="84" spans="1:11">
      <c r="A84" s="1189" t="s">
        <v>236</v>
      </c>
      <c r="B84" s="1156">
        <f>F70</f>
        <v>-66.0714073086487</v>
      </c>
      <c r="C84" s="1153">
        <f>COS(B84*PI()/180)</f>
        <v>0.40559778433219</v>
      </c>
      <c r="D84" s="1169">
        <f>SIN(B84*PI()/180)</f>
        <v>-0.914051661719276</v>
      </c>
      <c r="E84" s="1173">
        <f>AB12</f>
        <v>5733.13079451053</v>
      </c>
      <c r="F84" s="1183">
        <f>E84*C84</f>
        <v>2325.34514754012</v>
      </c>
      <c r="G84" s="1183">
        <f>E84*D84</f>
        <v>-5240.37772957631</v>
      </c>
      <c r="H84" s="1169">
        <f>E84*F$88</f>
        <v>-0.248077485156761</v>
      </c>
      <c r="I84" s="1169">
        <f>E84*G$88</f>
        <v>-0.165151460987443</v>
      </c>
      <c r="J84" s="1177">
        <f>F84+H84+J83</f>
        <v>11018.0460591057</v>
      </c>
      <c r="K84" s="1177">
        <f>G84+I84+K83</f>
        <v>2254.81024507751</v>
      </c>
    </row>
    <row r="85" spans="1:11">
      <c r="A85" s="1189" t="s">
        <v>237</v>
      </c>
      <c r="B85" s="1156">
        <f>F71</f>
        <v>-142.422567691781</v>
      </c>
      <c r="C85" s="1153">
        <f>COS(B85*PI()/180)</f>
        <v>-0.792529902089952</v>
      </c>
      <c r="D85" s="1169">
        <f>SIN(B85*PI()/180)</f>
        <v>-0.6098330508368</v>
      </c>
      <c r="E85" s="1173">
        <f>AB11</f>
        <v>3532.89253772765</v>
      </c>
      <c r="F85" s="1183">
        <f>E85*C85</f>
        <v>-2799.92297701962</v>
      </c>
      <c r="G85" s="1183">
        <f>E85*D85</f>
        <v>-2154.47463456102</v>
      </c>
      <c r="H85" s="1169">
        <f>E85*F$88</f>
        <v>-0.152871289266197</v>
      </c>
      <c r="I85" s="1169">
        <f>E85*G$88</f>
        <v>-0.101770286607803</v>
      </c>
      <c r="J85" s="1177">
        <f>F85+H85+J84</f>
        <v>8217.9702107968</v>
      </c>
      <c r="K85" s="1177">
        <f>G85+I85+K84</f>
        <v>100.233840229877</v>
      </c>
    </row>
    <row r="86" spans="1:11">
      <c r="A86" s="1189" t="s">
        <v>238</v>
      </c>
      <c r="B86" s="1156">
        <f>F72</f>
        <v>-180</v>
      </c>
      <c r="C86" s="1153">
        <f>COS(B86*PI()/180)</f>
        <v>-1.00000000531</v>
      </c>
      <c r="D86" s="1169">
        <f>SIN(B86*PI()/180)</f>
        <v>0</v>
      </c>
      <c r="E86" s="1173">
        <f>AB10</f>
        <v>8117.61891136177</v>
      </c>
      <c r="F86" s="1183">
        <f>E86*C86</f>
        <v>-8117.61895446633</v>
      </c>
      <c r="G86" s="1183">
        <f>E86*D86</f>
        <v>0</v>
      </c>
      <c r="H86" s="1169">
        <f>E86*F$88</f>
        <v>-0.351256330471267</v>
      </c>
      <c r="I86" s="1169">
        <f>E86*G$88</f>
        <v>-0.233840229885275</v>
      </c>
      <c r="J86" s="1177">
        <f>F86+H86+J85</f>
        <v>99.9999999999991</v>
      </c>
      <c r="K86" s="1177">
        <f>G86+I86+K85</f>
        <v>99.9999999999993</v>
      </c>
    </row>
    <row r="87" spans="1:10">
      <c r="A87" s="1191"/>
      <c r="C87" s="1072" t="s">
        <v>239</v>
      </c>
      <c r="D87" s="1182"/>
      <c r="E87" s="1173">
        <f>SUM(E82:E86)</f>
        <v>30320.8434489166</v>
      </c>
      <c r="F87" s="1183">
        <f>SUM(F82:F86)</f>
        <v>1.31200889361207</v>
      </c>
      <c r="G87" s="1183">
        <f>SUM(G82:G86)</f>
        <v>0.873437528889942</v>
      </c>
    </row>
    <row r="88" spans="1:7">
      <c r="A88" s="1191"/>
      <c r="C88" s="1072" t="s">
        <v>240</v>
      </c>
      <c r="D88" s="1182"/>
      <c r="E88" s="1182"/>
      <c r="F88" s="1184">
        <f>-1*F87/E87</f>
        <v>-0.0000432708574160378</v>
      </c>
      <c r="G88" s="1184">
        <f>-1*G87/E87</f>
        <v>-0.0000288065050156496</v>
      </c>
    </row>
    <row r="90" spans="1:6">
      <c r="A90" s="1191"/>
      <c r="C90" s="1072" t="s">
        <v>241</v>
      </c>
    </row>
  </sheetData>
  <mergeCells count="2">
    <mergeCell ref="C48:D48"/>
    <mergeCell ref="D66:E6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