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<sst xmlns="http://schemas.openxmlformats.org/spreadsheetml/2006/main" count="88" uniqueCount="88">
  <si>
    <t>transverse
line</t>
  </si>
  <si>
    <t>adjusted
bearing</t>
  </si>
  <si>
    <t>horizontal
distance</t>
  </si>
  <si>
    <t>x-a</t>
  </si>
  <si>
    <t>148 35 20</t>
  </si>
  <si>
    <t>a-b</t>
  </si>
  <si>
    <t>211 04 30</t>
  </si>
  <si>
    <t>b-c</t>
  </si>
  <si>
    <t>277 19 05</t>
  </si>
  <si>
    <t>c-y</t>
  </si>
  <si>
    <t>05 24 30</t>
  </si>
  <si>
    <t>坐标x</t>
  </si>
  <si>
    <t>mN</t>
  </si>
  <si>
    <t>mE</t>
  </si>
  <si>
    <t>坐标y</t>
  </si>
  <si>
    <t>diff</t>
  </si>
  <si>
    <t>测站</t>
  </si>
  <si>
    <t>bearing</t>
  </si>
  <si>
    <t>distance</t>
  </si>
  <si>
    <t>delta y</t>
  </si>
  <si>
    <t>mm</t>
  </si>
  <si>
    <t>delta x</t>
  </si>
  <si>
    <t>mm</t>
  </si>
  <si>
    <t>northing</t>
  </si>
  <si>
    <t>easting</t>
  </si>
  <si>
    <t>x</t>
  </si>
  <si>
    <t>x-a</t>
  </si>
  <si>
    <t>148 35 20</t>
  </si>
  <si>
    <t>a-b</t>
  </si>
  <si>
    <t>211 04 30</t>
  </si>
  <si>
    <t>b-c</t>
  </si>
  <si>
    <t>277 19 05</t>
  </si>
  <si>
    <t>c-y</t>
  </si>
  <si>
    <t>05 24 30</t>
  </si>
  <si>
    <t>diff</t>
  </si>
  <si>
    <t>ratio</t>
  </si>
  <si>
    <t>cos</t>
  </si>
  <si>
    <t>sin</t>
  </si>
  <si>
    <t>hd</t>
  </si>
  <si>
    <t>delta n</t>
  </si>
  <si>
    <t>delta e</t>
  </si>
  <si>
    <t>sum</t>
  </si>
  <si>
    <t>err</t>
  </si>
  <si>
    <t>misclosure</t>
  </si>
  <si>
    <t>angle</t>
  </si>
  <si>
    <t>cos</t>
  </si>
  <si>
    <t>sin</t>
  </si>
  <si>
    <t>hd</t>
  </si>
  <si>
    <t>d n</t>
  </si>
  <si>
    <t>d e</t>
  </si>
  <si>
    <t>sum</t>
  </si>
  <si>
    <t>ratio</t>
  </si>
  <si>
    <t>lm</t>
  </si>
  <si>
    <t>err</t>
  </si>
  <si>
    <t>angle err</t>
  </si>
  <si>
    <t>an ratio</t>
  </si>
  <si>
    <t>ang</t>
  </si>
  <si>
    <t>angle</t>
  </si>
  <si>
    <t>brg</t>
  </si>
  <si>
    <t>n</t>
  </si>
  <si>
    <t>a</t>
  </si>
  <si>
    <t>b</t>
  </si>
  <si>
    <t>c</t>
  </si>
  <si>
    <t>d</t>
  </si>
  <si>
    <t>e</t>
  </si>
  <si>
    <t>f</t>
  </si>
  <si>
    <t>angle</t>
  </si>
  <si>
    <t>cos</t>
  </si>
  <si>
    <t>sin</t>
  </si>
  <si>
    <t>hd</t>
  </si>
  <si>
    <t>d n</t>
  </si>
  <si>
    <t>d e</t>
  </si>
  <si>
    <t>sum</t>
  </si>
  <si>
    <t>err ratio</t>
  </si>
  <si>
    <t>delta l</t>
  </si>
  <si>
    <t>linear misclosure</t>
  </si>
  <si>
    <t>angle err</t>
  </si>
  <si>
    <t>an ratio</t>
  </si>
  <si>
    <t>ang</t>
  </si>
  <si>
    <t>angle</t>
  </si>
  <si>
    <t>brg</t>
  </si>
  <si>
    <t>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</si>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</sst>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68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AM/PM\ h:mm"/>
    <numFmt numFmtId="19" formatCode="AM/PM\ h:mm:ss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AM/PM\ h:mm"/>
    <numFmt numFmtId="33" formatCode="AM/PM\ h:mm:ss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0.000"/>
    <numFmt numFmtId="65" formatCode="0.000_);[Red](0.000)"/>
    <numFmt numFmtId="66" formatCode="0.000;[Red]-0.000"/>
    <numFmt numFmtId="67" formatCode="0;[Red]-0"/>
  </numFmts>
  <fonts count="90"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</fonts>
  <fills count="378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8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8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21" borderId="21" xfId="0">
      <alignment vertical="center"/>
    </xf>
    <xf numFmtId="0" fontId="6" fillId="22" borderId="22" xfId="0">
      <alignment vertical="center"/>
    </xf>
    <xf numFmtId="0" fontId="6" fillId="23" borderId="23" xfId="0">
      <alignment vertical="center"/>
    </xf>
    <xf numFmtId="0" fontId="7" fillId="24" borderId="24" xfId="0">
      <alignment vertical="center"/>
    </xf>
    <xf numFmtId="0" fontId="7" fillId="25" borderId="25" xfId="0">
      <alignment vertical="center"/>
    </xf>
    <xf numFmtId="0" fontId="5" fillId="26" borderId="26" xfId="0">
      <alignment vertical="center"/>
    </xf>
    <xf numFmtId="0" fontId="5" fillId="27" borderId="27" xfId="0">
      <alignment vertical="center"/>
    </xf>
    <xf numFmtId="0" fontId="5" fillId="28" borderId="28" xfId="0">
      <alignment vertical="center"/>
    </xf>
    <xf numFmtId="0" fontId="5" fillId="29" borderId="29" xfId="0">
      <alignment vertical="center"/>
    </xf>
    <xf numFmtId="0" fontId="5" fillId="30" borderId="30" xfId="0">
      <alignment vertical="center"/>
    </xf>
    <xf numFmtId="0" fontId="5" fillId="31" borderId="31" xfId="0">
      <alignment vertical="center"/>
    </xf>
    <xf numFmtId="0" fontId="5" fillId="32" borderId="32" xfId="0">
      <alignment vertical="center"/>
    </xf>
    <xf numFmtId="0" fontId="5" fillId="33" borderId="33" xfId="0">
      <alignment vertical="center"/>
    </xf>
    <xf numFmtId="0" fontId="5" fillId="34" borderId="34" xfId="0">
      <alignment vertical="center"/>
    </xf>
    <xf numFmtId="0" fontId="5" fillId="35" borderId="35" xfId="0">
      <alignment vertical="center"/>
    </xf>
    <xf numFmtId="0" fontId="5" fillId="36" borderId="36" xfId="0">
      <alignment vertical="center"/>
    </xf>
    <xf numFmtId="43" fontId="5" fillId="37" borderId="37" xfId="0">
      <alignment vertical="center"/>
    </xf>
    <xf numFmtId="41" fontId="5" fillId="38" borderId="38" xfId="0">
      <alignment vertical="center"/>
    </xf>
    <xf numFmtId="44" fontId="5" fillId="39" borderId="39" xfId="0">
      <alignment vertical="center"/>
    </xf>
    <xf numFmtId="42" fontId="5" fillId="40" borderId="40" xfId="0">
      <alignment vertical="center"/>
    </xf>
    <xf numFmtId="9" fontId="5" fillId="41" borderId="41" xfId="0">
      <alignment vertical="center"/>
    </xf>
    <xf numFmtId="0" fontId="9" fillId="21" borderId="21" xfId="0">
      <alignment horizontal="center" vertical="center"/>
    </xf>
    <xf numFmtId="0" fontId="10" fillId="42" borderId="42" xfId="0">
      <alignment vertical="center"/>
    </xf>
    <xf numFmtId="0" fontId="11" fillId="43" borderId="43" xfId="0">
      <alignment vertical="center"/>
    </xf>
    <xf numFmtId="0" fontId="11" fillId="44" borderId="44" xfId="0">
      <alignment vertical="center"/>
    </xf>
    <xf numFmtId="0" fontId="12" fillId="45" borderId="45" xfId="0">
      <alignment vertical="center"/>
    </xf>
    <xf numFmtId="0" fontId="12" fillId="46" borderId="46" xfId="0">
      <alignment vertical="center"/>
    </xf>
    <xf numFmtId="0" fontId="10" fillId="47" borderId="47" xfId="0">
      <alignment vertical="center"/>
    </xf>
    <xf numFmtId="0" fontId="10" fillId="48" borderId="48" xfId="0">
      <alignment vertical="center"/>
    </xf>
    <xf numFmtId="0" fontId="10" fillId="49" borderId="49" xfId="0">
      <alignment vertical="center"/>
    </xf>
    <xf numFmtId="0" fontId="10" fillId="50" borderId="50" xfId="0">
      <alignment vertical="center"/>
    </xf>
    <xf numFmtId="0" fontId="10" fillId="51" borderId="51" xfId="0">
      <alignment vertical="center"/>
    </xf>
    <xf numFmtId="0" fontId="10" fillId="52" borderId="52" xfId="0">
      <alignment vertical="center"/>
    </xf>
    <xf numFmtId="0" fontId="10" fillId="53" borderId="53" xfId="0">
      <alignment vertical="center"/>
    </xf>
    <xf numFmtId="0" fontId="10" fillId="54" borderId="54" xfId="0">
      <alignment vertical="center"/>
    </xf>
    <xf numFmtId="0" fontId="10" fillId="55" borderId="55" xfId="0">
      <alignment vertical="center"/>
    </xf>
    <xf numFmtId="0" fontId="10" fillId="56" borderId="56" xfId="0">
      <alignment vertical="center"/>
    </xf>
    <xf numFmtId="0" fontId="10" fillId="57" borderId="57" xfId="0">
      <alignment vertical="center"/>
    </xf>
    <xf numFmtId="43" fontId="10" fillId="58" borderId="58" xfId="0">
      <alignment vertical="center"/>
    </xf>
    <xf numFmtId="41" fontId="10" fillId="59" borderId="59" xfId="0">
      <alignment vertical="center"/>
    </xf>
    <xf numFmtId="44" fontId="10" fillId="60" borderId="60" xfId="0">
      <alignment vertical="center"/>
    </xf>
    <xf numFmtId="42" fontId="10" fillId="61" borderId="61" xfId="0">
      <alignment vertical="center"/>
    </xf>
    <xf numFmtId="9" fontId="10" fillId="62" borderId="62" xfId="0">
      <alignment vertical="center"/>
    </xf>
    <xf numFmtId="0" fontId="14" fillId="42" borderId="42" xfId="0">
      <alignment horizontal="center" vertical="center"/>
    </xf>
    <xf numFmtId="0" fontId="15" fillId="63" borderId="63" xfId="0">
      <alignment vertical="center"/>
    </xf>
    <xf numFmtId="0" fontId="16" fillId="64" borderId="64" xfId="0">
      <alignment vertical="center"/>
    </xf>
    <xf numFmtId="0" fontId="16" fillId="65" borderId="65" xfId="0">
      <alignment vertical="center"/>
    </xf>
    <xf numFmtId="0" fontId="17" fillId="66" borderId="66" xfId="0">
      <alignment vertical="center"/>
    </xf>
    <xf numFmtId="0" fontId="17" fillId="67" borderId="67" xfId="0">
      <alignment vertical="center"/>
    </xf>
    <xf numFmtId="0" fontId="15" fillId="68" borderId="68" xfId="0">
      <alignment vertical="center"/>
    </xf>
    <xf numFmtId="0" fontId="15" fillId="69" borderId="69" xfId="0">
      <alignment vertical="center"/>
    </xf>
    <xf numFmtId="0" fontId="15" fillId="70" borderId="70" xfId="0">
      <alignment vertical="center"/>
    </xf>
    <xf numFmtId="0" fontId="15" fillId="71" borderId="71" xfId="0">
      <alignment vertical="center"/>
    </xf>
    <xf numFmtId="0" fontId="15" fillId="72" borderId="72" xfId="0">
      <alignment vertical="center"/>
    </xf>
    <xf numFmtId="0" fontId="15" fillId="73" borderId="73" xfId="0">
      <alignment vertical="center"/>
    </xf>
    <xf numFmtId="0" fontId="15" fillId="74" borderId="74" xfId="0">
      <alignment vertical="center"/>
    </xf>
    <xf numFmtId="0" fontId="15" fillId="75" borderId="75" xfId="0">
      <alignment vertical="center"/>
    </xf>
    <xf numFmtId="0" fontId="15" fillId="76" borderId="76" xfId="0">
      <alignment vertical="center"/>
    </xf>
    <xf numFmtId="0" fontId="15" fillId="77" borderId="77" xfId="0">
      <alignment vertical="center"/>
    </xf>
    <xf numFmtId="0" fontId="15" fillId="78" borderId="78" xfId="0">
      <alignment vertical="center"/>
    </xf>
    <xf numFmtId="43" fontId="15" fillId="79" borderId="79" xfId="0">
      <alignment vertical="center"/>
    </xf>
    <xf numFmtId="41" fontId="15" fillId="80" borderId="80" xfId="0">
      <alignment vertical="center"/>
    </xf>
    <xf numFmtId="44" fontId="15" fillId="81" borderId="81" xfId="0">
      <alignment vertical="center"/>
    </xf>
    <xf numFmtId="42" fontId="15" fillId="82" borderId="82" xfId="0">
      <alignment vertical="center"/>
    </xf>
    <xf numFmtId="9" fontId="15" fillId="83" borderId="83" xfId="0">
      <alignment vertical="center"/>
    </xf>
    <xf numFmtId="0" fontId="19" fillId="63" borderId="63" xfId="0">
      <alignment horizontal="center" vertical="center"/>
    </xf>
    <xf numFmtId="0" fontId="20" fillId="84" borderId="84" xfId="0">
      <alignment vertical="center"/>
    </xf>
    <xf numFmtId="0" fontId="21" fillId="85" borderId="85" xfId="0">
      <alignment vertical="center"/>
    </xf>
    <xf numFmtId="0" fontId="21" fillId="86" borderId="86" xfId="0">
      <alignment vertical="center"/>
    </xf>
    <xf numFmtId="0" fontId="22" fillId="87" borderId="87" xfId="0">
      <alignment vertical="center"/>
    </xf>
    <xf numFmtId="0" fontId="22" fillId="88" borderId="88" xfId="0">
      <alignment vertical="center"/>
    </xf>
    <xf numFmtId="0" fontId="20" fillId="89" borderId="89" xfId="0">
      <alignment vertical="center"/>
    </xf>
    <xf numFmtId="0" fontId="20" fillId="90" borderId="90" xfId="0">
      <alignment vertical="center"/>
    </xf>
    <xf numFmtId="0" fontId="20" fillId="91" borderId="91" xfId="0">
      <alignment vertical="center"/>
    </xf>
    <xf numFmtId="0" fontId="20" fillId="92" borderId="92" xfId="0">
      <alignment vertical="center"/>
    </xf>
    <xf numFmtId="0" fontId="20" fillId="93" borderId="93" xfId="0">
      <alignment vertical="center"/>
    </xf>
    <xf numFmtId="0" fontId="20" fillId="94" borderId="94" xfId="0">
      <alignment vertical="center"/>
    </xf>
    <xf numFmtId="0" fontId="20" fillId="95" borderId="95" xfId="0">
      <alignment vertical="center"/>
    </xf>
    <xf numFmtId="0" fontId="20" fillId="96" borderId="96" xfId="0">
      <alignment vertical="center"/>
    </xf>
    <xf numFmtId="0" fontId="20" fillId="97" borderId="97" xfId="0">
      <alignment vertical="center"/>
    </xf>
    <xf numFmtId="0" fontId="20" fillId="98" borderId="98" xfId="0">
      <alignment vertical="center"/>
    </xf>
    <xf numFmtId="0" fontId="20" fillId="99" borderId="99" xfId="0">
      <alignment vertical="center"/>
    </xf>
    <xf numFmtId="43" fontId="20" fillId="100" borderId="100" xfId="0">
      <alignment vertical="center"/>
    </xf>
    <xf numFmtId="41" fontId="20" fillId="101" borderId="101" xfId="0">
      <alignment vertical="center"/>
    </xf>
    <xf numFmtId="44" fontId="20" fillId="102" borderId="102" xfId="0">
      <alignment vertical="center"/>
    </xf>
    <xf numFmtId="42" fontId="20" fillId="103" borderId="103" xfId="0">
      <alignment vertical="center"/>
    </xf>
    <xf numFmtId="9" fontId="20" fillId="104" borderId="104" xfId="0">
      <alignment vertical="center"/>
    </xf>
    <xf numFmtId="0" fontId="24" fillId="84" borderId="84" xfId="0">
      <alignment horizontal="center" vertical="center"/>
    </xf>
    <xf numFmtId="0" fontId="25" fillId="105" borderId="105" xfId="0">
      <alignment vertical="center"/>
    </xf>
    <xf numFmtId="0" fontId="26" fillId="106" borderId="106" xfId="0">
      <alignment vertical="center"/>
    </xf>
    <xf numFmtId="0" fontId="26" fillId="107" borderId="107" xfId="0">
      <alignment vertical="center"/>
    </xf>
    <xf numFmtId="0" fontId="27" fillId="108" borderId="108" xfId="0">
      <alignment vertical="center"/>
    </xf>
    <xf numFmtId="0" fontId="27" fillId="109" borderId="109" xfId="0">
      <alignment vertical="center"/>
    </xf>
    <xf numFmtId="0" fontId="25" fillId="110" borderId="110" xfId="0">
      <alignment vertical="center"/>
    </xf>
    <xf numFmtId="0" fontId="25" fillId="111" borderId="111" xfId="0">
      <alignment vertical="center"/>
    </xf>
    <xf numFmtId="0" fontId="25" fillId="112" borderId="112" xfId="0">
      <alignment vertical="center"/>
    </xf>
    <xf numFmtId="0" fontId="25" fillId="113" borderId="113" xfId="0">
      <alignment vertical="center"/>
    </xf>
    <xf numFmtId="0" fontId="25" fillId="114" borderId="114" xfId="0">
      <alignment vertical="center"/>
    </xf>
    <xf numFmtId="0" fontId="25" fillId="115" borderId="115" xfId="0">
      <alignment vertical="center"/>
    </xf>
    <xf numFmtId="0" fontId="25" fillId="116" borderId="116" xfId="0">
      <alignment vertical="center"/>
    </xf>
    <xf numFmtId="0" fontId="25" fillId="117" borderId="117" xfId="0">
      <alignment vertical="center"/>
    </xf>
    <xf numFmtId="0" fontId="25" fillId="118" borderId="118" xfId="0">
      <alignment vertical="center"/>
    </xf>
    <xf numFmtId="0" fontId="25" fillId="119" borderId="119" xfId="0">
      <alignment vertical="center"/>
    </xf>
    <xf numFmtId="0" fontId="25" fillId="120" borderId="120" xfId="0">
      <alignment vertical="center"/>
    </xf>
    <xf numFmtId="43" fontId="25" fillId="121" borderId="121" xfId="0">
      <alignment vertical="center"/>
    </xf>
    <xf numFmtId="41" fontId="25" fillId="122" borderId="122" xfId="0">
      <alignment vertical="center"/>
    </xf>
    <xf numFmtId="44" fontId="25" fillId="123" borderId="123" xfId="0">
      <alignment vertical="center"/>
    </xf>
    <xf numFmtId="42" fontId="25" fillId="124" borderId="124" xfId="0">
      <alignment vertical="center"/>
    </xf>
    <xf numFmtId="9" fontId="25" fillId="125" borderId="125" xfId="0">
      <alignment vertical="center"/>
    </xf>
    <xf numFmtId="0" fontId="29" fillId="105" borderId="105" xfId="0">
      <alignment horizontal="center" vertical="center"/>
    </xf>
    <xf numFmtId="0" fontId="30" fillId="126" borderId="126" xfId="0">
      <alignment vertical="center"/>
    </xf>
    <xf numFmtId="0" fontId="31" fillId="127" borderId="127" xfId="0">
      <alignment vertical="center"/>
    </xf>
    <xf numFmtId="0" fontId="31" fillId="128" borderId="128" xfId="0">
      <alignment vertical="center"/>
    </xf>
    <xf numFmtId="0" fontId="32" fillId="129" borderId="129" xfId="0">
      <alignment vertical="center"/>
    </xf>
    <xf numFmtId="0" fontId="32" fillId="130" borderId="130" xfId="0">
      <alignment vertical="center"/>
    </xf>
    <xf numFmtId="0" fontId="30" fillId="131" borderId="131" xfId="0">
      <alignment vertical="center"/>
    </xf>
    <xf numFmtId="0" fontId="30" fillId="132" borderId="132" xfId="0">
      <alignment vertical="center"/>
    </xf>
    <xf numFmtId="0" fontId="30" fillId="133" borderId="133" xfId="0">
      <alignment vertical="center"/>
    </xf>
    <xf numFmtId="0" fontId="30" fillId="134" borderId="134" xfId="0">
      <alignment vertical="center"/>
    </xf>
    <xf numFmtId="0" fontId="30" fillId="135" borderId="135" xfId="0">
      <alignment vertical="center"/>
    </xf>
    <xf numFmtId="0" fontId="30" fillId="136" borderId="136" xfId="0">
      <alignment vertical="center"/>
    </xf>
    <xf numFmtId="0" fontId="30" fillId="137" borderId="137" xfId="0">
      <alignment vertical="center"/>
    </xf>
    <xf numFmtId="0" fontId="30" fillId="138" borderId="138" xfId="0">
      <alignment vertical="center"/>
    </xf>
    <xf numFmtId="0" fontId="30" fillId="139" borderId="139" xfId="0">
      <alignment vertical="center"/>
    </xf>
    <xf numFmtId="0" fontId="30" fillId="140" borderId="140" xfId="0">
      <alignment vertical="center"/>
    </xf>
    <xf numFmtId="0" fontId="30" fillId="141" borderId="141" xfId="0">
      <alignment vertical="center"/>
    </xf>
    <xf numFmtId="43" fontId="30" fillId="142" borderId="142" xfId="0">
      <alignment vertical="center"/>
    </xf>
    <xf numFmtId="41" fontId="30" fillId="143" borderId="143" xfId="0">
      <alignment vertical="center"/>
    </xf>
    <xf numFmtId="44" fontId="30" fillId="144" borderId="144" xfId="0">
      <alignment vertical="center"/>
    </xf>
    <xf numFmtId="42" fontId="30" fillId="145" borderId="145" xfId="0">
      <alignment vertical="center"/>
    </xf>
    <xf numFmtId="9" fontId="30" fillId="146" borderId="146" xfId="0">
      <alignment vertical="center"/>
    </xf>
    <xf numFmtId="0" fontId="34" fillId="126" borderId="126" xfId="0">
      <alignment horizontal="center" vertical="center"/>
    </xf>
    <xf numFmtId="0" fontId="35" fillId="147" borderId="147" xfId="0">
      <alignment vertical="center"/>
    </xf>
    <xf numFmtId="0" fontId="36" fillId="148" borderId="148" xfId="0">
      <alignment vertical="center"/>
    </xf>
    <xf numFmtId="0" fontId="36" fillId="149" borderId="149" xfId="0">
      <alignment vertical="center"/>
    </xf>
    <xf numFmtId="0" fontId="37" fillId="150" borderId="150" xfId="0">
      <alignment vertical="center"/>
    </xf>
    <xf numFmtId="0" fontId="37" fillId="151" borderId="151" xfId="0">
      <alignment vertical="center"/>
    </xf>
    <xf numFmtId="0" fontId="35" fillId="152" borderId="152" xfId="0">
      <alignment vertical="center"/>
    </xf>
    <xf numFmtId="0" fontId="35" fillId="153" borderId="153" xfId="0">
      <alignment vertical="center"/>
    </xf>
    <xf numFmtId="0" fontId="35" fillId="154" borderId="154" xfId="0">
      <alignment vertical="center"/>
    </xf>
    <xf numFmtId="0" fontId="35" fillId="155" borderId="155" xfId="0">
      <alignment vertical="center"/>
    </xf>
    <xf numFmtId="0" fontId="35" fillId="156" borderId="156" xfId="0">
      <alignment vertical="center"/>
    </xf>
    <xf numFmtId="0" fontId="35" fillId="157" borderId="157" xfId="0">
      <alignment vertical="center"/>
    </xf>
    <xf numFmtId="0" fontId="35" fillId="158" borderId="158" xfId="0">
      <alignment vertical="center"/>
    </xf>
    <xf numFmtId="0" fontId="35" fillId="159" borderId="159" xfId="0">
      <alignment vertical="center"/>
    </xf>
    <xf numFmtId="0" fontId="35" fillId="160" borderId="160" xfId="0">
      <alignment vertical="center"/>
    </xf>
    <xf numFmtId="0" fontId="35" fillId="161" borderId="161" xfId="0">
      <alignment vertical="center"/>
    </xf>
    <xf numFmtId="0" fontId="35" fillId="162" borderId="162" xfId="0">
      <alignment vertical="center"/>
    </xf>
    <xf numFmtId="43" fontId="35" fillId="163" borderId="163" xfId="0">
      <alignment vertical="center"/>
    </xf>
    <xf numFmtId="41" fontId="35" fillId="164" borderId="164" xfId="0">
      <alignment vertical="center"/>
    </xf>
    <xf numFmtId="44" fontId="35" fillId="165" borderId="165" xfId="0">
      <alignment vertical="center"/>
    </xf>
    <xf numFmtId="42" fontId="35" fillId="166" borderId="166" xfId="0">
      <alignment vertical="center"/>
    </xf>
    <xf numFmtId="9" fontId="35" fillId="167" borderId="167" xfId="0">
      <alignment vertical="center"/>
    </xf>
    <xf numFmtId="0" fontId="39" fillId="147" borderId="147" xfId="0">
      <alignment horizontal="center" vertical="center"/>
    </xf>
    <xf numFmtId="0" fontId="40" fillId="168" borderId="168" xfId="0">
      <alignment vertical="center"/>
    </xf>
    <xf numFmtId="0" fontId="41" fillId="169" borderId="169" xfId="0">
      <alignment vertical="center"/>
    </xf>
    <xf numFmtId="0" fontId="41" fillId="170" borderId="170" xfId="0">
      <alignment vertical="center"/>
    </xf>
    <xf numFmtId="0" fontId="42" fillId="171" borderId="171" xfId="0">
      <alignment vertical="center"/>
    </xf>
    <xf numFmtId="0" fontId="42" fillId="172" borderId="172" xfId="0">
      <alignment vertical="center"/>
    </xf>
    <xf numFmtId="0" fontId="40" fillId="173" borderId="173" xfId="0">
      <alignment vertical="center"/>
    </xf>
    <xf numFmtId="0" fontId="40" fillId="174" borderId="174" xfId="0">
      <alignment vertical="center"/>
    </xf>
    <xf numFmtId="0" fontId="40" fillId="175" borderId="175" xfId="0">
      <alignment vertical="center"/>
    </xf>
    <xf numFmtId="0" fontId="40" fillId="176" borderId="176" xfId="0">
      <alignment vertical="center"/>
    </xf>
    <xf numFmtId="0" fontId="40" fillId="177" borderId="177" xfId="0">
      <alignment vertical="center"/>
    </xf>
    <xf numFmtId="0" fontId="40" fillId="178" borderId="178" xfId="0">
      <alignment vertical="center"/>
    </xf>
    <xf numFmtId="0" fontId="40" fillId="179" borderId="179" xfId="0">
      <alignment vertical="center"/>
    </xf>
    <xf numFmtId="0" fontId="40" fillId="180" borderId="180" xfId="0">
      <alignment vertical="center"/>
    </xf>
    <xf numFmtId="0" fontId="40" fillId="181" borderId="181" xfId="0">
      <alignment vertical="center"/>
    </xf>
    <xf numFmtId="0" fontId="40" fillId="182" borderId="182" xfId="0">
      <alignment vertical="center"/>
    </xf>
    <xf numFmtId="0" fontId="40" fillId="183" borderId="183" xfId="0">
      <alignment vertical="center"/>
    </xf>
    <xf numFmtId="43" fontId="40" fillId="184" borderId="184" xfId="0">
      <alignment vertical="center"/>
    </xf>
    <xf numFmtId="41" fontId="40" fillId="185" borderId="185" xfId="0">
      <alignment vertical="center"/>
    </xf>
    <xf numFmtId="44" fontId="40" fillId="186" borderId="186" xfId="0">
      <alignment vertical="center"/>
    </xf>
    <xf numFmtId="42" fontId="40" fillId="187" borderId="187" xfId="0">
      <alignment vertical="center"/>
    </xf>
    <xf numFmtId="9" fontId="40" fillId="188" borderId="188" xfId="0">
      <alignment vertical="center"/>
    </xf>
    <xf numFmtId="0" fontId="44" fillId="168" borderId="168" xfId="0">
      <alignment horizontal="center" vertical="center"/>
    </xf>
    <xf numFmtId="0" fontId="45" fillId="189" borderId="189" xfId="0">
      <alignment vertical="center"/>
    </xf>
    <xf numFmtId="0" fontId="46" fillId="190" borderId="190" xfId="0">
      <alignment vertical="center"/>
    </xf>
    <xf numFmtId="0" fontId="46" fillId="191" borderId="191" xfId="0">
      <alignment vertical="center"/>
    </xf>
    <xf numFmtId="0" fontId="47" fillId="192" borderId="192" xfId="0">
      <alignment vertical="center"/>
    </xf>
    <xf numFmtId="0" fontId="47" fillId="193" borderId="193" xfId="0">
      <alignment vertical="center"/>
    </xf>
    <xf numFmtId="0" fontId="45" fillId="194" borderId="194" xfId="0">
      <alignment vertical="center"/>
    </xf>
    <xf numFmtId="0" fontId="45" fillId="195" borderId="195" xfId="0">
      <alignment vertical="center"/>
    </xf>
    <xf numFmtId="0" fontId="45" fillId="196" borderId="196" xfId="0">
      <alignment vertical="center"/>
    </xf>
    <xf numFmtId="0" fontId="45" fillId="197" borderId="197" xfId="0">
      <alignment vertical="center"/>
    </xf>
    <xf numFmtId="0" fontId="45" fillId="198" borderId="198" xfId="0">
      <alignment vertical="center"/>
    </xf>
    <xf numFmtId="0" fontId="45" fillId="199" borderId="199" xfId="0">
      <alignment vertical="center"/>
    </xf>
    <xf numFmtId="0" fontId="45" fillId="200" borderId="200" xfId="0">
      <alignment vertical="center"/>
    </xf>
    <xf numFmtId="0" fontId="45" fillId="201" borderId="201" xfId="0">
      <alignment vertical="center"/>
    </xf>
    <xf numFmtId="0" fontId="45" fillId="202" borderId="202" xfId="0">
      <alignment vertical="center"/>
    </xf>
    <xf numFmtId="0" fontId="45" fillId="203" borderId="203" xfId="0">
      <alignment vertical="center"/>
    </xf>
    <xf numFmtId="0" fontId="45" fillId="204" borderId="204" xfId="0">
      <alignment vertical="center"/>
    </xf>
    <xf numFmtId="43" fontId="45" fillId="205" borderId="205" xfId="0">
      <alignment vertical="center"/>
    </xf>
    <xf numFmtId="41" fontId="45" fillId="206" borderId="206" xfId="0">
      <alignment vertical="center"/>
    </xf>
    <xf numFmtId="44" fontId="45" fillId="207" borderId="207" xfId="0">
      <alignment vertical="center"/>
    </xf>
    <xf numFmtId="42" fontId="45" fillId="208" borderId="208" xfId="0">
      <alignment vertical="center"/>
    </xf>
    <xf numFmtId="9" fontId="45" fillId="209" borderId="209" xfId="0">
      <alignment vertical="center"/>
    </xf>
    <xf numFmtId="0" fontId="49" fillId="189" borderId="189" xfId="0">
      <alignment horizontal="center" vertical="center"/>
    </xf>
    <xf numFmtId="0" fontId="50" fillId="210" borderId="210" xfId="0">
      <alignment vertical="center"/>
    </xf>
    <xf numFmtId="0" fontId="51" fillId="211" borderId="211" xfId="0">
      <alignment vertical="center"/>
    </xf>
    <xf numFmtId="0" fontId="51" fillId="212" borderId="212" xfId="0">
      <alignment vertical="center"/>
    </xf>
    <xf numFmtId="0" fontId="52" fillId="213" borderId="213" xfId="0">
      <alignment vertical="center"/>
    </xf>
    <xf numFmtId="0" fontId="52" fillId="214" borderId="214" xfId="0">
      <alignment vertical="center"/>
    </xf>
    <xf numFmtId="0" fontId="50" fillId="215" borderId="215" xfId="0">
      <alignment vertical="center"/>
    </xf>
    <xf numFmtId="0" fontId="50" fillId="216" borderId="216" xfId="0">
      <alignment vertical="center"/>
    </xf>
    <xf numFmtId="0" fontId="50" fillId="217" borderId="217" xfId="0">
      <alignment vertical="center"/>
    </xf>
    <xf numFmtId="0" fontId="50" fillId="218" borderId="218" xfId="0">
      <alignment vertical="center"/>
    </xf>
    <xf numFmtId="0" fontId="50" fillId="219" borderId="219" xfId="0">
      <alignment vertical="center"/>
    </xf>
    <xf numFmtId="0" fontId="50" fillId="220" borderId="220" xfId="0">
      <alignment vertical="center"/>
    </xf>
    <xf numFmtId="0" fontId="50" fillId="221" borderId="221" xfId="0">
      <alignment vertical="center"/>
    </xf>
    <xf numFmtId="0" fontId="50" fillId="222" borderId="222" xfId="0">
      <alignment vertical="center"/>
    </xf>
    <xf numFmtId="0" fontId="50" fillId="223" borderId="223" xfId="0">
      <alignment vertical="center"/>
    </xf>
    <xf numFmtId="0" fontId="50" fillId="224" borderId="224" xfId="0">
      <alignment vertical="center"/>
    </xf>
    <xf numFmtId="0" fontId="50" fillId="225" borderId="225" xfId="0">
      <alignment vertical="center"/>
    </xf>
    <xf numFmtId="43" fontId="50" fillId="226" borderId="226" xfId="0">
      <alignment vertical="center"/>
    </xf>
    <xf numFmtId="41" fontId="50" fillId="227" borderId="227" xfId="0">
      <alignment vertical="center"/>
    </xf>
    <xf numFmtId="44" fontId="50" fillId="228" borderId="228" xfId="0">
      <alignment vertical="center"/>
    </xf>
    <xf numFmtId="42" fontId="50" fillId="229" borderId="229" xfId="0">
      <alignment vertical="center"/>
    </xf>
    <xf numFmtId="9" fontId="50" fillId="230" borderId="230" xfId="0">
      <alignment vertical="center"/>
    </xf>
    <xf numFmtId="0" fontId="54" fillId="210" borderId="210" xfId="0">
      <alignment horizontal="center" vertical="center"/>
    </xf>
    <xf numFmtId="0" fontId="55" fillId="231" borderId="231" xfId="0">
      <alignment vertical="center"/>
    </xf>
    <xf numFmtId="0" fontId="56" fillId="232" borderId="232" xfId="0">
      <alignment vertical="center"/>
    </xf>
    <xf numFmtId="0" fontId="56" fillId="233" borderId="233" xfId="0">
      <alignment vertical="center"/>
    </xf>
    <xf numFmtId="0" fontId="57" fillId="234" borderId="234" xfId="0">
      <alignment vertical="center"/>
    </xf>
    <xf numFmtId="0" fontId="57" fillId="235" borderId="235" xfId="0">
      <alignment vertical="center"/>
    </xf>
    <xf numFmtId="0" fontId="55" fillId="236" borderId="236" xfId="0">
      <alignment vertical="center"/>
    </xf>
    <xf numFmtId="0" fontId="55" fillId="237" borderId="237" xfId="0">
      <alignment vertical="center"/>
    </xf>
    <xf numFmtId="0" fontId="55" fillId="238" borderId="238" xfId="0">
      <alignment vertical="center"/>
    </xf>
    <xf numFmtId="0" fontId="55" fillId="239" borderId="239" xfId="0">
      <alignment vertical="center"/>
    </xf>
    <xf numFmtId="0" fontId="55" fillId="240" borderId="240" xfId="0">
      <alignment vertical="center"/>
    </xf>
    <xf numFmtId="0" fontId="55" fillId="241" borderId="241" xfId="0">
      <alignment vertical="center"/>
    </xf>
    <xf numFmtId="0" fontId="55" fillId="242" borderId="242" xfId="0">
      <alignment vertical="center"/>
    </xf>
    <xf numFmtId="0" fontId="55" fillId="243" borderId="243" xfId="0">
      <alignment vertical="center"/>
    </xf>
    <xf numFmtId="0" fontId="55" fillId="244" borderId="244" xfId="0">
      <alignment vertical="center"/>
    </xf>
    <xf numFmtId="0" fontId="55" fillId="245" borderId="245" xfId="0">
      <alignment vertical="center"/>
    </xf>
    <xf numFmtId="0" fontId="55" fillId="246" borderId="246" xfId="0">
      <alignment vertical="center"/>
    </xf>
    <xf numFmtId="43" fontId="55" fillId="247" borderId="247" xfId="0">
      <alignment vertical="center"/>
    </xf>
    <xf numFmtId="41" fontId="55" fillId="248" borderId="248" xfId="0">
      <alignment vertical="center"/>
    </xf>
    <xf numFmtId="44" fontId="55" fillId="249" borderId="249" xfId="0">
      <alignment vertical="center"/>
    </xf>
    <xf numFmtId="42" fontId="55" fillId="250" borderId="250" xfId="0">
      <alignment vertical="center"/>
    </xf>
    <xf numFmtId="9" fontId="55" fillId="251" borderId="251" xfId="0">
      <alignment vertical="center"/>
    </xf>
    <xf numFmtId="0" fontId="59" fillId="231" borderId="231" xfId="0">
      <alignment horizontal="center" vertical="center"/>
    </xf>
    <xf numFmtId="0" fontId="60" fillId="252" borderId="252" xfId="0">
      <alignment vertical="center"/>
    </xf>
    <xf numFmtId="0" fontId="61" fillId="253" borderId="253" xfId="0">
      <alignment vertical="center"/>
    </xf>
    <xf numFmtId="0" fontId="61" fillId="254" borderId="254" xfId="0">
      <alignment vertical="center"/>
    </xf>
    <xf numFmtId="0" fontId="62" fillId="255" borderId="255" xfId="0">
      <alignment vertical="center"/>
    </xf>
    <xf numFmtId="0" fontId="62" fillId="256" borderId="256" xfId="0">
      <alignment vertical="center"/>
    </xf>
    <xf numFmtId="0" fontId="60" fillId="257" borderId="257" xfId="0">
      <alignment vertical="center"/>
    </xf>
    <xf numFmtId="0" fontId="60" fillId="258" borderId="258" xfId="0">
      <alignment vertical="center"/>
    </xf>
    <xf numFmtId="0" fontId="60" fillId="259" borderId="259" xfId="0">
      <alignment vertical="center"/>
    </xf>
    <xf numFmtId="0" fontId="60" fillId="260" borderId="260" xfId="0">
      <alignment vertical="center"/>
    </xf>
    <xf numFmtId="0" fontId="60" fillId="261" borderId="261" xfId="0">
      <alignment vertical="center"/>
    </xf>
    <xf numFmtId="0" fontId="60" fillId="262" borderId="262" xfId="0">
      <alignment vertical="center"/>
    </xf>
    <xf numFmtId="0" fontId="60" fillId="263" borderId="263" xfId="0">
      <alignment vertical="center"/>
    </xf>
    <xf numFmtId="0" fontId="60" fillId="264" borderId="264" xfId="0">
      <alignment vertical="center"/>
    </xf>
    <xf numFmtId="0" fontId="60" fillId="265" borderId="265" xfId="0">
      <alignment vertical="center"/>
    </xf>
    <xf numFmtId="0" fontId="60" fillId="266" borderId="266" xfId="0">
      <alignment vertical="center"/>
    </xf>
    <xf numFmtId="0" fontId="60" fillId="267" borderId="267" xfId="0">
      <alignment vertical="center"/>
    </xf>
    <xf numFmtId="43" fontId="60" fillId="268" borderId="268" xfId="0">
      <alignment vertical="center"/>
    </xf>
    <xf numFmtId="41" fontId="60" fillId="269" borderId="269" xfId="0">
      <alignment vertical="center"/>
    </xf>
    <xf numFmtId="44" fontId="60" fillId="270" borderId="270" xfId="0">
      <alignment vertical="center"/>
    </xf>
    <xf numFmtId="42" fontId="60" fillId="271" borderId="271" xfId="0">
      <alignment vertical="center"/>
    </xf>
    <xf numFmtId="9" fontId="60" fillId="272" borderId="272" xfId="0">
      <alignment vertical="center"/>
    </xf>
    <xf numFmtId="0" fontId="64" fillId="252" borderId="252" xfId="0">
      <alignment horizontal="center" vertical="center"/>
    </xf>
    <xf numFmtId="0" fontId="65" fillId="273" borderId="273" xfId="0">
      <alignment vertical="center"/>
    </xf>
    <xf numFmtId="0" fontId="66" fillId="274" borderId="274" xfId="0">
      <alignment vertical="center"/>
    </xf>
    <xf numFmtId="0" fontId="66" fillId="275" borderId="275" xfId="0">
      <alignment vertical="center"/>
    </xf>
    <xf numFmtId="0" fontId="67" fillId="276" borderId="276" xfId="0">
      <alignment vertical="center"/>
    </xf>
    <xf numFmtId="0" fontId="67" fillId="277" borderId="277" xfId="0">
      <alignment vertical="center"/>
    </xf>
    <xf numFmtId="0" fontId="65" fillId="278" borderId="278" xfId="0">
      <alignment vertical="center"/>
    </xf>
    <xf numFmtId="0" fontId="65" fillId="279" borderId="279" xfId="0">
      <alignment vertical="center"/>
    </xf>
    <xf numFmtId="0" fontId="65" fillId="280" borderId="280" xfId="0">
      <alignment vertical="center"/>
    </xf>
    <xf numFmtId="0" fontId="65" fillId="281" borderId="281" xfId="0">
      <alignment vertical="center"/>
    </xf>
    <xf numFmtId="0" fontId="65" fillId="282" borderId="282" xfId="0">
      <alignment vertical="center"/>
    </xf>
    <xf numFmtId="0" fontId="65" fillId="283" borderId="283" xfId="0">
      <alignment vertical="center"/>
    </xf>
    <xf numFmtId="0" fontId="65" fillId="284" borderId="284" xfId="0">
      <alignment vertical="center"/>
    </xf>
    <xf numFmtId="0" fontId="65" fillId="285" borderId="285" xfId="0">
      <alignment vertical="center"/>
    </xf>
    <xf numFmtId="0" fontId="65" fillId="286" borderId="286" xfId="0">
      <alignment vertical="center"/>
    </xf>
    <xf numFmtId="0" fontId="65" fillId="287" borderId="287" xfId="0">
      <alignment vertical="center"/>
    </xf>
    <xf numFmtId="0" fontId="65" fillId="288" borderId="288" xfId="0">
      <alignment vertical="center"/>
    </xf>
    <xf numFmtId="43" fontId="65" fillId="289" borderId="289" xfId="0">
      <alignment vertical="center"/>
    </xf>
    <xf numFmtId="41" fontId="65" fillId="290" borderId="290" xfId="0">
      <alignment vertical="center"/>
    </xf>
    <xf numFmtId="44" fontId="65" fillId="291" borderId="291" xfId="0">
      <alignment vertical="center"/>
    </xf>
    <xf numFmtId="42" fontId="65" fillId="292" borderId="292" xfId="0">
      <alignment vertical="center"/>
    </xf>
    <xf numFmtId="9" fontId="65" fillId="293" borderId="293" xfId="0">
      <alignment vertical="center"/>
    </xf>
    <xf numFmtId="0" fontId="69" fillId="273" borderId="273" xfId="0">
      <alignment horizontal="center" vertical="center"/>
    </xf>
    <xf numFmtId="0" fontId="70" fillId="294" borderId="294" xfId="0">
      <alignment vertical="center"/>
    </xf>
    <xf numFmtId="0" fontId="71" fillId="295" borderId="295" xfId="0">
      <alignment vertical="center"/>
    </xf>
    <xf numFmtId="0" fontId="71" fillId="296" borderId="296" xfId="0">
      <alignment vertical="center"/>
    </xf>
    <xf numFmtId="0" fontId="72" fillId="297" borderId="297" xfId="0">
      <alignment vertical="center"/>
    </xf>
    <xf numFmtId="0" fontId="72" fillId="298" borderId="298" xfId="0">
      <alignment vertical="center"/>
    </xf>
    <xf numFmtId="0" fontId="70" fillId="299" borderId="299" xfId="0">
      <alignment vertical="center"/>
    </xf>
    <xf numFmtId="0" fontId="70" fillId="300" borderId="300" xfId="0">
      <alignment vertical="center"/>
    </xf>
    <xf numFmtId="0" fontId="70" fillId="301" borderId="301" xfId="0">
      <alignment vertical="center"/>
    </xf>
    <xf numFmtId="0" fontId="70" fillId="302" borderId="302" xfId="0">
      <alignment vertical="center"/>
    </xf>
    <xf numFmtId="0" fontId="70" fillId="303" borderId="303" xfId="0">
      <alignment vertical="center"/>
    </xf>
    <xf numFmtId="0" fontId="70" fillId="304" borderId="304" xfId="0">
      <alignment vertical="center"/>
    </xf>
    <xf numFmtId="0" fontId="70" fillId="305" borderId="305" xfId="0">
      <alignment vertical="center"/>
    </xf>
    <xf numFmtId="0" fontId="70" fillId="306" borderId="306" xfId="0">
      <alignment vertical="center"/>
    </xf>
    <xf numFmtId="0" fontId="70" fillId="307" borderId="307" xfId="0">
      <alignment vertical="center"/>
    </xf>
    <xf numFmtId="0" fontId="70" fillId="308" borderId="308" xfId="0">
      <alignment vertical="center"/>
    </xf>
    <xf numFmtId="0" fontId="70" fillId="309" borderId="309" xfId="0">
      <alignment vertical="center"/>
    </xf>
    <xf numFmtId="43" fontId="70" fillId="310" borderId="310" xfId="0">
      <alignment vertical="center"/>
    </xf>
    <xf numFmtId="41" fontId="70" fillId="311" borderId="311" xfId="0">
      <alignment vertical="center"/>
    </xf>
    <xf numFmtId="44" fontId="70" fillId="312" borderId="312" xfId="0">
      <alignment vertical="center"/>
    </xf>
    <xf numFmtId="42" fontId="70" fillId="313" borderId="313" xfId="0">
      <alignment vertical="center"/>
    </xf>
    <xf numFmtId="9" fontId="70" fillId="314" borderId="314" xfId="0">
      <alignment vertical="center"/>
    </xf>
    <xf numFmtId="0" fontId="74" fillId="294" borderId="294" xfId="0">
      <alignment horizontal="center" vertical="center"/>
    </xf>
    <xf numFmtId="0" fontId="75" fillId="315" borderId="315" xfId="0">
      <alignment vertical="center"/>
    </xf>
    <xf numFmtId="0" fontId="76" fillId="316" borderId="316" xfId="0">
      <alignment vertical="center"/>
    </xf>
    <xf numFmtId="0" fontId="76" fillId="317" borderId="317" xfId="0">
      <alignment vertical="center"/>
    </xf>
    <xf numFmtId="0" fontId="77" fillId="318" borderId="318" xfId="0">
      <alignment vertical="center"/>
    </xf>
    <xf numFmtId="0" fontId="77" fillId="319" borderId="319" xfId="0">
      <alignment vertical="center"/>
    </xf>
    <xf numFmtId="0" fontId="75" fillId="320" borderId="320" xfId="0">
      <alignment vertical="center"/>
    </xf>
    <xf numFmtId="0" fontId="75" fillId="321" borderId="321" xfId="0">
      <alignment vertical="center"/>
    </xf>
    <xf numFmtId="0" fontId="75" fillId="322" borderId="322" xfId="0">
      <alignment vertical="center"/>
    </xf>
    <xf numFmtId="0" fontId="75" fillId="323" borderId="323" xfId="0">
      <alignment vertical="center"/>
    </xf>
    <xf numFmtId="0" fontId="75" fillId="324" borderId="324" xfId="0">
      <alignment vertical="center"/>
    </xf>
    <xf numFmtId="0" fontId="75" fillId="325" borderId="325" xfId="0">
      <alignment vertical="center"/>
    </xf>
    <xf numFmtId="0" fontId="75" fillId="326" borderId="326" xfId="0">
      <alignment vertical="center"/>
    </xf>
    <xf numFmtId="0" fontId="75" fillId="327" borderId="327" xfId="0">
      <alignment vertical="center"/>
    </xf>
    <xf numFmtId="0" fontId="75" fillId="328" borderId="328" xfId="0">
      <alignment vertical="center"/>
    </xf>
    <xf numFmtId="0" fontId="75" fillId="329" borderId="329" xfId="0">
      <alignment vertical="center"/>
    </xf>
    <xf numFmtId="0" fontId="75" fillId="330" borderId="330" xfId="0">
      <alignment vertical="center"/>
    </xf>
    <xf numFmtId="43" fontId="75" fillId="331" borderId="331" xfId="0">
      <alignment vertical="center"/>
    </xf>
    <xf numFmtId="41" fontId="75" fillId="332" borderId="332" xfId="0">
      <alignment vertical="center"/>
    </xf>
    <xf numFmtId="44" fontId="75" fillId="333" borderId="333" xfId="0">
      <alignment vertical="center"/>
    </xf>
    <xf numFmtId="42" fontId="75" fillId="334" borderId="334" xfId="0">
      <alignment vertical="center"/>
    </xf>
    <xf numFmtId="9" fontId="75" fillId="335" borderId="335" xfId="0">
      <alignment vertical="center"/>
    </xf>
    <xf numFmtId="0" fontId="79" fillId="315" borderId="315" xfId="0">
      <alignment horizontal="center" vertical="center"/>
    </xf>
    <xf numFmtId="0" fontId="80" fillId="336" borderId="336" xfId="0">
      <alignment vertical="center"/>
    </xf>
    <xf numFmtId="0" fontId="81" fillId="337" borderId="337" xfId="0">
      <alignment vertical="center"/>
    </xf>
    <xf numFmtId="0" fontId="81" fillId="338" borderId="338" xfId="0">
      <alignment vertical="center"/>
    </xf>
    <xf numFmtId="0" fontId="82" fillId="339" borderId="339" xfId="0">
      <alignment vertical="center"/>
    </xf>
    <xf numFmtId="0" fontId="82" fillId="340" borderId="340" xfId="0">
      <alignment vertical="center"/>
    </xf>
    <xf numFmtId="0" fontId="80" fillId="341" borderId="341" xfId="0">
      <alignment vertical="center"/>
    </xf>
    <xf numFmtId="0" fontId="80" fillId="342" borderId="342" xfId="0">
      <alignment vertical="center"/>
    </xf>
    <xf numFmtId="0" fontId="80" fillId="343" borderId="343" xfId="0">
      <alignment vertical="center"/>
    </xf>
    <xf numFmtId="0" fontId="80" fillId="344" borderId="344" xfId="0">
      <alignment vertical="center"/>
    </xf>
    <xf numFmtId="0" fontId="80" fillId="345" borderId="345" xfId="0">
      <alignment vertical="center"/>
    </xf>
    <xf numFmtId="0" fontId="80" fillId="346" borderId="346" xfId="0">
      <alignment vertical="center"/>
    </xf>
    <xf numFmtId="0" fontId="80" fillId="347" borderId="347" xfId="0">
      <alignment vertical="center"/>
    </xf>
    <xf numFmtId="0" fontId="80" fillId="348" borderId="348" xfId="0">
      <alignment vertical="center"/>
    </xf>
    <xf numFmtId="0" fontId="80" fillId="349" borderId="349" xfId="0">
      <alignment vertical="center"/>
    </xf>
    <xf numFmtId="0" fontId="80" fillId="350" borderId="350" xfId="0">
      <alignment vertical="center"/>
    </xf>
    <xf numFmtId="0" fontId="80" fillId="351" borderId="351" xfId="0">
      <alignment vertical="center"/>
    </xf>
    <xf numFmtId="43" fontId="80" fillId="352" borderId="352" xfId="0">
      <alignment vertical="center"/>
    </xf>
    <xf numFmtId="41" fontId="80" fillId="353" borderId="353" xfId="0">
      <alignment vertical="center"/>
    </xf>
    <xf numFmtId="44" fontId="80" fillId="354" borderId="354" xfId="0">
      <alignment vertical="center"/>
    </xf>
    <xf numFmtId="42" fontId="80" fillId="355" borderId="355" xfId="0">
      <alignment vertical="center"/>
    </xf>
    <xf numFmtId="9" fontId="80" fillId="356" borderId="356" xfId="0">
      <alignment vertical="center"/>
    </xf>
    <xf numFmtId="0" fontId="84" fillId="336" borderId="336" xfId="0">
      <alignment horizontal="center" vertical="center"/>
    </xf>
    <xf numFmtId="0" fontId="85" fillId="357" borderId="357" xfId="0">
      <alignment vertical="center"/>
    </xf>
    <xf numFmtId="0" fontId="86" fillId="358" borderId="358" xfId="0">
      <alignment vertical="center"/>
    </xf>
    <xf numFmtId="0" fontId="86" fillId="359" borderId="359" xfId="0">
      <alignment vertical="center"/>
    </xf>
    <xf numFmtId="0" fontId="87" fillId="360" borderId="360" xfId="0">
      <alignment vertical="center"/>
    </xf>
    <xf numFmtId="0" fontId="87" fillId="361" borderId="361" xfId="0">
      <alignment vertical="center"/>
    </xf>
    <xf numFmtId="0" fontId="85" fillId="362" borderId="362" xfId="0">
      <alignment vertical="center"/>
    </xf>
    <xf numFmtId="0" fontId="85" fillId="363" borderId="363" xfId="0">
      <alignment vertical="center"/>
    </xf>
    <xf numFmtId="0" fontId="85" fillId="364" borderId="364" xfId="0">
      <alignment vertical="center"/>
    </xf>
    <xf numFmtId="0" fontId="85" fillId="365" borderId="365" xfId="0">
      <alignment vertical="center"/>
    </xf>
    <xf numFmtId="0" fontId="85" fillId="366" borderId="366" xfId="0">
      <alignment vertical="center"/>
    </xf>
    <xf numFmtId="0" fontId="85" fillId="367" borderId="367" xfId="0">
      <alignment vertical="center"/>
    </xf>
    <xf numFmtId="0" fontId="85" fillId="368" borderId="368" xfId="0">
      <alignment vertical="center"/>
    </xf>
    <xf numFmtId="0" fontId="85" fillId="369" borderId="369" xfId="0">
      <alignment vertical="center"/>
    </xf>
    <xf numFmtId="0" fontId="85" fillId="370" borderId="370" xfId="0">
      <alignment vertical="center"/>
    </xf>
    <xf numFmtId="0" fontId="85" fillId="371" borderId="371" xfId="0">
      <alignment vertical="center"/>
    </xf>
    <xf numFmtId="0" fontId="85" fillId="372" borderId="372" xfId="0">
      <alignment vertical="center"/>
    </xf>
    <xf numFmtId="43" fontId="85" fillId="373" borderId="373" xfId="0">
      <alignment vertical="center"/>
    </xf>
    <xf numFmtId="41" fontId="85" fillId="374" borderId="374" xfId="0">
      <alignment vertical="center"/>
    </xf>
    <xf numFmtId="44" fontId="85" fillId="375" borderId="375" xfId="0">
      <alignment vertical="center"/>
    </xf>
    <xf numFmtId="42" fontId="85" fillId="376" borderId="376" xfId="0">
      <alignment vertical="center"/>
    </xf>
    <xf numFmtId="9" fontId="85" fillId="377" borderId="377" xfId="0">
      <alignment vertical="center"/>
    </xf>
    <xf numFmtId="0" fontId="89" fillId="357" borderId="357" xfId="0">
      <alignment horizontal="center" vertical="center"/>
    </xf>
    <xf numFmtId="0" fontId="85" fillId="372" borderId="372" xfId="0">
      <alignment horizontal="center" vertical="center"/>
    </xf>
    <xf numFmtId="0" fontId="85" fillId="372" borderId="372" xfId="0">
      <alignment horizontal="center" vertical="top"/>
    </xf>
    <xf numFmtId="0" fontId="85" fillId="372" borderId="372" xfId="0">
      <alignment horizontal="center" vertical="top" wrapText="1"/>
    </xf>
    <xf numFmtId="64" fontId="85" fillId="372" borderId="372" xfId="0">
      <alignment horizontal="center" vertical="top"/>
    </xf>
    <xf numFmtId="0" fontId="85" fillId="357" borderId="357" xfId="0">
      <alignment horizontal="center" vertical="top"/>
    </xf>
    <xf numFmtId="64" fontId="85" fillId="357" borderId="357" xfId="0">
      <alignment horizontal="center" vertical="top"/>
    </xf>
    <xf numFmtId="0" fontId="85" fillId="336" borderId="336" xfId="0">
      <alignment horizontal="center" vertical="top"/>
    </xf>
    <xf numFmtId="64" fontId="85" fillId="357" borderId="357" xfId="0">
      <alignment horizontal="center" vertical="top"/>
    </xf>
    <xf numFmtId="64" fontId="85" fillId="336" borderId="336" xfId="0">
      <alignment horizontal="center" vertical="top"/>
    </xf>
    <xf numFmtId="65" fontId="85" fillId="357" borderId="357" xfId="0">
      <alignment horizontal="center" vertical="top"/>
    </xf>
    <xf numFmtId="65" fontId="85" fillId="372" borderId="372" xfId="0">
      <alignment horizontal="center" vertical="top"/>
    </xf>
    <xf numFmtId="66" fontId="85" fillId="357" borderId="357" xfId="0">
      <alignment horizontal="center" vertical="top"/>
    </xf>
    <xf numFmtId="66" fontId="85" fillId="372" borderId="372" xfId="0">
      <alignment horizontal="center" vertical="top"/>
    </xf>
    <xf numFmtId="64" fontId="85" fillId="372" borderId="372" xfId="0">
      <alignment horizontal="center" vertical="top"/>
    </xf>
    <xf numFmtId="0" fontId="85" fillId="273" borderId="273" xfId="0">
      <alignment horizontal="center" vertical="top"/>
    </xf>
    <xf numFmtId="64" fontId="85" fillId="273" borderId="273" xfId="0">
      <alignment horizontal="center" vertical="top"/>
    </xf>
    <xf numFmtId="64" fontId="60" fillId="267" borderId="267" xfId="0">
      <alignment vertical="center"/>
    </xf>
    <xf numFmtId="64" fontId="60" fillId="252" borderId="252" xfId="0">
      <alignment vertical="center"/>
    </xf>
    <xf numFmtId="64" fontId="55" fillId="246" borderId="246" xfId="0">
      <alignment vertical="center"/>
    </xf>
    <xf numFmtId="64" fontId="55" fillId="252" borderId="252" xfId="0">
      <alignment vertical="center"/>
    </xf>
    <xf numFmtId="65" fontId="85" fillId="372" borderId="372" xfId="0">
      <alignment horizontal="center" vertical="top"/>
    </xf>
    <xf numFmtId="65" fontId="85" fillId="273" borderId="273" xfId="0">
      <alignment horizontal="center" vertical="top"/>
    </xf>
    <xf numFmtId="66" fontId="85" fillId="273" borderId="273" xfId="0">
      <alignment horizontal="center" vertical="top"/>
    </xf>
    <xf numFmtId="66" fontId="85" fillId="372" borderId="372" xfId="0">
      <alignment horizontal="center" vertical="top"/>
    </xf>
    <xf numFmtId="0" fontId="85" fillId="231" borderId="231" xfId="0">
      <alignment horizontal="center" vertical="top"/>
    </xf>
    <xf numFmtId="64" fontId="85" fillId="372" borderId="372" xfId="0">
      <alignment horizontal="center" vertical="top"/>
    </xf>
    <xf numFmtId="66" fontId="85" fillId="372" borderId="372" xfId="0">
      <alignment horizontal="center" vertical="top"/>
    </xf>
    <xf numFmtId="66" fontId="85" fillId="273" borderId="273" xfId="0">
      <alignment horizontal="center" vertical="top"/>
    </xf>
    <xf numFmtId="0" fontId="85" fillId="168" borderId="168" xfId="0">
      <alignment horizontal="center" vertical="top"/>
    </xf>
    <xf numFmtId="64" fontId="60" fillId="168" borderId="168" xfId="0">
      <alignment vertical="center"/>
    </xf>
    <xf numFmtId="64" fontId="55" fillId="168" borderId="168" xfId="0">
      <alignment vertical="center"/>
    </xf>
    <xf numFmtId="0" fontId="85" fillId="147" borderId="147" xfId="0">
      <alignment horizontal="center" vertical="top"/>
    </xf>
    <xf numFmtId="0" fontId="20" fillId="99" borderId="99" xfId="0">
      <alignment horizontal="center" vertical="center"/>
    </xf>
    <xf numFmtId="64" fontId="85" fillId="372" borderId="372" xfId="0">
      <alignment horizontal="center" vertical="top"/>
    </xf>
    <xf numFmtId="0" fontId="85" fillId="105" borderId="105" xfId="0">
      <alignment horizontal="center" vertical="top"/>
    </xf>
    <xf numFmtId="0" fontId="85" fillId="105" borderId="105" xfId="0">
      <alignment horizontal="center" vertical="top"/>
    </xf>
    <xf numFmtId="0" fontId="85" fillId="372" borderId="372" xfId="0">
      <alignment horizontal="center" vertical="top"/>
    </xf>
    <xf numFmtId="0" fontId="20" fillId="99" borderId="99" xfId="0">
      <alignment horizontal="center" vertical="top"/>
    </xf>
    <xf numFmtId="66" fontId="20" fillId="99" borderId="99" xfId="0">
      <alignment horizontal="center" vertical="top"/>
    </xf>
    <xf numFmtId="66" fontId="85" fillId="372" borderId="372" xfId="0">
      <alignment horizontal="center" vertical="top"/>
    </xf>
    <xf numFmtId="66" fontId="85" fillId="105" borderId="105" xfId="0">
      <alignment horizontal="center" vertical="top"/>
    </xf>
    <xf numFmtId="67" fontId="20" fillId="99" borderId="99" xfId="0">
      <alignment horizontal="center" vertical="top"/>
    </xf>
    <xf numFmtId="67" fontId="85" fillId="105" borderId="105" xfId="0">
      <alignment horizontal="center" vertical="top"/>
    </xf>
    <xf numFmtId="67" fontId="85" fillId="372" borderId="372" xfId="0">
      <alignment horizontal="center" vertical="top"/>
    </xf>
    <xf numFmtId="67" fontId="85" fillId="105" borderId="105" xfId="0">
      <alignment horizontal="center" vertical="top"/>
    </xf>
    <xf numFmtId="67" fontId="85" fillId="372" borderId="372" xfId="0">
      <alignment horizontal="center" vertical="top"/>
    </xf>
    <xf numFmtId="0" fontId="25" fillId="105" borderId="105" xfId="0">
      <alignment horizontal="center" vertical="center"/>
    </xf>
    <xf numFmtId="0" fontId="20" fillId="105" borderId="105" xfId="0">
      <alignment horizontal="center" vertical="center"/>
    </xf>
    <xf numFmtId="0" fontId="20" fillId="105" borderId="105" xfId="0">
      <alignment horizontal="center" vertical="top"/>
    </xf>
    <xf numFmtId="0" fontId="25" fillId="105" borderId="105" xfId="0">
      <alignment horizontal="center" vertical="top"/>
    </xf>
    <xf numFmtId="0" fontId="85" fillId="372" borderId="378" xfId="0">
      <alignment horizontal="center" vertical="top"/>
    </xf>
    <xf numFmtId="0" fontId="85" fillId="372" borderId="379" xfId="0">
      <alignment horizontal="center" vertical="top"/>
    </xf>
    <xf numFmtId="0" fontId="85" fillId="372" borderId="380" xfId="0">
      <alignment horizontal="center" vertical="top"/>
    </xf>
    <xf numFmtId="0" fontId="85" fillId="372" borderId="377" xfId="0">
      <alignment horizontal="center" vertical="top"/>
    </xf>
    <xf numFmtId="66" fontId="85" fillId="273" borderId="377" xfId="0">
      <alignment horizontal="center" vertical="top"/>
    </xf>
    <xf numFmtId="64" fontId="60" fillId="267" borderId="377" xfId="0">
      <alignment vertical="center"/>
    </xf>
    <xf numFmtId="66" fontId="20" fillId="84" borderId="84" xfId="0">
      <alignment vertical="center"/>
    </xf>
    <xf numFmtId="0" fontId="85" fillId="63" borderId="63" xfId="0">
      <alignment horizontal="center" vertical="top"/>
    </xf>
    <xf numFmtId="66" fontId="85" fillId="372" borderId="372" xfId="0">
      <alignment horizontal="center" vertical="top"/>
    </xf>
    <xf numFmtId="66" fontId="85" fillId="105" borderId="105" xfId="0">
      <alignment horizontal="center" vertical="top"/>
    </xf>
    <xf numFmtId="67" fontId="85" fillId="372" borderId="372" xfId="0" applyAlignment="1">
      <alignment horizontal="center" vertical="top"/>
    </xf>
    <xf numFmtId="67" fontId="85" fillId="372" borderId="372" xfId="0" applyAlignment="1">
      <alignment horizontal="center" vertical="center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纔葆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A77" tabSelected="1" workbookViewId="0">
      <selection activeCell="C80" sqref="C80"/>
    </sheetView>
  </sheetViews>
  <sheetFormatPr defaultRowHeight="15.000000"/>
  <cols>
    <col min="1" max="1" style="433" width="8.937500" customWidth="1"/>
    <col min="2" max="2" width="0" style="397" hidden="1" customWidth="1"/>
    <col min="3" max="3" style="397" width="7.437500" customWidth="1"/>
    <col min="4" max="4" style="397" width="9.437500" customWidth="1"/>
    <col min="5" max="5" style="397" width="5.187500" customWidth="1"/>
    <col min="6" max="6" style="397" width="5.687500" customWidth="1"/>
    <col min="7" max="7" style="397" width="7.187500" customWidth="1"/>
    <col min="8" max="8" style="397" width="5.812500" customWidth="1"/>
    <col min="9" max="9" style="397" width="6.687500" customWidth="1"/>
    <col min="10" max="10" style="397" width="7.937500" customWidth="1"/>
    <col min="11" max="11" style="412" width="7.187500" customWidth="1"/>
    <col min="12" max="12" style="414" width="6.937500" customWidth="1"/>
    <col min="13" max="13" style="81" width="10.062500" customWidth="1"/>
  </cols>
  <sheetData>
    <row r="1" spans="1:16" ht="23.850000" customHeight="1">
      <c r="A1" s="445"/>
      <c r="C1" s="398" t="s">
        <v>0</v>
      </c>
      <c r="D1" s="398" t="s">
        <v>1</v>
      </c>
      <c r="G1" s="398" t="s">
        <v>2</v>
      </c>
      <c r="L1" s="413"/>
    </row>
    <row r="2" spans="1:16">
      <c r="A2" s="445"/>
      <c r="C2" s="397" t="s">
        <v>3</v>
      </c>
      <c r="D2" s="397" t="s">
        <v>4</v>
      </c>
      <c r="G2" s="397">
        <v>106.372</v>
      </c>
      <c r="L2" s="413"/>
    </row>
    <row r="3" spans="1:16">
      <c r="A3" s="445"/>
      <c r="C3" s="397" t="s">
        <v>5</v>
      </c>
      <c r="D3" s="397" t="s">
        <v>6</v>
      </c>
      <c r="G3" s="397">
        <v>86.571</v>
      </c>
      <c r="L3" s="413"/>
    </row>
    <row r="4" spans="1:16">
      <c r="A4" s="445"/>
      <c r="C4" s="397" t="s">
        <v>7</v>
      </c>
      <c r="D4" s="397" t="s">
        <v>8</v>
      </c>
      <c r="G4" s="397">
        <v>62.103</v>
      </c>
      <c r="L4" s="413"/>
    </row>
    <row r="5" spans="1:16">
      <c r="A5" s="445"/>
      <c r="C5" s="397" t="s">
        <v>9</v>
      </c>
      <c r="D5" s="397" t="s">
        <v>10</v>
      </c>
      <c r="G5" s="397">
        <v>118.622</v>
      </c>
      <c r="L5" s="413"/>
    </row>
    <row r="6" spans="1:16">
      <c r="A6" s="445"/>
      <c r="C6" s="397"/>
      <c r="D6" s="397"/>
      <c r="G6" s="397"/>
      <c r="L6" s="413"/>
    </row>
    <row r="7" spans="1:16">
      <c r="A7" s="445"/>
      <c r="C7" s="397" t="s">
        <v>11</v>
      </c>
      <c r="D7" s="397">
        <v>2835.642</v>
      </c>
      <c r="E7" s="397" t="s">
        <v>12</v>
      </c>
      <c r="G7" s="397">
        <v>8401.947</v>
      </c>
      <c r="H7" s="397" t="s">
        <v>13</v>
      </c>
      <c r="L7" s="413"/>
    </row>
    <row r="8" spans="1:16">
      <c r="A8" s="445"/>
      <c r="C8" s="397" t="s">
        <v>14</v>
      </c>
      <c r="D8" s="397">
        <v>2796.695</v>
      </c>
      <c r="G8" s="397">
        <v>8362.311</v>
      </c>
      <c r="L8" s="413"/>
    </row>
    <row r="9" spans="1:16">
      <c r="A9" s="445"/>
      <c r="C9" s="397" t="s">
        <v>15</v>
      </c>
      <c r="D9" s="397">
        <f>D8-D7</f>
        <v>-38.9469999999997</v>
      </c>
      <c r="E9" s="397"/>
      <c r="F9" s="397"/>
      <c r="G9" s="397">
        <f>G8-G7</f>
        <v>-39.6360000000004</v>
      </c>
      <c r="L9" s="413"/>
    </row>
    <row r="10" spans="1:16">
      <c r="A10" s="445"/>
      <c r="C10" s="397"/>
      <c r="L10" s="413"/>
    </row>
    <row r="11" spans="1:16">
      <c r="A11" s="445"/>
      <c r="B11" s="397" t="s">
        <v>16</v>
      </c>
      <c r="C11" s="397" t="s">
        <v>17</v>
      </c>
      <c r="D11" s="397" t="s">
        <v>18</v>
      </c>
      <c r="E11" s="397" t="s">
        <v>19</v>
      </c>
      <c r="F11" s="397" t="s">
        <v>20</v>
      </c>
      <c r="G11" s="397" t="s">
        <v>21</v>
      </c>
      <c r="H11" s="397" t="s">
        <v>22</v>
      </c>
      <c r="I11" s="397" t="s">
        <v>23</v>
      </c>
      <c r="J11" s="397" t="s">
        <v>24</v>
      </c>
      <c r="L11" s="413"/>
    </row>
    <row r="12" spans="1:16">
      <c r="A12" s="445"/>
      <c r="B12" s="397" t="s">
        <v>25</v>
      </c>
      <c r="I12" s="400">
        <f>D7</f>
        <v>2835.642</v>
      </c>
      <c r="J12" s="403">
        <f>G7</f>
        <v>8401.947</v>
      </c>
      <c r="L12" s="413"/>
    </row>
    <row r="13" spans="1:16">
      <c r="A13" s="445"/>
      <c r="B13" s="397" t="s">
        <v>26</v>
      </c>
      <c r="C13" s="397" t="s">
        <v>27</v>
      </c>
      <c r="D13" s="397">
        <v>106.372</v>
      </c>
      <c r="E13" s="399">
        <v>-90.782</v>
      </c>
      <c r="F13" s="407">
        <f>E13*E$19</f>
        <v>-0.05130903018544</v>
      </c>
      <c r="G13" s="401">
        <v>55.44</v>
      </c>
      <c r="H13" s="400">
        <f>G13*G$19*(-1)</f>
        <v>0.034946168779826</v>
      </c>
      <c r="I13" s="402">
        <f>I12+E13+F13</f>
        <v>2744.80869096981</v>
      </c>
      <c r="J13" s="404">
        <f>J12+G13+H13</f>
        <v>8457.42194616878</v>
      </c>
      <c r="L13" s="413"/>
    </row>
    <row r="14" spans="1:16">
      <c r="A14" s="445"/>
      <c r="B14" s="397" t="s">
        <v>28</v>
      </c>
      <c r="C14" s="397" t="s">
        <v>29</v>
      </c>
      <c r="D14" s="397">
        <v>86.571</v>
      </c>
      <c r="E14" s="399">
        <v>-74.147</v>
      </c>
      <c r="F14" s="407">
        <f>E14*E$19</f>
        <v>-0.0419071034033159</v>
      </c>
      <c r="G14" s="401">
        <v>-44.684</v>
      </c>
      <c r="H14" s="400">
        <f>G14*G$19*(-1)</f>
        <v>-0.028166208617564</v>
      </c>
      <c r="I14" s="402">
        <f>I13+E14+F14</f>
        <v>2670.61978386641</v>
      </c>
      <c r="J14" s="404">
        <f>J13+G14+H14</f>
        <v>8412.70977996016</v>
      </c>
      <c r="L14" s="413"/>
    </row>
    <row r="15" spans="1:16">
      <c r="A15" s="445"/>
      <c r="B15" s="397" t="s">
        <v>30</v>
      </c>
      <c r="C15" s="397" t="s">
        <v>31</v>
      </c>
      <c r="D15" s="397">
        <v>62.103</v>
      </c>
      <c r="E15" s="399">
        <v>7.91</v>
      </c>
      <c r="F15" s="407">
        <f>E15*E$19</f>
        <v>0.00447064868329438</v>
      </c>
      <c r="G15" s="401">
        <v>-61.597</v>
      </c>
      <c r="H15" s="400">
        <f>G15*G$19*(-1)</f>
        <v>-0.0388271853955798</v>
      </c>
      <c r="I15" s="402">
        <f>I14+E15+F15</f>
        <v>2678.53425451509</v>
      </c>
      <c r="J15" s="404">
        <f>J14+G15+H15</f>
        <v>8351.07395277477</v>
      </c>
      <c r="L15" s="413"/>
    </row>
    <row r="16" spans="1:16">
      <c r="A16" s="445"/>
      <c r="B16" s="397" t="s">
        <v>32</v>
      </c>
      <c r="C16" s="397" t="s">
        <v>33</v>
      </c>
      <c r="D16" s="397">
        <v>118.622</v>
      </c>
      <c r="E16" s="399">
        <v>118.094</v>
      </c>
      <c r="F16" s="407">
        <f>E16*E$19</f>
        <v>0.0667454849058112</v>
      </c>
      <c r="G16" s="401">
        <v>11.18</v>
      </c>
      <c r="H16" s="400">
        <f>G16*G$19*(-1)</f>
        <v>0.00704722523373836</v>
      </c>
      <c r="I16" s="402">
        <f>I15+E16+F16</f>
        <v>2796.695</v>
      </c>
      <c r="J16" s="404">
        <f>J15+G16+H16</f>
        <v>8362.261</v>
      </c>
      <c r="L16" s="413"/>
    </row>
    <row r="17" spans="1:16">
      <c r="A17" s="445"/>
      <c r="D17" s="397">
        <f>SUM(D13:D16)</f>
        <v>373.668</v>
      </c>
      <c r="E17" s="399">
        <f>SUM(E13:E16)</f>
        <v>-38.925</v>
      </c>
      <c r="F17" s="408">
        <f>SUM(F13:F16)</f>
        <v>-0.0219999999996503</v>
      </c>
      <c r="G17" s="400">
        <f>SUM(G13:G16)</f>
        <v>-39.661</v>
      </c>
      <c r="H17" s="400">
        <f>SUM(H13:H16)</f>
        <v>-0.0249999999995794</v>
      </c>
      <c r="J17" s="404"/>
      <c r="L17" s="413"/>
    </row>
    <row r="18" spans="1:16">
      <c r="A18" s="445"/>
      <c r="D18" s="400" t="s">
        <v>34</v>
      </c>
      <c r="E18" s="400">
        <f>D9-E17</f>
        <v>-0.0219999999996503</v>
      </c>
      <c r="G18" s="400">
        <f>G9-G17</f>
        <v>0.0249999999995794</v>
      </c>
      <c r="L18" s="413"/>
    </row>
    <row r="19" spans="1:16">
      <c r="A19" s="445"/>
      <c r="D19" s="397" t="s">
        <v>35</v>
      </c>
      <c r="E19" s="397">
        <f>E18/E17</f>
        <v>0.000565189466914587</v>
      </c>
      <c r="G19" s="400">
        <f>G18/G17</f>
        <v>-0.000630342149708262</v>
      </c>
      <c r="L19" s="413"/>
    </row>
    <row r="20" spans="1:16">
      <c r="A20" s="445"/>
      <c r="E20" s="397"/>
      <c r="L20" s="413"/>
    </row>
    <row r="21" spans="1:16">
      <c r="A21" s="445"/>
      <c r="F21" s="397" t="s">
        <v>36</v>
      </c>
      <c r="G21" s="397" t="s">
        <v>37</v>
      </c>
      <c r="H21" s="397" t="s">
        <v>38</v>
      </c>
      <c r="I21" s="416" t="s">
        <v>39</v>
      </c>
      <c r="J21" s="416" t="s">
        <v>40</v>
      </c>
      <c r="L21" s="413"/>
    </row>
    <row r="22" spans="1:16">
      <c r="A22" s="445"/>
      <c r="B22" s="397">
        <v>119</v>
      </c>
      <c r="C22" s="397">
        <v>40</v>
      </c>
      <c r="D22" s="397">
        <v>10</v>
      </c>
      <c r="E22" s="409">
        <f>B22+C22/60+D22/3600</f>
        <v>119.669444444444</v>
      </c>
      <c r="F22" s="410">
        <f>COS(E22*PI()/180)</f>
        <v>-0.494995363727291</v>
      </c>
      <c r="G22" s="410">
        <f>SIN(E22*PI()/180)</f>
        <v>0.868895613467249</v>
      </c>
      <c r="H22" s="410">
        <v>33.609</v>
      </c>
      <c r="I22" s="418">
        <f>H22*F22</f>
        <v>-16.6362991795105</v>
      </c>
      <c r="J22" s="418">
        <f>H22*G22</f>
        <v>29.2027126730208</v>
      </c>
      <c r="K22" s="413">
        <f>K$27+I22</f>
        <v>827726.577700821</v>
      </c>
      <c r="L22" s="413">
        <f>L$27+J22-J$27*I22</f>
        <v>839855.459963346</v>
      </c>
    </row>
    <row r="23" spans="1:16">
      <c r="A23" s="445"/>
      <c r="B23" s="397">
        <v>359</v>
      </c>
      <c r="C23" s="397">
        <v>4</v>
      </c>
      <c r="D23" s="397">
        <v>32</v>
      </c>
      <c r="E23" s="409">
        <f>B23+C23/60+D23/3600</f>
        <v>359.075555555556</v>
      </c>
      <c r="F23" s="410">
        <f>COS(E23*PI()/180)</f>
        <v>0.999869840559926</v>
      </c>
      <c r="G23" s="410">
        <f>SIN(E23*PI()/180)</f>
        <v>-0.016133899190676</v>
      </c>
      <c r="H23" s="410">
        <v>28.805</v>
      </c>
      <c r="I23" s="418">
        <f>H23*F23</f>
        <v>28.8012507573287</v>
      </c>
      <c r="J23" s="418">
        <f>H23*G23</f>
        <v>-0.464736966187422</v>
      </c>
      <c r="K23" s="413">
        <f>K$27+I23</f>
        <v>827772.015250757</v>
      </c>
      <c r="L23" s="413">
        <f>L$27+J23-J$27*I23</f>
        <v>839825.791829061</v>
      </c>
    </row>
    <row r="24" spans="1:16">
      <c r="A24" s="445"/>
      <c r="B24" s="397">
        <v>310</v>
      </c>
      <c r="C24" s="397">
        <v>37</v>
      </c>
      <c r="D24" s="397">
        <v>46</v>
      </c>
      <c r="E24" s="409">
        <f>B24+C24/60+D24/3600</f>
        <v>310.629444444444</v>
      </c>
      <c r="F24" s="410">
        <f>COS(E24*PI()/180)</f>
        <v>0.65116432340194</v>
      </c>
      <c r="G24" s="410">
        <f>SIN(E24*PI()/180)</f>
        <v>-0.758936769401343</v>
      </c>
      <c r="H24" s="410">
        <v>29.365</v>
      </c>
      <c r="I24" s="418">
        <f>H24*F24</f>
        <v>19.121440356698</v>
      </c>
      <c r="J24" s="418">
        <f>H24*G24</f>
        <v>-22.2861782334704</v>
      </c>
      <c r="K24" s="413">
        <f>K$27+I24</f>
        <v>827762.335440357</v>
      </c>
      <c r="L24" s="413">
        <f>L$27+J24-J$27*I24</f>
        <v>839803.970533648</v>
      </c>
    </row>
    <row r="25" spans="1:16">
      <c r="A25" s="445"/>
      <c r="B25" s="397">
        <v>191</v>
      </c>
      <c r="C25" s="397">
        <v>39</v>
      </c>
      <c r="D25" s="397">
        <v>8</v>
      </c>
      <c r="E25" s="409">
        <f>B25+C25/60+D25/3600</f>
        <v>191.652222222222</v>
      </c>
      <c r="F25" s="410">
        <f>COS(E25*PI()/180)</f>
        <v>-0.979391573372037</v>
      </c>
      <c r="G25" s="410">
        <f>SIN(E25*PI()/180)</f>
        <v>-0.201970670747043</v>
      </c>
      <c r="H25" s="410">
        <v>31.935</v>
      </c>
      <c r="I25" s="418">
        <f>H25*F25</f>
        <v>-31.276869895636</v>
      </c>
      <c r="J25" s="418">
        <f>H25*G25</f>
        <v>-6.44993337030683</v>
      </c>
      <c r="K25" s="413">
        <f>K$27+I25</f>
        <v>827711.937130104</v>
      </c>
      <c r="L25" s="413">
        <f>L$27+J25-J$27*I25</f>
        <v>839819.807537905</v>
      </c>
    </row>
    <row r="26" spans="1:14">
      <c r="A26" s="445"/>
      <c r="B26"/>
      <c r="C26"/>
      <c r="D26"/>
      <c r="E26"/>
      <c r="G26" s="397" t="s">
        <v>41</v>
      </c>
      <c r="H26" s="419">
        <f>SUM(H22:H25)</f>
        <v>123.714</v>
      </c>
      <c r="I26" s="419">
        <f>SUM(I22:I25)</f>
        <v>0.00952203888008185</v>
      </c>
      <c r="J26" s="419">
        <f>SUM(J22:J25)</f>
        <v>0.00186410305608753</v>
      </c>
    </row>
    <row r="27" spans="1:16">
      <c r="A27" s="445"/>
      <c r="B27"/>
      <c r="C27"/>
      <c r="D27"/>
      <c r="E27"/>
      <c r="G27" s="420" t="s">
        <v>42</v>
      </c>
      <c r="I27" s="420">
        <f>I26/H26</f>
        <v>0.0000769681594652331</v>
      </c>
      <c r="J27" s="420">
        <f>J26/H26</f>
        <v>0.000015067842411429</v>
      </c>
      <c r="K27" s="412">
        <v>827743.214</v>
      </c>
      <c r="L27" s="414">
        <v>839826.257</v>
      </c>
    </row>
    <row r="28" spans="1:13">
      <c r="A28" s="445"/>
      <c r="B28"/>
      <c r="C28"/>
      <c r="D28"/>
      <c r="E28"/>
      <c r="G28" s="397" t="s">
        <v>43</v>
      </c>
      <c r="I28" s="397">
        <f>1/I27</f>
        <v>12992.3855130212</v>
      </c>
    </row>
    <row r="29" spans="1:14">
      <c r="A29" s="445"/>
      <c r="B29"/>
      <c r="C29"/>
      <c r="D29"/>
      <c r="E29"/>
      <c r="J29" s="397">
        <f>H22/H$26*I$26</f>
        <v>0.00258682287146702</v>
      </c>
    </row>
    <row r="30" spans="1:14">
      <c r="A30" s="445"/>
      <c r="B30" s="424">
        <f>116+42</f>
        <v>158</v>
      </c>
      <c r="C30" s="424">
        <v>26</v>
      </c>
      <c r="D30" s="424">
        <f>19+15</f>
        <v>34</v>
      </c>
      <c r="E30" s="409">
        <f>B30+C30/60+D30/3600</f>
        <v>158.442777777778</v>
      </c>
      <c r="J30" s="397"/>
    </row>
    <row r="31" spans="1:14">
      <c r="A31" s="445"/>
      <c r="B31" s="424">
        <f>116</f>
        <v>116</v>
      </c>
      <c r="C31" s="424">
        <v>9</v>
      </c>
      <c r="D31" s="424">
        <v>44</v>
      </c>
      <c r="E31" s="409">
        <f>B31+C31/60+D31/3600</f>
        <v>116.162222222222</v>
      </c>
      <c r="F31" s="424">
        <f>E31-G31</f>
        <v>94.605</v>
      </c>
      <c r="G31" s="424">
        <f>180-E30</f>
        <v>21.5572222222222</v>
      </c>
      <c r="J31" s="397"/>
    </row>
    <row r="32" spans="1:14">
      <c r="A32" s="445"/>
      <c r="B32" s="424">
        <v>91</v>
      </c>
      <c r="C32" s="424">
        <v>13</v>
      </c>
      <c r="D32" s="424">
        <v>33</v>
      </c>
      <c r="E32" s="409">
        <f>B32+C32/60+D32/3600</f>
        <v>91.2258333333333</v>
      </c>
      <c r="F32" s="424">
        <f>E32+F31-180</f>
        <v>5.83083333333337</v>
      </c>
      <c r="J32" s="397"/>
    </row>
    <row r="33" spans="1:14">
      <c r="A33" s="445"/>
      <c r="B33" s="424">
        <v>92</v>
      </c>
      <c r="C33" s="424">
        <v>59</v>
      </c>
      <c r="D33" s="424">
        <v>1</v>
      </c>
      <c r="E33" s="409">
        <f>B33+C33/60+D33/3600</f>
        <v>92.9836111111111</v>
      </c>
      <c r="F33" s="424">
        <f>E33+F32+180</f>
        <v>278.814444444444</v>
      </c>
      <c r="J33" s="397"/>
    </row>
    <row r="34" spans="1:14">
      <c r="A34" s="445"/>
      <c r="B34" s="424">
        <v>123</v>
      </c>
      <c r="C34" s="424">
        <v>11</v>
      </c>
      <c r="D34" s="424">
        <v>23</v>
      </c>
      <c r="E34" s="409">
        <f>B34+C34/60+D34/3600</f>
        <v>123.189722222222</v>
      </c>
      <c r="F34" s="424">
        <f>F33-180+E34</f>
        <v>222.004166666667</v>
      </c>
      <c r="J34" s="397"/>
    </row>
    <row r="35" spans="1:16">
      <c r="A35" s="445"/>
      <c r="B35"/>
      <c r="C35"/>
      <c r="D35"/>
      <c r="E35" t="s">
        <v>44</v>
      </c>
      <c r="F35" s="397" t="s">
        <v>45</v>
      </c>
      <c r="G35" s="397" t="s">
        <v>46</v>
      </c>
      <c r="H35" s="397" t="s">
        <v>47</v>
      </c>
      <c r="I35" s="397" t="s">
        <v>48</v>
      </c>
      <c r="J35" t="s">
        <v>49</v>
      </c>
      <c r="K35" s="412">
        <v>827784.88</v>
      </c>
      <c r="L35" s="414">
        <v>839919.548</v>
      </c>
    </row>
    <row r="36" spans="1:16">
      <c r="A36" s="445"/>
      <c r="B36"/>
      <c r="C36"/>
      <c r="D36"/>
      <c r="E36" s="409">
        <f>E30</f>
        <v>158.442777777778</v>
      </c>
      <c r="F36" s="410">
        <f>COS(E36*PI()/180)</f>
        <v>-0.930051075962771</v>
      </c>
      <c r="G36" s="410">
        <f>SIN(E36*PI()/180)</f>
        <v>0.367430268204464</v>
      </c>
      <c r="H36" s="422">
        <v>23.576</v>
      </c>
      <c r="I36" s="423">
        <f>H36*F36</f>
        <v>-21.9268841668983</v>
      </c>
      <c r="J36" s="423">
        <f>H36*G36</f>
        <v>8.66253600318845</v>
      </c>
      <c r="K36" s="412">
        <f>K35+I36</f>
        <v>827762.953115833</v>
      </c>
      <c r="L36" s="412">
        <f>L35+J36</f>
        <v>839928.210536003</v>
      </c>
    </row>
    <row r="37" spans="1:16">
      <c r="A37" s="445"/>
      <c r="B37"/>
      <c r="C37"/>
      <c r="D37"/>
      <c r="E37" s="409">
        <f>F31</f>
        <v>94.605</v>
      </c>
      <c r="F37" s="410">
        <f>COS(E37*PI()/180)</f>
        <v>-0.0802859090151245</v>
      </c>
      <c r="G37" s="410">
        <f>SIN(E37*PI()/180)</f>
        <v>0.996771870819953</v>
      </c>
      <c r="H37" s="422">
        <v>23.92</v>
      </c>
      <c r="I37" s="423">
        <f>H37*F37</f>
        <v>-1.92043894364178</v>
      </c>
      <c r="J37" s="423">
        <f>H37*G37</f>
        <v>23.8427831500133</v>
      </c>
      <c r="K37" s="412">
        <f>K36+I37</f>
        <v>827761.03267689</v>
      </c>
      <c r="L37" s="412">
        <f>L36+J37</f>
        <v>839952.053319153</v>
      </c>
    </row>
    <row r="38" spans="1:16">
      <c r="A38" s="445"/>
      <c r="B38"/>
      <c r="C38"/>
      <c r="D38"/>
      <c r="E38">
        <f>F32</f>
        <v>5.83083333333337</v>
      </c>
      <c r="F38" s="410">
        <f>COS(E38*PI()/180)</f>
        <v>0.994826177756625</v>
      </c>
      <c r="G38" s="410">
        <f>SIN(E38*PI()/180)</f>
        <v>0.101591670361354</v>
      </c>
      <c r="H38" s="422">
        <v>35.959</v>
      </c>
      <c r="I38" s="423">
        <f>H38*F38</f>
        <v>35.7729545259505</v>
      </c>
      <c r="J38" s="423">
        <f>H38*G38</f>
        <v>3.65313487452393</v>
      </c>
      <c r="K38" s="412">
        <f>K37+I38</f>
        <v>827796.805631416</v>
      </c>
      <c r="L38" s="412">
        <f>L37+J38</f>
        <v>839955.706454028</v>
      </c>
    </row>
    <row r="39" spans="1:16">
      <c r="A39" s="445"/>
      <c r="B39"/>
      <c r="C39"/>
      <c r="D39"/>
      <c r="E39">
        <f>F33</f>
        <v>278.814444444444</v>
      </c>
      <c r="F39" s="410">
        <f>COS(E39*PI()/180)</f>
        <v>0.153234966394607</v>
      </c>
      <c r="G39" s="410">
        <f>SIN(E39*PI()/180)</f>
        <v>-0.98818978146117</v>
      </c>
      <c r="H39" s="422">
        <v>22.59</v>
      </c>
      <c r="I39" s="423">
        <f>H39*F39</f>
        <v>3.46157789085417</v>
      </c>
      <c r="J39" s="423">
        <f>H39*G39</f>
        <v>-22.3232071632078</v>
      </c>
      <c r="K39" s="412">
        <f>K38+I39</f>
        <v>827800.267209306</v>
      </c>
      <c r="L39" s="412">
        <f>L38+J39</f>
        <v>839933.383246864</v>
      </c>
    </row>
    <row r="40" spans="1:16">
      <c r="A40" s="445"/>
      <c r="B40"/>
      <c r="C40"/>
      <c r="D40"/>
      <c r="E40">
        <f>F34</f>
        <v>222.004166666667</v>
      </c>
      <c r="F40" s="410">
        <f>COS(E40*PI()/180)</f>
        <v>-0.74309616032411</v>
      </c>
      <c r="G40" s="410">
        <f>SIN(E40*PI()/180)</f>
        <v>-0.66918464769403</v>
      </c>
      <c r="H40" s="422">
        <v>20.705</v>
      </c>
      <c r="I40" s="423">
        <f>H40*F40</f>
        <v>-15.3858059995107</v>
      </c>
      <c r="J40" s="423">
        <f>H40*G40</f>
        <v>-13.8554681305049</v>
      </c>
      <c r="K40" s="412">
        <f>K39+I40</f>
        <v>827784.881403307</v>
      </c>
      <c r="L40" s="412">
        <f>L39+J40</f>
        <v>839919.527778734</v>
      </c>
    </row>
    <row r="41" spans="1:15">
      <c r="A41" s="445"/>
      <c r="B41"/>
      <c r="C41"/>
      <c r="D41"/>
      <c r="E41"/>
      <c r="G41" s="397" t="s">
        <v>50</v>
      </c>
      <c r="H41" s="422">
        <f>SUM(H36:H40)</f>
        <v>126.75</v>
      </c>
      <c r="I41" s="422">
        <f>SUM(I36:I40)</f>
        <v>0.00140330675388967</v>
      </c>
      <c r="J41" s="422">
        <f>SUM(J36:J40)</f>
        <v>-0.0202212659870664</v>
      </c>
      <c r="K41"/>
    </row>
    <row r="42" spans="1:10">
      <c r="A42" s="445"/>
      <c r="B42"/>
      <c r="C42"/>
      <c r="D42"/>
      <c r="E42"/>
      <c r="F42" s="436"/>
    </row>
    <row r="43" spans="1:14">
      <c r="A43" s="445"/>
      <c r="B43"/>
      <c r="C43"/>
      <c r="D43"/>
      <c r="E43"/>
      <c r="F43" s="436"/>
      <c r="G43" s="397" t="s">
        <v>51</v>
      </c>
      <c r="H43" s="397">
        <f>J41/H41</f>
        <v>-0.000159536615282575</v>
      </c>
      <c r="J43" s="427" t="s">
        <v>52</v>
      </c>
    </row>
    <row r="44" spans="1:14">
      <c r="A44" s="445"/>
      <c r="B44"/>
      <c r="C44"/>
      <c r="D44"/>
      <c r="E44"/>
      <c r="F44" s="436"/>
      <c r="G44" s="397" t="s">
        <v>53</v>
      </c>
      <c r="I44" s="421">
        <f>H36*H$43</f>
        <v>-0.00376123524190199</v>
      </c>
      <c r="J44" s="427">
        <f>H41/J41</f>
        <v>-6268.15354098352</v>
      </c>
    </row>
    <row r="45" spans="1:13">
      <c r="A45" s="445"/>
      <c r="B45"/>
      <c r="C45"/>
      <c r="D45"/>
      <c r="E45"/>
      <c r="F45" s="436"/>
      <c r="I45" s="421">
        <f>H37*H$43</f>
        <v>-0.0038161158375592</v>
      </c>
    </row>
    <row r="46" spans="1:13">
      <c r="A46" s="445"/>
      <c r="B46"/>
      <c r="C46"/>
      <c r="D46"/>
      <c r="E46"/>
      <c r="F46" s="436"/>
      <c r="I46" s="421">
        <f>H38*H$43</f>
        <v>-0.00573677714894613</v>
      </c>
    </row>
    <row r="47" spans="1:13">
      <c r="A47" s="445"/>
      <c r="B47" s="438"/>
      <c r="C47" s="438"/>
      <c r="D47" s="438"/>
      <c r="E47"/>
      <c r="F47" s="436"/>
      <c r="I47" s="421">
        <f>H39*H$43</f>
        <v>-0.00360393213923338</v>
      </c>
    </row>
    <row r="48" spans="1:13">
      <c r="A48" s="445"/>
      <c r="B48" s="438"/>
      <c r="C48" s="438"/>
      <c r="D48" s="438"/>
      <c r="E48" s="436"/>
      <c r="F48" s="436"/>
      <c r="I48" s="421">
        <f>H40*H$43</f>
        <v>-0.00330320561942572</v>
      </c>
    </row>
    <row r="49" spans="1:13">
      <c r="A49" s="445"/>
      <c r="B49" s="438"/>
      <c r="C49" s="438"/>
      <c r="D49" s="438"/>
      <c r="E49" s="436"/>
      <c r="F49" s="436"/>
      <c r="I49" s="397">
        <f>SUM(I44:I48)</f>
        <v>-0.0202212659870664</v>
      </c>
    </row>
    <row r="50" spans="2:11">
      <c r="B50" s="439"/>
      <c r="C50" s="439"/>
      <c r="D50" s="439"/>
      <c r="E50" s="435"/>
      <c r="F50" s="435" t="s">
        <v>54</v>
      </c>
      <c r="G50" s="397" t="s">
        <v>55</v>
      </c>
    </row>
    <row r="51" spans="1:14">
      <c r="A51" s="433" t="s">
        <v>56</v>
      </c>
      <c r="B51" s="435"/>
      <c r="C51" s="435"/>
      <c r="D51" s="435"/>
      <c r="E51" s="433" t="s">
        <v>57</v>
      </c>
      <c r="F51"/>
      <c r="G51">
        <f>1/60/H66</f>
        <v>0.00014003131100114</v>
      </c>
      <c r="H51" t="s">
        <v>58</v>
      </c>
      <c r="I51"/>
      <c r="J51"/>
    </row>
    <row r="52" spans="1:10">
      <c r="A52" s="433" t="s">
        <v>59</v>
      </c>
      <c r="B52" s="439">
        <v>13</v>
      </c>
      <c r="C52" s="439">
        <v>47</v>
      </c>
      <c r="D52" s="439">
        <v>5</v>
      </c>
      <c r="E52" s="435">
        <f>B52+C52/60+D52/3600</f>
        <v>13.7847222222222</v>
      </c>
      <c r="F52" s="435"/>
    </row>
    <row r="53" spans="1:12">
      <c r="A53" s="445" t="s">
        <v>60</v>
      </c>
      <c r="B53" s="440">
        <v>116</v>
      </c>
      <c r="C53" s="440">
        <v>15</v>
      </c>
      <c r="D53" s="440">
        <v>2</v>
      </c>
      <c r="E53" s="454">
        <f>B53+C53/60+D53/3600</f>
        <v>116.250555555556</v>
      </c>
      <c r="F53" s="454">
        <f>G$51*H60</f>
        <v>0.00300297146441944</v>
      </c>
      <c r="G53" s="455">
        <f>E53+F53</f>
        <v>116.25355852702</v>
      </c>
      <c r="H53" s="455">
        <f>G53+E52</f>
        <v>130.038280749242</v>
      </c>
    </row>
    <row r="54" spans="1:12">
      <c r="A54" s="433" t="s">
        <v>61</v>
      </c>
      <c r="B54" s="441">
        <v>103</v>
      </c>
      <c r="C54" s="441">
        <v>20</v>
      </c>
      <c r="D54" s="441">
        <v>52</v>
      </c>
      <c r="E54" s="454">
        <f>B54+C54/60+D54/3600</f>
        <v>103.347777777778</v>
      </c>
      <c r="F54" s="454">
        <f>G$51*H61</f>
        <v>0.00275721651361244</v>
      </c>
      <c r="G54" s="455">
        <f>E54+F54</f>
        <v>103.350534994291</v>
      </c>
      <c r="H54" s="455">
        <f>G54-180+H53</f>
        <v>53.3888157435336</v>
      </c>
    </row>
    <row r="55" spans="1:12">
      <c r="A55" s="433" t="s">
        <v>62</v>
      </c>
      <c r="B55" s="441">
        <v>132</v>
      </c>
      <c r="C55" s="441">
        <v>47</v>
      </c>
      <c r="D55" s="441">
        <v>58</v>
      </c>
      <c r="E55" s="454">
        <f>B55+C55/60+D55/3600</f>
        <v>132.799444444444</v>
      </c>
      <c r="F55" s="454">
        <f>G$51*H62</f>
        <v>0.00263342883468744</v>
      </c>
      <c r="G55" s="455">
        <f>E55+F55</f>
        <v>132.802077873279</v>
      </c>
      <c r="H55" s="455">
        <f>G55-180+H54</f>
        <v>6.19089361681273</v>
      </c>
    </row>
    <row r="56" spans="1:12">
      <c r="A56" s="433" t="s">
        <v>63</v>
      </c>
      <c r="B56" s="441">
        <v>124</v>
      </c>
      <c r="C56" s="441">
        <v>17</v>
      </c>
      <c r="D56" s="441">
        <v>43</v>
      </c>
      <c r="E56" s="454">
        <f>B56+C56/60+D56/3600</f>
        <v>124.295277777778</v>
      </c>
      <c r="F56" s="454">
        <f>G$51*H63</f>
        <v>0.00293771687349291</v>
      </c>
      <c r="G56" s="455">
        <f>E56+F56</f>
        <v>124.298215494651</v>
      </c>
      <c r="H56" s="455">
        <f>G56+180+H55</f>
        <v>310.489109111464</v>
      </c>
    </row>
    <row r="57" spans="1:12">
      <c r="A57" s="433" t="s">
        <v>64</v>
      </c>
      <c r="B57" s="441">
        <v>107</v>
      </c>
      <c r="C57" s="441">
        <v>59</v>
      </c>
      <c r="D57" s="441">
        <v>13</v>
      </c>
      <c r="E57" s="454">
        <f>B57+C57/60+D57/3600</f>
        <v>107.986944444444</v>
      </c>
      <c r="F57" s="454">
        <f>G$51*H64</f>
        <v>0.00209626872568706</v>
      </c>
      <c r="G57" s="455">
        <f>E57+F57</f>
        <v>107.98904071317</v>
      </c>
      <c r="H57" s="455">
        <f>G57+90+H56-270</f>
        <v>238.478149824634</v>
      </c>
    </row>
    <row r="58" spans="1:12">
      <c r="A58" s="433" t="s">
        <v>65</v>
      </c>
      <c r="B58" s="441">
        <v>135</v>
      </c>
      <c r="C58" s="441">
        <v>18</v>
      </c>
      <c r="D58" s="441">
        <v>12</v>
      </c>
      <c r="E58" s="454">
        <f>B58+C58/60+D58/3600</f>
        <v>135.303333333333</v>
      </c>
      <c r="F58" s="454">
        <f>G$51*H65</f>
        <v>0.00323906425476737</v>
      </c>
      <c r="G58" s="455">
        <f>E58+F58</f>
        <v>135.306572397588</v>
      </c>
      <c r="H58" s="455">
        <f>H57-180+G58</f>
        <v>193.784722222222</v>
      </c>
    </row>
    <row r="59" spans="2:17">
      <c r="B59" s="441"/>
      <c r="C59" s="441"/>
      <c r="D59" s="441"/>
      <c r="E59" s="433" t="s">
        <v>66</v>
      </c>
      <c r="F59" s="432" t="s">
        <v>67</v>
      </c>
      <c r="G59" s="432" t="s">
        <v>68</v>
      </c>
      <c r="H59" s="432" t="s">
        <v>69</v>
      </c>
      <c r="I59" s="432" t="s">
        <v>70</v>
      </c>
      <c r="J59" s="433" t="s">
        <v>71</v>
      </c>
      <c r="M59" s="452">
        <v>827767.273</v>
      </c>
      <c r="N59" s="452">
        <v>839990.538</v>
      </c>
    </row>
    <row r="60" spans="2:17">
      <c r="B60" s="441"/>
      <c r="C60" s="441"/>
      <c r="D60" s="441"/>
      <c r="E60" s="397">
        <f>H53</f>
        <v>130.038280749242</v>
      </c>
      <c r="F60" s="410">
        <f>COS(E60*PI()/180)</f>
        <v>-0.643299280604863</v>
      </c>
      <c r="G60" s="410">
        <f>SIN(E60*PI()/180)</f>
        <v>0.765614806223648</v>
      </c>
      <c r="H60" s="422">
        <v>21.445</v>
      </c>
      <c r="I60" s="423">
        <f>H60*F60</f>
        <v>-13.7955530725713</v>
      </c>
      <c r="J60" s="423">
        <f>H60*G60</f>
        <v>16.4186095194661</v>
      </c>
      <c r="K60" s="412">
        <f>H$67*H60</f>
        <v>-0.00471786354901149</v>
      </c>
      <c r="L60" s="412">
        <f>I$67*H60</f>
        <v>0.00435040026135603</v>
      </c>
      <c r="M60" s="452">
        <f>M59+I60-K60</f>
        <v>827753.482164791</v>
      </c>
      <c r="N60" s="452">
        <f>N59+J60-L60</f>
        <v>840006.952259119</v>
      </c>
    </row>
    <row r="61" spans="2:17">
      <c r="B61" s="441"/>
      <c r="C61" s="441"/>
      <c r="D61" s="441"/>
      <c r="E61" s="397">
        <f>H54</f>
        <v>53.3888157435336</v>
      </c>
      <c r="F61" s="410">
        <f>COS(E61*PI()/180)</f>
        <v>0.596381577238525</v>
      </c>
      <c r="G61" s="410">
        <f>SIN(E61*PI()/180)</f>
        <v>0.802701071285451</v>
      </c>
      <c r="H61" s="397">
        <v>19.69</v>
      </c>
      <c r="I61" s="423">
        <f>H61*F61</f>
        <v>11.7427532558266</v>
      </c>
      <c r="J61" s="423">
        <f>H61*G61</f>
        <v>15.8051840936105</v>
      </c>
      <c r="K61" s="412">
        <f>H$67*H61</f>
        <v>-0.00433176653206045</v>
      </c>
      <c r="L61" s="412">
        <f>I$67*H61</f>
        <v>0.0039943754323199</v>
      </c>
      <c r="M61" s="452">
        <f>M60+I61-K61</f>
        <v>827765.229249813</v>
      </c>
      <c r="N61" s="452">
        <f>N60+J61-L61</f>
        <v>840022.753448837</v>
      </c>
    </row>
    <row r="62" spans="5:17">
      <c r="E62" s="397">
        <f>H55</f>
        <v>6.19089361681273</v>
      </c>
      <c r="F62" s="410">
        <f>COS(E62*PI()/180)</f>
        <v>0.994168112568743</v>
      </c>
      <c r="G62" s="410">
        <f>SIN(E62*PI()/180)</f>
        <v>0.107841347146587</v>
      </c>
      <c r="H62" s="397">
        <v>18.806</v>
      </c>
      <c r="I62" s="423">
        <f>H62*F62</f>
        <v>18.6963255249678</v>
      </c>
      <c r="J62" s="423">
        <f>H62*G62</f>
        <v>2.02806437443871</v>
      </c>
      <c r="K62" s="412">
        <f>H$67*H62</f>
        <v>-0.00413728803463325</v>
      </c>
      <c r="L62" s="412">
        <f>I$67*H62</f>
        <v>0.00381504440732392</v>
      </c>
      <c r="M62" s="452">
        <f>M61+I62-K62</f>
        <v>827783.929712626</v>
      </c>
      <c r="N62" s="452">
        <f>N61+J62-L62</f>
        <v>840024.777698167</v>
      </c>
    </row>
    <row r="63" spans="5:17">
      <c r="E63" s="397">
        <f>H56</f>
        <v>310.489109111464</v>
      </c>
      <c r="F63" s="410">
        <f>COS(E63*PI()/180)</f>
        <v>0.649303497933312</v>
      </c>
      <c r="G63" s="410">
        <f>SIN(E63*PI()/180)</f>
        <v>-0.760529396915385</v>
      </c>
      <c r="H63" s="397">
        <v>20.979</v>
      </c>
      <c r="I63" s="423">
        <f>H63*F63</f>
        <v>13.6217380831429</v>
      </c>
      <c r="J63" s="423">
        <f>H63*G63</f>
        <v>-15.9551462178879</v>
      </c>
      <c r="K63" s="412">
        <f>H$67*H63</f>
        <v>-0.00461534434109173</v>
      </c>
      <c r="L63" s="412">
        <f>I$67*H63</f>
        <v>0.00425586603324729</v>
      </c>
      <c r="M63" s="452">
        <f>M62+I63-K63</f>
        <v>827797.556066054</v>
      </c>
      <c r="N63" s="452">
        <f>N62+J63-L63</f>
        <v>840008.818296084</v>
      </c>
    </row>
    <row r="64" spans="5:17">
      <c r="E64" s="397">
        <f>H57</f>
        <v>238.478149824634</v>
      </c>
      <c r="F64" s="410">
        <f>COS(E64*PI()/180)</f>
        <v>-0.522823690083781</v>
      </c>
      <c r="G64" s="410">
        <f>SIN(E64*PI()/180)</f>
        <v>-0.852440839772174</v>
      </c>
      <c r="H64" s="397">
        <v>14.97</v>
      </c>
      <c r="I64" s="423">
        <f>H64*F64</f>
        <v>-7.8266706405542</v>
      </c>
      <c r="J64" s="423">
        <f>H64*G64</f>
        <v>-12.7610393713895</v>
      </c>
      <c r="K64" s="412">
        <f>H$67*H64</f>
        <v>-0.00329337455484738</v>
      </c>
      <c r="L64" s="412">
        <f>I$67*H64</f>
        <v>0.00303686136220563</v>
      </c>
      <c r="M64" s="452">
        <f>M63+I64-K64</f>
        <v>827789.732688788</v>
      </c>
      <c r="N64" s="452">
        <f>N63+J64-L64</f>
        <v>839996.054219851</v>
      </c>
    </row>
    <row r="65" spans="5:17">
      <c r="E65" s="397">
        <f>H58</f>
        <v>193.784722222222</v>
      </c>
      <c r="F65" s="410">
        <f>COS(E65*PI()/180)</f>
        <v>-0.971197854329976</v>
      </c>
      <c r="G65" s="410">
        <f>SIN(E65*PI()/180)</f>
        <v>-0.238274498431048</v>
      </c>
      <c r="H65" s="449">
        <v>23.131</v>
      </c>
      <c r="I65" s="450">
        <f>H65*F65</f>
        <v>-22.4647775685067</v>
      </c>
      <c r="J65" s="450">
        <f>H65*G65</f>
        <v>-5.51152742320857</v>
      </c>
      <c r="K65" s="412">
        <f>H$67*H65</f>
        <v>-0.00508878068324481</v>
      </c>
      <c r="L65" s="412">
        <f>I$67*H65</f>
        <v>0.00469242753301125</v>
      </c>
      <c r="M65" s="452">
        <f>M64+I65-K65</f>
        <v>827767.273</v>
      </c>
      <c r="N65" s="452">
        <f>N64+J65-L65</f>
        <v>839990.538</v>
      </c>
    </row>
    <row r="66" spans="7:15">
      <c r="G66" s="449" t="s">
        <v>72</v>
      </c>
      <c r="H66" s="446">
        <f>SUM(H60:H65)</f>
        <v>119.021</v>
      </c>
      <c r="I66" s="447">
        <f>SUM(I60:I65)</f>
        <v>-0.0261844176948891</v>
      </c>
      <c r="J66" s="448">
        <f>SUM(J60:J65)</f>
        <v>0.024144975029464</v>
      </c>
      <c r="K66" s="451"/>
    </row>
    <row r="67" spans="7:14">
      <c r="G67" s="397" t="s">
        <v>73</v>
      </c>
      <c r="H67" s="449">
        <f>I66/H$66</f>
        <v>-0.000219998300257006</v>
      </c>
      <c r="I67" s="449">
        <f>J66/H$66</f>
        <v>0.000202863150447938</v>
      </c>
      <c r="J67" s="449"/>
    </row>
    <row r="69" spans="7:12">
      <c r="G69" s="453" t="s">
        <v>74</v>
      </c>
      <c r="H69" s="397">
        <f>SQRT(I66*I66+J66*J66)</f>
        <v>0.0356174612963061</v>
      </c>
    </row>
    <row r="70" spans="6:12">
      <c r="F70" s="453" t="s">
        <v>75</v>
      </c>
      <c r="H70" s="397">
        <f>H69/H66</f>
        <v>0.000299253587991246</v>
      </c>
      <c r="I70" s="453">
        <f>H66/H69</f>
        <v>3341.64748604202</v>
      </c>
    </row>
    <row r="75" spans="1:9">
      <c r="A75" s="445"/>
      <c r="B75" s="438"/>
      <c r="C75" s="438"/>
      <c r="D75" s="438"/>
      <c r="E75" s="436"/>
      <c r="F75" s="436"/>
      <c r="I75" s="397">
        <f>SUM(I70:I74)</f>
        <v>3341.64748604202</v>
      </c>
    </row>
    <row r="76" spans="2:7">
      <c r="B76" s="439"/>
      <c r="C76" s="439"/>
      <c r="D76" s="439"/>
      <c r="E76" s="435"/>
      <c r="F76" s="435" t="s">
        <v>76</v>
      </c>
      <c r="G76" s="397" t="s">
        <v>77</v>
      </c>
    </row>
    <row r="77" spans="1:8">
      <c r="A77" s="433" t="s">
        <v>78</v>
      </c>
      <c r="B77" s="435"/>
      <c r="C77" s="435"/>
      <c r="D77" s="435"/>
      <c r="E77" s="433" t="s">
        <v>79</v>
      </c>
      <c r="G77" t="e">
        <f>1/60/H92</f>
        <v>#DIV/0!</v>
      </c>
      <c r="H77" t="s">
        <v>80</v>
      </c>
    </row>
    <row r="78" spans="1:6">
      <c r="A78" s="433" t="s">
        <v>81</v>
      </c>
      <c r="B78" s="439">
        <v>47</v>
      </c>
      <c r="C78" s="439">
        <v>47</v>
      </c>
      <c r="D78" s="439">
        <v>51</v>
      </c>
      <c r="E78" s="435">
        <f>B78+C78/60+D78/3600</f>
        <v>47.7975</v>
      </c>
      <c r="F78" s="435"/>
    </row>
    <row r="79" spans="1:8">
      <c r="A79" s="445" t="s">
        <v>82</v>
      </c>
      <c r="B79" s="440">
        <v>103</v>
      </c>
      <c r="C79" s="440">
        <v>121</v>
      </c>
      <c r="D79" s="440">
        <v>2</v>
      </c>
      <c r="E79" s="454">
        <f>B79+C79/60+D79/3600</f>
        <v>105.017222222222</v>
      </c>
      <c r="F79" s="454">
        <f>G$51*H86</f>
        <v>0</v>
      </c>
      <c r="G79" s="455">
        <f>E79+F79</f>
        <v>105.017222222222</v>
      </c>
      <c r="H79" s="455">
        <f>G79+E78</f>
        <v>152.814722222222</v>
      </c>
    </row>
    <row r="80" spans="1:8">
      <c r="A80" s="433" t="s">
        <v>83</v>
      </c>
      <c r="B80" s="457">
        <v>103</v>
      </c>
      <c r="C80" s="441">
        <v>20</v>
      </c>
      <c r="D80" s="441">
        <v>52</v>
      </c>
      <c r="E80" s="454">
        <f>B80+C80/60+D80/3600</f>
        <v>103.347777777778</v>
      </c>
      <c r="F80" s="454">
        <f>G$51*H87</f>
        <v>0</v>
      </c>
      <c r="G80" s="455">
        <f>E80+F80</f>
        <v>103.347777777778</v>
      </c>
      <c r="H80" s="455">
        <f>G80-180+H79</f>
        <v>76.1625</v>
      </c>
    </row>
    <row r="81" spans="1:8">
      <c r="A81" s="433" t="s">
        <v>84</v>
      </c>
      <c r="B81" s="441">
        <v>132</v>
      </c>
      <c r="C81" s="441">
        <v>47</v>
      </c>
      <c r="D81" s="441">
        <v>58</v>
      </c>
      <c r="E81" s="454">
        <f>B81+C81/60+D81/3600</f>
        <v>132.799444444444</v>
      </c>
      <c r="F81" s="454">
        <f>G$51*H88</f>
        <v>0</v>
      </c>
      <c r="G81" s="455">
        <f>E81+F81</f>
        <v>132.799444444444</v>
      </c>
      <c r="H81" s="455">
        <f>G81-180+H80</f>
        <v>28.9619444444444</v>
      </c>
    </row>
    <row r="82" spans="1:8">
      <c r="A82" s="433" t="s">
        <v>85</v>
      </c>
      <c r="B82" s="441">
        <v>124</v>
      </c>
      <c r="C82" s="441">
        <v>17</v>
      </c>
      <c r="D82" s="441">
        <v>43</v>
      </c>
      <c r="E82" s="454">
        <f>B82+C82/60+D82/3600</f>
        <v>124.295277777778</v>
      </c>
      <c r="F82" s="454">
        <f>G$51*H89</f>
        <v>0</v>
      </c>
      <c r="G82" s="455">
        <f>E82+F82</f>
        <v>124.295277777778</v>
      </c>
      <c r="H82" s="455">
        <f>G82+180+H81</f>
        <v>333.257222222222</v>
      </c>
    </row>
    <row r="83" spans="1:8">
      <c r="A83" s="433" t="s">
        <v>86</v>
      </c>
      <c r="B83" s="441">
        <v>107</v>
      </c>
      <c r="C83" s="441">
        <v>59</v>
      </c>
      <c r="D83" s="441">
        <v>13</v>
      </c>
      <c r="E83" s="454">
        <f>B83+C83/60+D83/3600</f>
        <v>107.986944444444</v>
      </c>
      <c r="F83" s="454">
        <f>G$51*H90</f>
        <v>0</v>
      </c>
      <c r="G83" s="455">
        <f>E83+F83</f>
        <v>107.986944444444</v>
      </c>
      <c r="H83" s="455">
        <f>G83+90+H82-270</f>
        <v>261.244166666667</v>
      </c>
    </row>
    <row r="84" spans="1:8">
      <c r="A84" s="433" t="s">
        <v>87</v>
      </c>
      <c r="B84" s="441">
        <v>135</v>
      </c>
      <c r="C84" s="441">
        <v>18</v>
      </c>
      <c r="D84" s="441">
        <v>12</v>
      </c>
      <c r="E84" s="454">
        <f>B84+C84/60+D84/3600</f>
        <v>135.303333333333</v>
      </c>
      <c r="F84" s="454">
        <f>G$51*H91</f>
        <v>0</v>
      </c>
      <c r="G84" s="455">
        <f>E84+F84</f>
        <v>135.303333333333</v>
      </c>
      <c r="H84" s="455">
        <f>H83-180+G84</f>
        <v>216.5475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