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nba7th\Documents\S2 - Teknik Sipil\S2 Thesis start from 0\"/>
    </mc:Choice>
  </mc:AlternateContent>
  <bookViews>
    <workbookView xWindow="0" yWindow="0" windowWidth="28800" windowHeight="13032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5" i="1" l="1"/>
  <c r="K281" i="1"/>
  <c r="M281" i="1"/>
  <c r="M276" i="1"/>
  <c r="M277" i="1"/>
  <c r="M278" i="1"/>
  <c r="M279" i="1"/>
  <c r="M280" i="1"/>
  <c r="M275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K280" i="1"/>
  <c r="L280" i="1"/>
  <c r="I276" i="1"/>
  <c r="I277" i="1"/>
  <c r="I278" i="1"/>
  <c r="I279" i="1"/>
  <c r="I280" i="1"/>
  <c r="F251" i="1"/>
  <c r="G251" i="1" s="1"/>
  <c r="M252" i="1"/>
  <c r="M253" i="1"/>
  <c r="M254" i="1"/>
  <c r="M255" i="1"/>
  <c r="M256" i="1"/>
  <c r="M257" i="1"/>
  <c r="M251" i="1"/>
  <c r="K257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K256" i="1"/>
  <c r="L256" i="1"/>
  <c r="I252" i="1"/>
  <c r="I253" i="1"/>
  <c r="I254" i="1"/>
  <c r="I255" i="1"/>
  <c r="I256" i="1"/>
  <c r="F267" i="1"/>
  <c r="G267" i="1" s="1"/>
  <c r="F259" i="1"/>
  <c r="G259" i="1" s="1"/>
  <c r="M268" i="1"/>
  <c r="M269" i="1"/>
  <c r="M270" i="1"/>
  <c r="M271" i="1"/>
  <c r="M272" i="1"/>
  <c r="M273" i="1"/>
  <c r="M267" i="1"/>
  <c r="K273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K272" i="1"/>
  <c r="L272" i="1"/>
  <c r="I268" i="1"/>
  <c r="I269" i="1"/>
  <c r="I270" i="1"/>
  <c r="I271" i="1"/>
  <c r="I272" i="1"/>
  <c r="M260" i="1"/>
  <c r="M261" i="1"/>
  <c r="M262" i="1"/>
  <c r="M263" i="1"/>
  <c r="M264" i="1"/>
  <c r="M265" i="1"/>
  <c r="M259" i="1"/>
  <c r="L259" i="1"/>
  <c r="K265" i="1"/>
  <c r="J259" i="1"/>
  <c r="K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K264" i="1"/>
  <c r="L264" i="1"/>
  <c r="I260" i="1"/>
  <c r="I261" i="1"/>
  <c r="I262" i="1"/>
  <c r="I263" i="1"/>
  <c r="I264" i="1"/>
  <c r="I275" i="1"/>
  <c r="I267" i="1"/>
  <c r="I259" i="1"/>
  <c r="I251" i="1"/>
  <c r="G275" i="1"/>
  <c r="F241" i="1"/>
  <c r="G241" i="1" s="1"/>
  <c r="F233" i="1"/>
  <c r="G233" i="1" s="1"/>
  <c r="M239" i="1"/>
  <c r="M242" i="1"/>
  <c r="M243" i="1"/>
  <c r="M244" i="1"/>
  <c r="M245" i="1"/>
  <c r="M246" i="1"/>
  <c r="M247" i="1"/>
  <c r="M248" i="1"/>
  <c r="M241" i="1"/>
  <c r="K248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I242" i="1"/>
  <c r="I243" i="1"/>
  <c r="I244" i="1"/>
  <c r="I245" i="1"/>
  <c r="I246" i="1"/>
  <c r="I247" i="1"/>
  <c r="I241" i="1"/>
  <c r="M234" i="1"/>
  <c r="M235" i="1"/>
  <c r="M236" i="1"/>
  <c r="M237" i="1"/>
  <c r="M238" i="1"/>
  <c r="M233" i="1"/>
  <c r="K239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I234" i="1"/>
  <c r="I235" i="1"/>
  <c r="I236" i="1"/>
  <c r="I237" i="1"/>
  <c r="I238" i="1"/>
  <c r="I233" i="1"/>
  <c r="F223" i="1"/>
  <c r="G223" i="1" s="1"/>
  <c r="M230" i="1"/>
  <c r="M224" i="1"/>
  <c r="M225" i="1"/>
  <c r="M226" i="1"/>
  <c r="M227" i="1"/>
  <c r="M228" i="1"/>
  <c r="M229" i="1"/>
  <c r="M223" i="1"/>
  <c r="K230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I224" i="1"/>
  <c r="I225" i="1"/>
  <c r="I226" i="1"/>
  <c r="I227" i="1"/>
  <c r="I228" i="1"/>
  <c r="I229" i="1"/>
  <c r="I223" i="1"/>
  <c r="F214" i="1"/>
  <c r="G214" i="1" s="1"/>
  <c r="M215" i="1"/>
  <c r="M216" i="1"/>
  <c r="M217" i="1"/>
  <c r="M218" i="1"/>
  <c r="M219" i="1"/>
  <c r="M220" i="1"/>
  <c r="M221" i="1"/>
  <c r="M214" i="1"/>
  <c r="K221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I215" i="1"/>
  <c r="I216" i="1"/>
  <c r="I217" i="1"/>
  <c r="I218" i="1"/>
  <c r="I219" i="1"/>
  <c r="I220" i="1"/>
  <c r="I214" i="1"/>
  <c r="F207" i="1"/>
  <c r="G207" i="1" s="1"/>
  <c r="M212" i="1"/>
  <c r="K212" i="1"/>
  <c r="M208" i="1"/>
  <c r="M209" i="1"/>
  <c r="M210" i="1"/>
  <c r="M211" i="1"/>
  <c r="M207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I208" i="1"/>
  <c r="I209" i="1"/>
  <c r="I210" i="1"/>
  <c r="I211" i="1"/>
  <c r="I207" i="1"/>
  <c r="F199" i="1"/>
  <c r="G199" i="1"/>
  <c r="M200" i="1"/>
  <c r="M201" i="1"/>
  <c r="M202" i="1"/>
  <c r="M203" i="1"/>
  <c r="M204" i="1"/>
  <c r="M205" i="1"/>
  <c r="M199" i="1"/>
  <c r="K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I200" i="1"/>
  <c r="I201" i="1"/>
  <c r="I202" i="1"/>
  <c r="I203" i="1"/>
  <c r="I204" i="1"/>
  <c r="I199" i="1"/>
  <c r="M185" i="1"/>
  <c r="M186" i="1"/>
  <c r="M187" i="1"/>
  <c r="M188" i="1"/>
  <c r="M189" i="1"/>
  <c r="M190" i="1"/>
  <c r="M191" i="1"/>
  <c r="M192" i="1"/>
  <c r="M193" i="1"/>
  <c r="M194" i="1"/>
  <c r="M195" i="1"/>
  <c r="M184" i="1"/>
  <c r="K195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I185" i="1"/>
  <c r="I186" i="1"/>
  <c r="I187" i="1"/>
  <c r="I188" i="1"/>
  <c r="I189" i="1"/>
  <c r="I190" i="1"/>
  <c r="I191" i="1"/>
  <c r="I192" i="1"/>
  <c r="I193" i="1"/>
  <c r="I194" i="1"/>
  <c r="I184" i="1"/>
  <c r="F184" i="1"/>
  <c r="G184" i="1" s="1"/>
  <c r="F202" i="2"/>
  <c r="F201" i="2"/>
  <c r="F194" i="2"/>
  <c r="F195" i="2"/>
  <c r="F196" i="2"/>
  <c r="F197" i="2"/>
  <c r="F198" i="2"/>
  <c r="F199" i="2"/>
  <c r="F200" i="2"/>
  <c r="F191" i="2"/>
  <c r="F192" i="2"/>
  <c r="F193" i="2"/>
  <c r="F190" i="2"/>
  <c r="M180" i="1"/>
  <c r="M181" i="1"/>
  <c r="M182" i="1"/>
  <c r="M179" i="1"/>
  <c r="K182" i="1"/>
  <c r="J179" i="1"/>
  <c r="K179" i="1"/>
  <c r="L179" i="1"/>
  <c r="J180" i="1"/>
  <c r="K180" i="1"/>
  <c r="L180" i="1"/>
  <c r="K181" i="1"/>
  <c r="L181" i="1"/>
  <c r="I180" i="1"/>
  <c r="I181" i="1"/>
  <c r="I179" i="1"/>
  <c r="F179" i="1"/>
  <c r="G179" i="1" s="1"/>
  <c r="F187" i="2"/>
  <c r="F186" i="2"/>
  <c r="F184" i="2"/>
  <c r="F185" i="2"/>
  <c r="F183" i="2"/>
  <c r="M172" i="1"/>
  <c r="M173" i="1"/>
  <c r="M174" i="1"/>
  <c r="M175" i="1"/>
  <c r="M176" i="1"/>
  <c r="M177" i="1"/>
  <c r="M171" i="1"/>
  <c r="K177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K176" i="1"/>
  <c r="L176" i="1"/>
  <c r="I172" i="1"/>
  <c r="I173" i="1"/>
  <c r="I174" i="1"/>
  <c r="I175" i="1"/>
  <c r="I176" i="1"/>
  <c r="I171" i="1"/>
  <c r="F171" i="1"/>
  <c r="G171" i="1" s="1"/>
  <c r="F180" i="2"/>
  <c r="F179" i="2"/>
  <c r="F174" i="2"/>
  <c r="F175" i="2"/>
  <c r="F176" i="2"/>
  <c r="F177" i="2"/>
  <c r="F178" i="2"/>
  <c r="F173" i="2"/>
  <c r="F163" i="1"/>
  <c r="G163" i="1" s="1"/>
  <c r="M164" i="1"/>
  <c r="M165" i="1"/>
  <c r="M166" i="1"/>
  <c r="M167" i="1"/>
  <c r="M168" i="1"/>
  <c r="M169" i="1"/>
  <c r="M163" i="1"/>
  <c r="K169" i="1"/>
  <c r="L163" i="1"/>
  <c r="L164" i="1"/>
  <c r="L165" i="1"/>
  <c r="L166" i="1"/>
  <c r="L167" i="1"/>
  <c r="L168" i="1"/>
  <c r="J163" i="1"/>
  <c r="K163" i="1"/>
  <c r="J164" i="1"/>
  <c r="K164" i="1"/>
  <c r="J165" i="1"/>
  <c r="K165" i="1"/>
  <c r="J166" i="1"/>
  <c r="K166" i="1"/>
  <c r="J167" i="1"/>
  <c r="K167" i="1"/>
  <c r="K168" i="1"/>
  <c r="I164" i="1"/>
  <c r="I165" i="1"/>
  <c r="I166" i="1"/>
  <c r="I167" i="1"/>
  <c r="I168" i="1"/>
  <c r="I163" i="1"/>
  <c r="F170" i="2"/>
  <c r="F169" i="2"/>
  <c r="F164" i="2"/>
  <c r="F165" i="2"/>
  <c r="F166" i="2"/>
  <c r="F167" i="2"/>
  <c r="F168" i="2"/>
  <c r="F163" i="2"/>
  <c r="K161" i="1"/>
  <c r="M156" i="1"/>
  <c r="M157" i="1"/>
  <c r="M158" i="1"/>
  <c r="M159" i="1"/>
  <c r="M160" i="1"/>
  <c r="M161" i="1"/>
  <c r="M155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K160" i="1"/>
  <c r="L160" i="1"/>
  <c r="I156" i="1"/>
  <c r="I157" i="1"/>
  <c r="I158" i="1"/>
  <c r="I159" i="1"/>
  <c r="I160" i="1"/>
  <c r="I155" i="1"/>
  <c r="F154" i="2"/>
  <c r="F155" i="2"/>
  <c r="F156" i="2"/>
  <c r="F157" i="2"/>
  <c r="F158" i="2"/>
  <c r="F153" i="2"/>
  <c r="F159" i="2" l="1"/>
  <c r="F160" i="2" s="1"/>
  <c r="F155" i="1" s="1"/>
  <c r="G155" i="1" s="1"/>
  <c r="M153" i="1" l="1"/>
  <c r="K153" i="1"/>
  <c r="M148" i="1"/>
  <c r="M149" i="1"/>
  <c r="M150" i="1"/>
  <c r="M151" i="1"/>
  <c r="M152" i="1"/>
  <c r="M147" i="1"/>
  <c r="L152" i="1"/>
  <c r="L148" i="1"/>
  <c r="L149" i="1"/>
  <c r="L150" i="1"/>
  <c r="L151" i="1"/>
  <c r="L147" i="1"/>
  <c r="K148" i="1"/>
  <c r="K149" i="1"/>
  <c r="K150" i="1"/>
  <c r="K151" i="1"/>
  <c r="K152" i="1"/>
  <c r="J148" i="1"/>
  <c r="J149" i="1"/>
  <c r="J150" i="1"/>
  <c r="J151" i="1"/>
  <c r="J147" i="1"/>
  <c r="K147" i="1"/>
  <c r="I148" i="1"/>
  <c r="I149" i="1"/>
  <c r="I150" i="1"/>
  <c r="I151" i="1"/>
  <c r="I152" i="1"/>
  <c r="I147" i="1"/>
  <c r="F147" i="1"/>
  <c r="G147" i="1" s="1"/>
  <c r="F150" i="2"/>
  <c r="F149" i="2"/>
  <c r="F144" i="2"/>
  <c r="F145" i="2"/>
  <c r="F146" i="2"/>
  <c r="F147" i="2"/>
  <c r="F148" i="2"/>
  <c r="F143" i="2"/>
  <c r="F52" i="1"/>
  <c r="G52" i="1" s="1"/>
  <c r="M57" i="1"/>
  <c r="M58" i="1"/>
  <c r="M59" i="1"/>
  <c r="M56" i="1"/>
  <c r="M46" i="1"/>
  <c r="M53" i="1"/>
  <c r="M54" i="1"/>
  <c r="M55" i="1"/>
  <c r="M52" i="1"/>
  <c r="L57" i="1"/>
  <c r="L58" i="1"/>
  <c r="L59" i="1"/>
  <c r="L56" i="1"/>
  <c r="L53" i="1"/>
  <c r="L54" i="1"/>
  <c r="L55" i="1"/>
  <c r="L52" i="1"/>
  <c r="K57" i="1"/>
  <c r="K58" i="1"/>
  <c r="K59" i="1"/>
  <c r="K56" i="1"/>
  <c r="K53" i="1"/>
  <c r="K54" i="1"/>
  <c r="K55" i="1"/>
  <c r="K52" i="1"/>
  <c r="J57" i="1"/>
  <c r="J58" i="1"/>
  <c r="J59" i="1"/>
  <c r="J56" i="1"/>
  <c r="J53" i="1"/>
  <c r="J54" i="1"/>
  <c r="J55" i="1"/>
  <c r="J52" i="1"/>
  <c r="J42" i="1"/>
  <c r="I57" i="1"/>
  <c r="I58" i="1"/>
  <c r="I59" i="1"/>
  <c r="I56" i="1"/>
  <c r="I53" i="1"/>
  <c r="I54" i="1"/>
  <c r="I55" i="1"/>
  <c r="I52" i="1"/>
  <c r="F137" i="1"/>
  <c r="G137" i="1" s="1"/>
  <c r="M144" i="1"/>
  <c r="K144" i="1"/>
  <c r="M138" i="1"/>
  <c r="M139" i="1"/>
  <c r="M140" i="1"/>
  <c r="M141" i="1"/>
  <c r="M142" i="1"/>
  <c r="M143" i="1"/>
  <c r="M137" i="1"/>
  <c r="L138" i="1"/>
  <c r="L139" i="1"/>
  <c r="L140" i="1"/>
  <c r="L141" i="1"/>
  <c r="L142" i="1"/>
  <c r="L143" i="1"/>
  <c r="L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J137" i="1"/>
  <c r="K137" i="1"/>
  <c r="I137" i="1"/>
  <c r="M129" i="1"/>
  <c r="M130" i="1"/>
  <c r="M131" i="1"/>
  <c r="M132" i="1"/>
  <c r="M133" i="1"/>
  <c r="M134" i="1"/>
  <c r="M135" i="1"/>
  <c r="M128" i="1"/>
  <c r="K135" i="1"/>
  <c r="L129" i="1"/>
  <c r="L130" i="1"/>
  <c r="L131" i="1"/>
  <c r="L132" i="1"/>
  <c r="L133" i="1"/>
  <c r="L134" i="1"/>
  <c r="L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J128" i="1"/>
  <c r="K128" i="1"/>
  <c r="I128" i="1"/>
  <c r="F128" i="1"/>
  <c r="G128" i="1" s="1"/>
  <c r="F140" i="2"/>
  <c r="F139" i="2"/>
  <c r="F133" i="2"/>
  <c r="F134" i="2"/>
  <c r="F135" i="2"/>
  <c r="F136" i="2"/>
  <c r="F137" i="2"/>
  <c r="F138" i="2"/>
  <c r="F132" i="2"/>
  <c r="M126" i="1"/>
  <c r="K126" i="1"/>
  <c r="M122" i="1"/>
  <c r="M123" i="1"/>
  <c r="M124" i="1"/>
  <c r="M125" i="1"/>
  <c r="M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J121" i="1"/>
  <c r="K121" i="1"/>
  <c r="I121" i="1"/>
  <c r="F121" i="1"/>
  <c r="G121" i="1" s="1"/>
  <c r="F129" i="2"/>
  <c r="F128" i="2"/>
  <c r="F124" i="2"/>
  <c r="F125" i="2"/>
  <c r="F126" i="2"/>
  <c r="F127" i="2"/>
  <c r="F123" i="2"/>
  <c r="F113" i="1"/>
  <c r="G113" i="1" s="1"/>
  <c r="M119" i="1"/>
  <c r="K119" i="1"/>
  <c r="M114" i="1"/>
  <c r="M115" i="1"/>
  <c r="M116" i="1"/>
  <c r="M117" i="1"/>
  <c r="M118" i="1"/>
  <c r="M113" i="1"/>
  <c r="L114" i="1"/>
  <c r="L115" i="1"/>
  <c r="L116" i="1"/>
  <c r="L117" i="1"/>
  <c r="L118" i="1"/>
  <c r="L113" i="1"/>
  <c r="K114" i="1"/>
  <c r="K115" i="1"/>
  <c r="K116" i="1"/>
  <c r="K117" i="1"/>
  <c r="K118" i="1"/>
  <c r="J114" i="1"/>
  <c r="J115" i="1"/>
  <c r="J116" i="1"/>
  <c r="J117" i="1"/>
  <c r="J118" i="1"/>
  <c r="K113" i="1"/>
  <c r="J113" i="1"/>
  <c r="I114" i="1"/>
  <c r="I115" i="1"/>
  <c r="I116" i="1"/>
  <c r="I117" i="1"/>
  <c r="I118" i="1"/>
  <c r="I113" i="1"/>
  <c r="F120" i="2"/>
  <c r="F119" i="2"/>
  <c r="F114" i="2"/>
  <c r="F115" i="2"/>
  <c r="F116" i="2"/>
  <c r="F117" i="2"/>
  <c r="F118" i="2"/>
  <c r="F113" i="2"/>
  <c r="B117" i="2"/>
  <c r="F62" i="1"/>
  <c r="G62" i="1" s="1"/>
  <c r="M67" i="1"/>
  <c r="M68" i="1"/>
  <c r="M69" i="1"/>
  <c r="M70" i="1"/>
  <c r="M66" i="1"/>
  <c r="M63" i="1"/>
  <c r="M64" i="1"/>
  <c r="M65" i="1"/>
  <c r="M62" i="1"/>
  <c r="L67" i="1"/>
  <c r="L68" i="1"/>
  <c r="L69" i="1"/>
  <c r="L70" i="1"/>
  <c r="L66" i="1"/>
  <c r="L63" i="1"/>
  <c r="L64" i="1"/>
  <c r="L65" i="1"/>
  <c r="L62" i="1"/>
  <c r="K67" i="1"/>
  <c r="K68" i="1"/>
  <c r="K69" i="1"/>
  <c r="K70" i="1"/>
  <c r="K66" i="1"/>
  <c r="K63" i="1"/>
  <c r="K64" i="1"/>
  <c r="K65" i="1"/>
  <c r="K62" i="1"/>
  <c r="J67" i="1"/>
  <c r="J68" i="1"/>
  <c r="J69" i="1"/>
  <c r="J70" i="1"/>
  <c r="J66" i="1"/>
  <c r="J63" i="1"/>
  <c r="J64" i="1"/>
  <c r="J65" i="1"/>
  <c r="J62" i="1"/>
  <c r="I67" i="1"/>
  <c r="I68" i="1"/>
  <c r="I69" i="1"/>
  <c r="I70" i="1"/>
  <c r="I66" i="1"/>
  <c r="I63" i="1"/>
  <c r="I64" i="1"/>
  <c r="I65" i="1"/>
  <c r="I62" i="1"/>
  <c r="F101" i="2"/>
  <c r="F106" i="2"/>
  <c r="F107" i="2"/>
  <c r="F108" i="2"/>
  <c r="F109" i="2"/>
  <c r="F105" i="2"/>
  <c r="F102" i="2"/>
  <c r="F103" i="2"/>
  <c r="F100" i="2"/>
  <c r="F42" i="1"/>
  <c r="G42" i="1" s="1"/>
  <c r="M47" i="1"/>
  <c r="M48" i="1"/>
  <c r="M49" i="1"/>
  <c r="M43" i="1"/>
  <c r="M44" i="1"/>
  <c r="M45" i="1"/>
  <c r="M42" i="1"/>
  <c r="L47" i="1"/>
  <c r="L48" i="1"/>
  <c r="L49" i="1"/>
  <c r="L46" i="1"/>
  <c r="L43" i="1"/>
  <c r="L44" i="1"/>
  <c r="L45" i="1"/>
  <c r="L42" i="1"/>
  <c r="K47" i="1"/>
  <c r="K48" i="1"/>
  <c r="K49" i="1"/>
  <c r="K46" i="1"/>
  <c r="K43" i="1"/>
  <c r="K44" i="1"/>
  <c r="K45" i="1"/>
  <c r="K42" i="1"/>
  <c r="J47" i="1"/>
  <c r="J48" i="1"/>
  <c r="J49" i="1"/>
  <c r="J46" i="1"/>
  <c r="J43" i="1"/>
  <c r="J44" i="1"/>
  <c r="J45" i="1"/>
  <c r="I47" i="1"/>
  <c r="I48" i="1"/>
  <c r="I49" i="1"/>
  <c r="I46" i="1"/>
  <c r="I43" i="1"/>
  <c r="I44" i="1"/>
  <c r="I45" i="1"/>
  <c r="I42" i="1"/>
  <c r="F92" i="2"/>
  <c r="F93" i="2"/>
  <c r="F94" i="2"/>
  <c r="F91" i="2"/>
  <c r="F87" i="2"/>
  <c r="F88" i="2"/>
  <c r="F89" i="2"/>
  <c r="F86" i="2"/>
  <c r="F95" i="2" s="1"/>
  <c r="F110" i="2" l="1"/>
  <c r="I104" i="1" l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K110" i="1"/>
  <c r="L103" i="1"/>
  <c r="K103" i="1"/>
  <c r="J103" i="1"/>
  <c r="I103" i="1"/>
  <c r="F74" i="2"/>
  <c r="F80" i="2" s="1"/>
  <c r="M110" i="1" s="1"/>
  <c r="F75" i="2"/>
  <c r="M105" i="1" s="1"/>
  <c r="F76" i="2"/>
  <c r="M106" i="1" s="1"/>
  <c r="F77" i="2"/>
  <c r="M107" i="1" s="1"/>
  <c r="F78" i="2"/>
  <c r="M108" i="1" s="1"/>
  <c r="F79" i="2"/>
  <c r="M109" i="1" s="1"/>
  <c r="F73" i="2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K101" i="1"/>
  <c r="L95" i="1"/>
  <c r="K95" i="1"/>
  <c r="J95" i="1"/>
  <c r="I95" i="1"/>
  <c r="J89" i="1"/>
  <c r="K89" i="1"/>
  <c r="L89" i="1"/>
  <c r="J90" i="1"/>
  <c r="K90" i="1"/>
  <c r="L90" i="1"/>
  <c r="I91" i="1"/>
  <c r="J91" i="1"/>
  <c r="K91" i="1"/>
  <c r="L91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K9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K25" i="1"/>
  <c r="F39" i="2"/>
  <c r="M34" i="1" s="1"/>
  <c r="F40" i="2"/>
  <c r="M35" i="1" s="1"/>
  <c r="F41" i="2"/>
  <c r="M36" i="1" s="1"/>
  <c r="F42" i="2"/>
  <c r="M37" i="1" s="1"/>
  <c r="F43" i="2"/>
  <c r="M38" i="1" s="1"/>
  <c r="F44" i="2"/>
  <c r="M39" i="1" s="1"/>
  <c r="I80" i="1"/>
  <c r="J80" i="1"/>
  <c r="K80" i="1"/>
  <c r="L80" i="1"/>
  <c r="I81" i="1"/>
  <c r="J81" i="1"/>
  <c r="K81" i="1"/>
  <c r="L81" i="1"/>
  <c r="K82" i="1"/>
  <c r="I74" i="1"/>
  <c r="J74" i="1"/>
  <c r="K74" i="1"/>
  <c r="L74" i="1"/>
  <c r="I75" i="1"/>
  <c r="J75" i="1"/>
  <c r="K75" i="1"/>
  <c r="L75" i="1"/>
  <c r="K76" i="1"/>
  <c r="I15" i="1"/>
  <c r="J15" i="1"/>
  <c r="K15" i="1"/>
  <c r="L15" i="1"/>
  <c r="I16" i="1"/>
  <c r="J16" i="1"/>
  <c r="K16" i="1"/>
  <c r="L16" i="1"/>
  <c r="K17" i="1"/>
  <c r="F64" i="2"/>
  <c r="M96" i="1" s="1"/>
  <c r="F65" i="2"/>
  <c r="M97" i="1" s="1"/>
  <c r="F66" i="2"/>
  <c r="M98" i="1" s="1"/>
  <c r="F67" i="2"/>
  <c r="M99" i="1" s="1"/>
  <c r="F68" i="2"/>
  <c r="M100" i="1" s="1"/>
  <c r="F63" i="2"/>
  <c r="M95" i="1" s="1"/>
  <c r="F81" i="2" l="1"/>
  <c r="M104" i="1"/>
  <c r="M103" i="1"/>
  <c r="F69" i="2"/>
  <c r="F70" i="2" l="1"/>
  <c r="M101" i="1"/>
  <c r="F103" i="1"/>
  <c r="G103" i="1" s="1"/>
  <c r="L84" i="1"/>
  <c r="K84" i="1"/>
  <c r="J84" i="1"/>
  <c r="I84" i="1"/>
  <c r="F51" i="2"/>
  <c r="M85" i="1" s="1"/>
  <c r="F53" i="2"/>
  <c r="M87" i="1" s="1"/>
  <c r="F52" i="2"/>
  <c r="M86" i="1" s="1"/>
  <c r="F58" i="2"/>
  <c r="M91" i="1" s="1"/>
  <c r="F50" i="2"/>
  <c r="B57" i="2"/>
  <c r="B56" i="2"/>
  <c r="I89" i="1" s="1"/>
  <c r="B55" i="2"/>
  <c r="F55" i="2" l="1"/>
  <c r="M88" i="1" s="1"/>
  <c r="I88" i="1"/>
  <c r="F57" i="2"/>
  <c r="M90" i="1" s="1"/>
  <c r="I90" i="1"/>
  <c r="F95" i="1"/>
  <c r="G95" i="1" s="1"/>
  <c r="F56" i="2"/>
  <c r="M89" i="1" s="1"/>
  <c r="M84" i="1"/>
  <c r="L79" i="1"/>
  <c r="K79" i="1"/>
  <c r="J79" i="1"/>
  <c r="I79" i="1"/>
  <c r="L73" i="1"/>
  <c r="K73" i="1"/>
  <c r="J73" i="1"/>
  <c r="I73" i="1"/>
  <c r="L33" i="1"/>
  <c r="K33" i="1"/>
  <c r="J33" i="1"/>
  <c r="I33" i="1"/>
  <c r="F38" i="2"/>
  <c r="L28" i="1"/>
  <c r="L29" i="1"/>
  <c r="L27" i="1"/>
  <c r="K28" i="1"/>
  <c r="K29" i="1"/>
  <c r="K30" i="1"/>
  <c r="K27" i="1"/>
  <c r="J28" i="1"/>
  <c r="J29" i="1"/>
  <c r="J27" i="1"/>
  <c r="I28" i="1"/>
  <c r="I29" i="1"/>
  <c r="I27" i="1"/>
  <c r="F33" i="2"/>
  <c r="M29" i="1" s="1"/>
  <c r="F32" i="2"/>
  <c r="M28" i="1" s="1"/>
  <c r="F31" i="2"/>
  <c r="L19" i="1"/>
  <c r="K19" i="1"/>
  <c r="J19" i="1"/>
  <c r="I19" i="1"/>
  <c r="F26" i="2"/>
  <c r="M24" i="1" s="1"/>
  <c r="F25" i="2"/>
  <c r="M23" i="1" s="1"/>
  <c r="F22" i="2"/>
  <c r="M20" i="1" s="1"/>
  <c r="F24" i="2"/>
  <c r="M22" i="1" s="1"/>
  <c r="F23" i="2"/>
  <c r="M21" i="1" s="1"/>
  <c r="F21" i="2"/>
  <c r="M19" i="1" s="1"/>
  <c r="L14" i="1"/>
  <c r="K14" i="1"/>
  <c r="J14" i="1"/>
  <c r="I14" i="1"/>
  <c r="F16" i="2"/>
  <c r="F17" i="2"/>
  <c r="F15" i="2"/>
  <c r="M73" i="1" s="1"/>
  <c r="L11" i="1"/>
  <c r="L10" i="1"/>
  <c r="K12" i="1"/>
  <c r="K11" i="1"/>
  <c r="K10" i="1"/>
  <c r="J11" i="1"/>
  <c r="J10" i="1"/>
  <c r="I11" i="1"/>
  <c r="I10" i="1"/>
  <c r="F10" i="2"/>
  <c r="M11" i="1" s="1"/>
  <c r="F9" i="2"/>
  <c r="A8" i="2"/>
  <c r="A14" i="2" s="1"/>
  <c r="A20" i="2" s="1"/>
  <c r="A30" i="2" s="1"/>
  <c r="A37" i="2" s="1"/>
  <c r="L7" i="1"/>
  <c r="L6" i="1"/>
  <c r="K8" i="1"/>
  <c r="K7" i="1"/>
  <c r="K6" i="1"/>
  <c r="J7" i="1"/>
  <c r="J6" i="1"/>
  <c r="I7" i="1"/>
  <c r="I6" i="1"/>
  <c r="F4" i="2"/>
  <c r="F3" i="2"/>
  <c r="M6" i="1" s="1"/>
  <c r="F34" i="2" l="1"/>
  <c r="M30" i="1" s="1"/>
  <c r="M81" i="1"/>
  <c r="M16" i="1"/>
  <c r="M75" i="1"/>
  <c r="M74" i="1"/>
  <c r="M15" i="1"/>
  <c r="M80" i="1"/>
  <c r="F45" i="2"/>
  <c r="M40" i="1" s="1"/>
  <c r="F11" i="2"/>
  <c r="M12" i="1" s="1"/>
  <c r="M27" i="1"/>
  <c r="M7" i="1"/>
  <c r="M10" i="1"/>
  <c r="M33" i="1"/>
  <c r="M79" i="1"/>
  <c r="F59" i="2"/>
  <c r="M92" i="1" s="1"/>
  <c r="M14" i="1"/>
  <c r="F27" i="2"/>
  <c r="M25" i="1" s="1"/>
  <c r="F35" i="2"/>
  <c r="F27" i="1" s="1"/>
  <c r="F18" i="2"/>
  <c r="F5" i="2"/>
  <c r="M8" i="1" s="1"/>
  <c r="F12" i="2" l="1"/>
  <c r="F10" i="1" s="1"/>
  <c r="F19" i="2"/>
  <c r="F79" i="1" s="1"/>
  <c r="G79" i="1" s="1"/>
  <c r="M17" i="1"/>
  <c r="M82" i="1"/>
  <c r="M76" i="1"/>
  <c r="F46" i="2"/>
  <c r="F33" i="1" s="1"/>
  <c r="G33" i="1" s="1"/>
  <c r="F60" i="2"/>
  <c r="F84" i="1" s="1"/>
  <c r="G84" i="1" s="1"/>
  <c r="F28" i="2"/>
  <c r="F19" i="1" s="1"/>
  <c r="F6" i="2"/>
  <c r="F6" i="1" s="1"/>
  <c r="F14" i="1" l="1"/>
  <c r="G14" i="1" s="1"/>
  <c r="F73" i="1"/>
  <c r="G73" i="1" s="1"/>
  <c r="G6" i="1"/>
  <c r="G19" i="1"/>
  <c r="G10" i="1"/>
  <c r="G27" i="1"/>
</calcChain>
</file>

<file path=xl/sharedStrings.xml><?xml version="1.0" encoding="utf-8"?>
<sst xmlns="http://schemas.openxmlformats.org/spreadsheetml/2006/main" count="411" uniqueCount="134">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</sst>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5" formatCode="_(* #,##0.0000_);_(* \(#,##0.0000\);_(* &quot;-&quot;_);_(@_)"/>
    <numFmt numFmtId="166" formatCode="_(* #,##0.00_);_(* \(#,##0.00\);_(* &quot;-&quot;_);_(@_)"/>
    <numFmt numFmtId="167" formatCode="#,##0.00;[Red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0" borderId="0" xfId="0" applyNumberFormat="1" applyFont="1"/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0" borderId="0" xfId="0" applyNumberFormat="1" applyFont="1" applyBorder="1"/>
    <xf numFmtId="4" fontId="0" fillId="3" borderId="0" xfId="0" applyNumberFormat="1" applyFont="1" applyFill="1" applyBorder="1"/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1" applyNumberFormat="1" applyFont="1" applyBorder="1"/>
    <xf numFmtId="166" fontId="0" fillId="0" borderId="0" xfId="1" applyNumberFormat="1" applyFont="1" applyBorder="1"/>
    <xf numFmtId="165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7" fontId="2" fillId="0" borderId="1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167" fontId="0" fillId="0" borderId="0" xfId="0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/>
    <xf numFmtId="4" fontId="0" fillId="0" borderId="0" xfId="1" applyNumberFormat="1" applyFont="1" applyBorder="1"/>
    <xf numFmtId="166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4"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81"/>
  <sheetViews>
    <sheetView tabSelected="1" workbookViewId="0">
      <pane ySplit="3" topLeftCell="A4" activePane="bottomLeft" state="frozen"/>
      <selection pane="bottomLeft" activeCell="O1" sqref="O1:X1048576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40.44140625" style="1" bestFit="1" customWidth="1"/>
    <col min="4" max="4" width="8.33203125" style="2" bestFit="1" customWidth="1"/>
    <col min="5" max="5" width="8.5546875" style="11" customWidth="1"/>
    <col min="6" max="6" width="15.44140625" style="4" bestFit="1" customWidth="1"/>
    <col min="7" max="7" width="13.21875" style="12" bestFit="1" customWidth="1"/>
    <col min="8" max="8" width="6.88671875" style="1" customWidth="1"/>
    <col min="9" max="9" width="11.33203125" style="27" bestFit="1" customWidth="1"/>
    <col min="10" max="10" width="8.109375" style="13" bestFit="1" customWidth="1"/>
    <col min="11" max="11" width="21" style="13" bestFit="1" customWidth="1"/>
    <col min="12" max="12" width="14.6640625" style="53" bestFit="1" customWidth="1"/>
    <col min="13" max="13" width="11.44140625" style="12" bestFit="1" customWidth="1"/>
    <col min="14" max="14" width="6" style="5" customWidth="1"/>
    <col min="15" max="16384" width="8.88671875" style="1"/>
  </cols>
  <sheetData>
    <row r="1" spans="2:14" x14ac:dyDescent="0.3">
      <c r="E1" s="3"/>
      <c r="G1" s="5"/>
      <c r="H1" s="6"/>
      <c r="I1" s="28"/>
      <c r="J1" s="7"/>
      <c r="K1" s="7"/>
      <c r="M1" s="5"/>
    </row>
    <row r="2" spans="2:14" x14ac:dyDescent="0.3">
      <c r="B2" s="77"/>
      <c r="C2" s="79" t="s">
        <v>0</v>
      </c>
      <c r="D2" s="80" t="s">
        <v>1</v>
      </c>
      <c r="E2" s="80"/>
      <c r="F2" s="80"/>
      <c r="G2" s="80"/>
      <c r="H2" s="9"/>
      <c r="I2" s="81" t="s">
        <v>31</v>
      </c>
      <c r="J2" s="80"/>
      <c r="K2" s="80"/>
      <c r="L2" s="80"/>
      <c r="M2" s="80"/>
      <c r="N2" s="19"/>
    </row>
    <row r="3" spans="2:14" x14ac:dyDescent="0.3">
      <c r="B3" s="78"/>
      <c r="C3" s="79"/>
      <c r="D3" s="20" t="s">
        <v>2</v>
      </c>
      <c r="E3" s="21" t="s">
        <v>3</v>
      </c>
      <c r="F3" s="22" t="s">
        <v>4</v>
      </c>
      <c r="G3" s="33" t="s">
        <v>5</v>
      </c>
      <c r="H3" s="35"/>
      <c r="I3" s="34" t="s">
        <v>6</v>
      </c>
      <c r="J3" s="32" t="s">
        <v>2</v>
      </c>
      <c r="K3" s="23" t="s">
        <v>7</v>
      </c>
      <c r="L3" s="54" t="s">
        <v>8</v>
      </c>
      <c r="M3" s="25" t="s">
        <v>5</v>
      </c>
      <c r="N3" s="18"/>
    </row>
    <row r="4" spans="2:14" x14ac:dyDescent="0.3">
      <c r="B4" s="76" t="s">
        <v>9</v>
      </c>
      <c r="C4" s="76" t="s">
        <v>10</v>
      </c>
    </row>
    <row r="5" spans="2:14" x14ac:dyDescent="0.3">
      <c r="B5" s="10" t="s">
        <v>11</v>
      </c>
      <c r="C5" s="10" t="s">
        <v>12</v>
      </c>
    </row>
    <row r="6" spans="2:14" x14ac:dyDescent="0.3">
      <c r="B6" s="1">
        <v>2</v>
      </c>
      <c r="C6" s="1" t="s">
        <v>13</v>
      </c>
      <c r="D6" s="2" t="s">
        <v>14</v>
      </c>
      <c r="E6" s="14">
        <v>90</v>
      </c>
      <c r="F6" s="15">
        <f>'Template Format ANALISIS I'!F6</f>
        <v>94050</v>
      </c>
      <c r="G6" s="16">
        <f>E6*F6</f>
        <v>8464500</v>
      </c>
      <c r="I6" s="27">
        <f>'Template Format ANALISIS I'!B3</f>
        <v>0.75</v>
      </c>
      <c r="J6" s="13" t="str">
        <f>'Template Format ANALISIS I'!C3</f>
        <v>OH</v>
      </c>
      <c r="K6" s="13" t="str">
        <f>'Template Format ANALISIS I'!D3</f>
        <v>Pekerja</v>
      </c>
      <c r="L6" s="53">
        <f>'Template Format ANALISIS I'!E3</f>
        <v>110000</v>
      </c>
      <c r="M6" s="12">
        <f>'Template Format ANALISIS I'!F3</f>
        <v>82500</v>
      </c>
    </row>
    <row r="7" spans="2:14" x14ac:dyDescent="0.3">
      <c r="E7" s="14"/>
      <c r="F7" s="15"/>
      <c r="G7" s="16"/>
      <c r="I7" s="27">
        <f>'Template Format ANALISIS I'!B4</f>
        <v>2.5000000000000001E-2</v>
      </c>
      <c r="J7" s="13" t="str">
        <f>'Template Format ANALISIS I'!C4</f>
        <v>OH</v>
      </c>
      <c r="K7" s="13" t="str">
        <f>'Template Format ANALISIS I'!D4</f>
        <v>Mandor</v>
      </c>
      <c r="L7" s="53">
        <f>'Template Format ANALISIS I'!E4</f>
        <v>120000</v>
      </c>
      <c r="M7" s="12">
        <f>'Template Format ANALISIS I'!F4</f>
        <v>3000</v>
      </c>
    </row>
    <row r="8" spans="2:14" x14ac:dyDescent="0.3">
      <c r="E8" s="14"/>
      <c r="F8" s="15"/>
      <c r="G8" s="16"/>
      <c r="K8" s="13" t="str">
        <f>'Template Format ANALISIS I'!D5</f>
        <v>B.U &amp; Kentungan (10%)</v>
      </c>
      <c r="M8" s="12">
        <f>'Template Format ANALISIS I'!F5</f>
        <v>8550</v>
      </c>
    </row>
    <row r="9" spans="2:14" x14ac:dyDescent="0.3">
      <c r="E9" s="14"/>
      <c r="F9" s="15"/>
      <c r="G9" s="16"/>
    </row>
    <row r="10" spans="2:14" x14ac:dyDescent="0.3">
      <c r="B10" s="1">
        <v>3</v>
      </c>
      <c r="C10" s="17" t="s">
        <v>18</v>
      </c>
      <c r="D10" s="2" t="s">
        <v>14</v>
      </c>
      <c r="E10" s="14">
        <v>40.69</v>
      </c>
      <c r="F10" s="15">
        <f>'Template Format ANALISIS I'!F12</f>
        <v>31345.599999999999</v>
      </c>
      <c r="G10" s="16">
        <f>E10*F10</f>
        <v>1275452.4639999999</v>
      </c>
      <c r="I10" s="27">
        <f>'Template Format ANALISIS I'!B9</f>
        <v>0.25</v>
      </c>
      <c r="J10" s="13" t="str">
        <f>'Template Format ANALISIS I'!C9</f>
        <v>OH</v>
      </c>
      <c r="K10" s="13" t="str">
        <f>'Template Format ANALISIS I'!D9</f>
        <v>Pekerja</v>
      </c>
      <c r="L10" s="53">
        <f>'Template Format ANALISIS I'!E9</f>
        <v>110000</v>
      </c>
      <c r="M10" s="12">
        <f>'Template Format ANALISIS I'!F9</f>
        <v>27500</v>
      </c>
    </row>
    <row r="11" spans="2:14" x14ac:dyDescent="0.3">
      <c r="I11" s="27">
        <f>'Template Format ANALISIS I'!B10</f>
        <v>8.3000000000000001E-3</v>
      </c>
      <c r="J11" s="13" t="str">
        <f>'Template Format ANALISIS I'!C10</f>
        <v>OH</v>
      </c>
      <c r="K11" s="13" t="str">
        <f>'Template Format ANALISIS I'!D10</f>
        <v>Mandor</v>
      </c>
      <c r="L11" s="53">
        <f>'Template Format ANALISIS I'!E10</f>
        <v>120000</v>
      </c>
      <c r="M11" s="12">
        <f>'Template Format ANALISIS I'!F10</f>
        <v>996</v>
      </c>
    </row>
    <row r="12" spans="2:14" x14ac:dyDescent="0.3">
      <c r="K12" s="13" t="str">
        <f>'Template Format ANALISIS I'!D11</f>
        <v>B.U &amp; Kentungan (10%)</v>
      </c>
      <c r="M12" s="12">
        <f>'Template Format ANALISIS I'!F11</f>
        <v>2849.6000000000004</v>
      </c>
    </row>
    <row r="14" spans="2:14" x14ac:dyDescent="0.3">
      <c r="B14" s="1">
        <v>4</v>
      </c>
      <c r="C14" s="1" t="s">
        <v>19</v>
      </c>
      <c r="D14" s="2" t="s">
        <v>14</v>
      </c>
      <c r="E14" s="11">
        <v>22</v>
      </c>
      <c r="F14" s="15">
        <f>'Template Format ANALISIS I'!F19</f>
        <v>301620</v>
      </c>
      <c r="G14" s="16">
        <f>E14*F14</f>
        <v>6635640</v>
      </c>
      <c r="I14" s="27">
        <f>'Template Format ANALISIS I'!B15</f>
        <v>0.3</v>
      </c>
      <c r="J14" s="13" t="str">
        <f>'Template Format ANALISIS I'!C15</f>
        <v>OH</v>
      </c>
      <c r="K14" s="13" t="str">
        <f>'Template Format ANALISIS I'!D15</f>
        <v>Pekerja</v>
      </c>
      <c r="L14" s="53">
        <f>'Template Format ANALISIS I'!E15</f>
        <v>110000</v>
      </c>
      <c r="M14" s="12">
        <f>'Template Format ANALISIS I'!F15</f>
        <v>33000</v>
      </c>
    </row>
    <row r="15" spans="2:14" x14ac:dyDescent="0.3">
      <c r="F15" s="15"/>
      <c r="G15" s="16"/>
      <c r="I15" s="27">
        <f>'Template Format ANALISIS I'!B16</f>
        <v>0.01</v>
      </c>
      <c r="J15" s="13" t="str">
        <f>'Template Format ANALISIS I'!C16</f>
        <v>OH</v>
      </c>
      <c r="K15" s="13" t="str">
        <f>'Template Format ANALISIS I'!D16</f>
        <v>Mandor</v>
      </c>
      <c r="L15" s="53">
        <f>'Template Format ANALISIS I'!E16</f>
        <v>120000</v>
      </c>
      <c r="M15" s="12">
        <f>'Template Format ANALISIS I'!F16</f>
        <v>1200</v>
      </c>
    </row>
    <row r="16" spans="2:14" x14ac:dyDescent="0.3">
      <c r="I16" s="27">
        <f>'Template Format ANALISIS I'!B17</f>
        <v>1.2</v>
      </c>
      <c r="J16" s="13" t="str">
        <f>'Template Format ANALISIS I'!C17</f>
        <v>M3</v>
      </c>
      <c r="K16" s="13" t="str">
        <f>'Template Format ANALISIS I'!D17</f>
        <v>Pasir Urug</v>
      </c>
      <c r="L16" s="53">
        <f>'Template Format ANALISIS I'!E17</f>
        <v>200000</v>
      </c>
      <c r="M16" s="12">
        <f>'Template Format ANALISIS I'!F17</f>
        <v>240000</v>
      </c>
    </row>
    <row r="17" spans="2:13" x14ac:dyDescent="0.3">
      <c r="K17" s="13" t="str">
        <f>'Template Format ANALISIS I'!D18</f>
        <v>B.U &amp; Kentungan (10%)</v>
      </c>
      <c r="M17" s="12">
        <f>'Template Format ANALISIS I'!F18</f>
        <v>27420</v>
      </c>
    </row>
    <row r="19" spans="2:13" x14ac:dyDescent="0.3">
      <c r="B19" s="1">
        <v>5</v>
      </c>
      <c r="C19" s="1" t="s">
        <v>21</v>
      </c>
      <c r="D19" s="2" t="s">
        <v>14</v>
      </c>
      <c r="E19" s="11">
        <v>4.0999999999999996</v>
      </c>
      <c r="F19" s="15">
        <f>'Template Format ANALISIS I'!F28</f>
        <v>583044</v>
      </c>
      <c r="G19" s="12">
        <f>F19*E19</f>
        <v>2390480.4</v>
      </c>
      <c r="I19" s="43">
        <f>'Template Format ANALISIS I'!B21</f>
        <v>0.78</v>
      </c>
      <c r="J19" s="13" t="str">
        <f>'Template Format ANALISIS I'!C21</f>
        <v>OH</v>
      </c>
      <c r="K19" s="42" t="str">
        <f>'Template Format ANALISIS I'!D21</f>
        <v xml:space="preserve">Pekerja </v>
      </c>
      <c r="L19" s="55">
        <f>'Template Format ANALISIS I'!E21</f>
        <v>110000</v>
      </c>
      <c r="M19" s="12">
        <f>'Template Format ANALISIS I'!F21</f>
        <v>85800</v>
      </c>
    </row>
    <row r="20" spans="2:13" x14ac:dyDescent="0.3">
      <c r="I20" s="43">
        <f>'Template Format ANALISIS I'!B22</f>
        <v>3.9E-2</v>
      </c>
      <c r="J20" s="13" t="str">
        <f>'Template Format ANALISIS I'!C22</f>
        <v>OH</v>
      </c>
      <c r="K20" s="42" t="str">
        <f>'Template Format ANALISIS I'!D22</f>
        <v>Mandor</v>
      </c>
      <c r="L20" s="55">
        <f>'Template Format ANALISIS I'!E22</f>
        <v>120000</v>
      </c>
      <c r="M20" s="12">
        <f>'Template Format ANALISIS I'!F22</f>
        <v>4680</v>
      </c>
    </row>
    <row r="21" spans="2:13" x14ac:dyDescent="0.3">
      <c r="I21" s="43">
        <f>'Template Format ANALISIS I'!B23</f>
        <v>0.39</v>
      </c>
      <c r="J21" s="13" t="str">
        <f>'Template Format ANALISIS I'!C23</f>
        <v>OH</v>
      </c>
      <c r="K21" s="42" t="str">
        <f>'Template Format ANALISIS I'!D23</f>
        <v xml:space="preserve">Tukang </v>
      </c>
      <c r="L21" s="55">
        <f>'Template Format ANALISIS I'!E23</f>
        <v>130000</v>
      </c>
      <c r="M21" s="12">
        <f>'Template Format ANALISIS I'!F23</f>
        <v>50700</v>
      </c>
    </row>
    <row r="22" spans="2:13" x14ac:dyDescent="0.3">
      <c r="I22" s="43">
        <f>'Template Format ANALISIS I'!B24</f>
        <v>3.9E-2</v>
      </c>
      <c r="J22" s="13" t="str">
        <f>'Template Format ANALISIS I'!C24</f>
        <v>OH</v>
      </c>
      <c r="K22" s="42" t="str">
        <f>'Template Format ANALISIS I'!D24</f>
        <v>Kepala Tukang</v>
      </c>
      <c r="L22" s="55">
        <f>'Template Format ANALISIS I'!E24</f>
        <v>140000</v>
      </c>
      <c r="M22" s="12">
        <f>'Template Format ANALISIS I'!F24</f>
        <v>5460</v>
      </c>
    </row>
    <row r="23" spans="2:13" x14ac:dyDescent="0.3">
      <c r="I23" s="43">
        <f>'Template Format ANALISIS I'!B25</f>
        <v>1.1000000000000001</v>
      </c>
      <c r="J23" s="13" t="str">
        <f>'Template Format ANALISIS I'!C25</f>
        <v>M3</v>
      </c>
      <c r="K23" s="42" t="str">
        <f>'Template Format ANALISIS I'!D25</f>
        <v>Batu Kali / Batu Belah</v>
      </c>
      <c r="L23" s="55">
        <f>'Template Format ANALISIS I'!E25</f>
        <v>270000</v>
      </c>
      <c r="M23" s="12">
        <f>'Template Format ANALISIS I'!F25</f>
        <v>297000</v>
      </c>
    </row>
    <row r="24" spans="2:13" x14ac:dyDescent="0.3">
      <c r="I24" s="43">
        <f>'Template Format ANALISIS I'!B26</f>
        <v>0.432</v>
      </c>
      <c r="J24" s="13" t="str">
        <f>'Template Format ANALISIS I'!C26</f>
        <v>M3</v>
      </c>
      <c r="K24" s="42" t="str">
        <f>'Template Format ANALISIS I'!D26</f>
        <v>Pasir Urug</v>
      </c>
      <c r="L24" s="55">
        <f>'Template Format ANALISIS I'!E26</f>
        <v>200000</v>
      </c>
      <c r="M24" s="12">
        <f>'Template Format ANALISIS I'!F26</f>
        <v>86400</v>
      </c>
    </row>
    <row r="25" spans="2:13" x14ac:dyDescent="0.3">
      <c r="I25" s="43"/>
      <c r="K25" s="42" t="str">
        <f>'Template Format ANALISIS I'!D27</f>
        <v>B.U &amp; Kentungan (10%)</v>
      </c>
      <c r="L25" s="55"/>
      <c r="M25" s="12">
        <f>'Template Format ANALISIS I'!F27</f>
        <v>53004</v>
      </c>
    </row>
    <row r="27" spans="2:13" x14ac:dyDescent="0.3">
      <c r="B27" s="1">
        <v>6</v>
      </c>
      <c r="C27" s="1" t="s">
        <v>26</v>
      </c>
      <c r="D27" s="2" t="s">
        <v>14</v>
      </c>
      <c r="E27" s="11">
        <v>72</v>
      </c>
      <c r="F27" s="15">
        <f>'Template Format ANALISIS I'!F35</f>
        <v>158620</v>
      </c>
      <c r="G27" s="12">
        <f>F27*E27</f>
        <v>11420640</v>
      </c>
      <c r="I27" s="43">
        <f>'Template Format ANALISIS I'!B31</f>
        <v>0.3</v>
      </c>
      <c r="J27" s="13" t="str">
        <f>'Template Format ANALISIS I'!C31</f>
        <v>OH</v>
      </c>
      <c r="K27" s="42" t="str">
        <f>'Template Format ANALISIS I'!D31</f>
        <v xml:space="preserve">Pekerja </v>
      </c>
      <c r="L27" s="53">
        <f>'Template Format ANALISIS I'!E31</f>
        <v>110000</v>
      </c>
      <c r="M27" s="12">
        <f>'Template Format ANALISIS I'!F31</f>
        <v>33000</v>
      </c>
    </row>
    <row r="28" spans="2:13" x14ac:dyDescent="0.3">
      <c r="F28" s="15"/>
      <c r="I28" s="43">
        <f>'Template Format ANALISIS I'!B32</f>
        <v>0.01</v>
      </c>
      <c r="J28" s="13" t="str">
        <f>'Template Format ANALISIS I'!C32</f>
        <v>OH</v>
      </c>
      <c r="K28" s="42" t="str">
        <f>'Template Format ANALISIS I'!D32</f>
        <v>Mandor</v>
      </c>
      <c r="L28" s="53">
        <f>'Template Format ANALISIS I'!E32</f>
        <v>120000</v>
      </c>
      <c r="M28" s="12">
        <f>'Template Format ANALISIS I'!F32</f>
        <v>1200</v>
      </c>
    </row>
    <row r="29" spans="2:13" x14ac:dyDescent="0.3">
      <c r="F29" s="15"/>
      <c r="I29" s="43">
        <f>'Template Format ANALISIS I'!B33</f>
        <v>1</v>
      </c>
      <c r="J29" s="13" t="str">
        <f>'Template Format ANALISIS I'!C33</f>
        <v>M3</v>
      </c>
      <c r="K29" s="42" t="str">
        <f>'Template Format ANALISIS I'!D33</f>
        <v>Tanah urug</v>
      </c>
      <c r="L29" s="53">
        <f>'Template Format ANALISIS I'!E33</f>
        <v>110000</v>
      </c>
      <c r="M29" s="12">
        <f>'Template Format ANALISIS I'!F33</f>
        <v>110000</v>
      </c>
    </row>
    <row r="30" spans="2:13" x14ac:dyDescent="0.3">
      <c r="K30" s="42" t="str">
        <f>'Template Format ANALISIS I'!D34</f>
        <v>B.U &amp; Kentungan (10%)</v>
      </c>
      <c r="M30" s="12">
        <f>'Template Format ANALISIS I'!F34</f>
        <v>14420</v>
      </c>
    </row>
    <row r="32" spans="2:13" x14ac:dyDescent="0.3">
      <c r="B32" s="10" t="s">
        <v>28</v>
      </c>
      <c r="C32" s="10" t="s">
        <v>29</v>
      </c>
    </row>
    <row r="33" spans="2:13" x14ac:dyDescent="0.3">
      <c r="B33" s="1">
        <v>5</v>
      </c>
      <c r="C33" s="1" t="s">
        <v>30</v>
      </c>
      <c r="D33" s="2" t="s">
        <v>14</v>
      </c>
      <c r="E33" s="11">
        <v>84</v>
      </c>
      <c r="F33" s="15">
        <f>'Template Format ANALISIS I'!F46</f>
        <v>990990</v>
      </c>
      <c r="G33" s="12">
        <f>F33*E33</f>
        <v>83243160</v>
      </c>
      <c r="I33" s="43">
        <f>'Template Format ANALISIS I'!B38</f>
        <v>1.5</v>
      </c>
      <c r="J33" s="42" t="str">
        <f>'Template Format ANALISIS I'!C38</f>
        <v>OH</v>
      </c>
      <c r="K33" s="42" t="str">
        <f>'Template Format ANALISIS I'!D38</f>
        <v xml:space="preserve">Pekerja </v>
      </c>
      <c r="L33" s="53">
        <f>'Template Format ANALISIS I'!E38</f>
        <v>110000</v>
      </c>
      <c r="M33" s="12">
        <f>'Template Format ANALISIS I'!F38</f>
        <v>165000</v>
      </c>
    </row>
    <row r="34" spans="2:13" x14ac:dyDescent="0.3">
      <c r="I34" s="43">
        <f>'Template Format ANALISIS I'!B39</f>
        <v>7.4999999999999997E-2</v>
      </c>
      <c r="J34" s="42" t="str">
        <f>'Template Format ANALISIS I'!C39</f>
        <v>OH</v>
      </c>
      <c r="K34" s="42" t="str">
        <f>'Template Format ANALISIS I'!D39</f>
        <v>Mandor</v>
      </c>
      <c r="L34" s="53">
        <f>'Template Format ANALISIS I'!E39</f>
        <v>120000</v>
      </c>
      <c r="M34" s="12">
        <f>'Template Format ANALISIS I'!F39</f>
        <v>9000</v>
      </c>
    </row>
    <row r="35" spans="2:13" x14ac:dyDescent="0.3">
      <c r="I35" s="43">
        <f>'Template Format ANALISIS I'!B40</f>
        <v>0.75</v>
      </c>
      <c r="J35" s="42" t="str">
        <f>'Template Format ANALISIS I'!C40</f>
        <v>OH</v>
      </c>
      <c r="K35" s="42" t="str">
        <f>'Template Format ANALISIS I'!D40</f>
        <v xml:space="preserve">Tukang </v>
      </c>
      <c r="L35" s="53">
        <f>'Template Format ANALISIS I'!E40</f>
        <v>130000</v>
      </c>
      <c r="M35" s="12">
        <f>'Template Format ANALISIS I'!F40</f>
        <v>97500</v>
      </c>
    </row>
    <row r="36" spans="2:13" x14ac:dyDescent="0.3">
      <c r="I36" s="43">
        <f>'Template Format ANALISIS I'!B41</f>
        <v>7.4999999999999997E-2</v>
      </c>
      <c r="J36" s="42" t="str">
        <f>'Template Format ANALISIS I'!C41</f>
        <v>OH</v>
      </c>
      <c r="K36" s="42" t="str">
        <f>'Template Format ANALISIS I'!D41</f>
        <v>Kepala Tukang</v>
      </c>
      <c r="L36" s="53">
        <f>'Template Format ANALISIS I'!E41</f>
        <v>140000</v>
      </c>
      <c r="M36" s="12">
        <f>'Template Format ANALISIS I'!F41</f>
        <v>10500</v>
      </c>
    </row>
    <row r="37" spans="2:13" x14ac:dyDescent="0.3">
      <c r="I37" s="43">
        <f>'Template Format ANALISIS I'!B42</f>
        <v>1</v>
      </c>
      <c r="J37" s="42" t="str">
        <f>'Template Format ANALISIS I'!C42</f>
        <v>M3</v>
      </c>
      <c r="K37" s="42" t="str">
        <f>'Template Format ANALISIS I'!D42</f>
        <v>Batu Kali / Batu Belah</v>
      </c>
      <c r="L37" s="53">
        <f>'Template Format ANALISIS I'!E42</f>
        <v>270000</v>
      </c>
      <c r="M37" s="12">
        <f>'Template Format ANALISIS I'!F42</f>
        <v>270000</v>
      </c>
    </row>
    <row r="38" spans="2:13" x14ac:dyDescent="0.3">
      <c r="I38" s="43">
        <f>'Template Format ANALISIS I'!B43</f>
        <v>3.26</v>
      </c>
      <c r="J38" s="42" t="str">
        <f>'Template Format ANALISIS I'!C43</f>
        <v>Zak</v>
      </c>
      <c r="K38" s="42" t="str">
        <f>'Template Format ANALISIS I'!D43</f>
        <v>Semen 50 Kg</v>
      </c>
      <c r="L38" s="53">
        <f>'Template Format ANALISIS I'!E43</f>
        <v>75000</v>
      </c>
      <c r="M38" s="12">
        <f>'Template Format ANALISIS I'!F43</f>
        <v>244499.99999999997</v>
      </c>
    </row>
    <row r="39" spans="2:13" x14ac:dyDescent="0.3">
      <c r="I39" s="43">
        <f>'Template Format ANALISIS I'!B44</f>
        <v>0.52200000000000002</v>
      </c>
      <c r="J39" s="42" t="str">
        <f>'Template Format ANALISIS I'!C44</f>
        <v>M3</v>
      </c>
      <c r="K39" s="42" t="str">
        <f>'Template Format ANALISIS I'!D44</f>
        <v>Pasir Pasang</v>
      </c>
      <c r="L39" s="53">
        <f>'Template Format ANALISIS I'!E44</f>
        <v>200000</v>
      </c>
      <c r="M39" s="12">
        <f>'Template Format ANALISIS I'!F44</f>
        <v>104400</v>
      </c>
    </row>
    <row r="40" spans="2:13" x14ac:dyDescent="0.3">
      <c r="I40" s="43"/>
      <c r="J40" s="42"/>
      <c r="K40" s="42" t="str">
        <f>'Template Format ANALISIS I'!D45</f>
        <v>B.U &amp; Kentungan (10%)</v>
      </c>
      <c r="M40" s="12">
        <f>'Template Format ANALISIS I'!F45</f>
        <v>90090</v>
      </c>
    </row>
    <row r="41" spans="2:13" x14ac:dyDescent="0.3">
      <c r="B41" s="1">
        <v>6</v>
      </c>
      <c r="C41" s="17" t="s">
        <v>79</v>
      </c>
      <c r="I41" s="43"/>
      <c r="J41" s="42"/>
      <c r="K41" s="42"/>
    </row>
    <row r="42" spans="2:13" x14ac:dyDescent="0.3">
      <c r="B42" s="13" t="s">
        <v>78</v>
      </c>
      <c r="C42" s="1" t="s">
        <v>80</v>
      </c>
      <c r="D42" s="2" t="s">
        <v>64</v>
      </c>
      <c r="E42" s="11">
        <v>151.91999999999999</v>
      </c>
      <c r="F42" s="4">
        <f>'Template Format ANALISIS I'!F95</f>
        <v>283675</v>
      </c>
      <c r="G42" s="12">
        <f>F42*E42</f>
        <v>43095906</v>
      </c>
      <c r="I42" s="43">
        <f>'Template Format ANALISIS I'!B86</f>
        <v>0.22</v>
      </c>
      <c r="J42" s="42" t="str">
        <f>'Template Format ANALISIS I'!C86</f>
        <v>OH</v>
      </c>
      <c r="K42" s="42" t="str">
        <f>'Template Format ANALISIS I'!D86</f>
        <v xml:space="preserve">Pekerja </v>
      </c>
      <c r="L42" s="53">
        <f>'Template Format ANALISIS I'!E86</f>
        <v>110000</v>
      </c>
      <c r="M42" s="12">
        <f>'Template Format ANALISIS I'!F86</f>
        <v>24200</v>
      </c>
    </row>
    <row r="43" spans="2:13" x14ac:dyDescent="0.3">
      <c r="B43" s="13"/>
      <c r="I43" s="43">
        <f>'Template Format ANALISIS I'!B87</f>
        <v>1.1000000000000001E-2</v>
      </c>
      <c r="J43" s="42" t="str">
        <f>'Template Format ANALISIS I'!C87</f>
        <v>OH</v>
      </c>
      <c r="K43" s="42" t="str">
        <f>'Template Format ANALISIS I'!D87</f>
        <v>Mandor</v>
      </c>
      <c r="L43" s="53">
        <f>'Template Format ANALISIS I'!E87</f>
        <v>120000</v>
      </c>
      <c r="M43" s="12">
        <f>'Template Format ANALISIS I'!F87</f>
        <v>1320.0000000000002</v>
      </c>
    </row>
    <row r="44" spans="2:13" x14ac:dyDescent="0.3">
      <c r="B44" s="13"/>
      <c r="I44" s="43">
        <f>'Template Format ANALISIS I'!B88</f>
        <v>0.16500000000000001</v>
      </c>
      <c r="J44" s="42" t="str">
        <f>'Template Format ANALISIS I'!C88</f>
        <v>OH</v>
      </c>
      <c r="K44" s="42" t="str">
        <f>'Template Format ANALISIS I'!D88</f>
        <v>Tukang Kayu</v>
      </c>
      <c r="L44" s="53">
        <f>'Template Format ANALISIS I'!E88</f>
        <v>130000</v>
      </c>
      <c r="M44" s="12">
        <f>'Template Format ANALISIS I'!F88</f>
        <v>21450</v>
      </c>
    </row>
    <row r="45" spans="2:13" x14ac:dyDescent="0.3">
      <c r="B45" s="13"/>
      <c r="I45" s="43">
        <f>'Template Format ANALISIS I'!B89</f>
        <v>8.2500000000000004E-3</v>
      </c>
      <c r="J45" s="42" t="str">
        <f>'Template Format ANALISIS I'!C89</f>
        <v>OH</v>
      </c>
      <c r="K45" s="42" t="str">
        <f>'Template Format ANALISIS I'!D89</f>
        <v>Kepala Tukang</v>
      </c>
      <c r="L45" s="53">
        <f>'Template Format ANALISIS I'!E89</f>
        <v>140000</v>
      </c>
      <c r="M45" s="12">
        <f>'Template Format ANALISIS I'!F89</f>
        <v>1155</v>
      </c>
    </row>
    <row r="46" spans="2:13" x14ac:dyDescent="0.3">
      <c r="B46" s="13"/>
      <c r="I46" s="43">
        <f>'Template Format ANALISIS I'!B91</f>
        <v>4.4999999999999998E-2</v>
      </c>
      <c r="J46" s="42" t="str">
        <f>'Template Format ANALISIS I'!C91</f>
        <v>M3</v>
      </c>
      <c r="K46" s="42" t="str">
        <f>'Template Format ANALISIS I'!D91</f>
        <v>Kayu Balok Kls III</v>
      </c>
      <c r="L46" s="53">
        <f>'Template Format ANALISIS I'!E91</f>
        <v>2485000</v>
      </c>
      <c r="M46" s="12">
        <f>'Template Format ANALISIS I'!F91</f>
        <v>111825</v>
      </c>
    </row>
    <row r="47" spans="2:13" x14ac:dyDescent="0.3">
      <c r="B47" s="13"/>
      <c r="I47" s="43">
        <f>'Template Format ANALISIS I'!B92</f>
        <v>0.3</v>
      </c>
      <c r="J47" s="42" t="str">
        <f>'Template Format ANALISIS I'!C92</f>
        <v>Kg</v>
      </c>
      <c r="K47" s="42" t="str">
        <f>'Template Format ANALISIS I'!D92</f>
        <v>Paku 5 cm - 12 cm</v>
      </c>
      <c r="L47" s="53">
        <f>'Template Format ANALISIS I'!E92</f>
        <v>18000</v>
      </c>
      <c r="M47" s="12">
        <f>'Template Format ANALISIS I'!F92</f>
        <v>5400</v>
      </c>
    </row>
    <row r="48" spans="2:13" x14ac:dyDescent="0.3">
      <c r="B48" s="13"/>
      <c r="I48" s="43">
        <f>'Template Format ANALISIS I'!B93</f>
        <v>0.1</v>
      </c>
      <c r="J48" s="42" t="str">
        <f>'Template Format ANALISIS I'!C93</f>
        <v>Ltr</v>
      </c>
      <c r="K48" s="42" t="str">
        <f>'Template Format ANALISIS I'!D93</f>
        <v xml:space="preserve">Minyak Bekisting </v>
      </c>
      <c r="L48" s="53">
        <f>'Template Format ANALISIS I'!E93</f>
        <v>10000</v>
      </c>
      <c r="M48" s="12">
        <f>'Template Format ANALISIS I'!F93</f>
        <v>1000</v>
      </c>
    </row>
    <row r="49" spans="2:13" x14ac:dyDescent="0.3">
      <c r="I49" s="43">
        <f>'Template Format ANALISIS I'!B94</f>
        <v>0.65</v>
      </c>
      <c r="J49" s="42" t="str">
        <f>'Template Format ANALISIS I'!C94</f>
        <v>Lbr</v>
      </c>
      <c r="K49" s="42" t="str">
        <f>'Template Format ANALISIS I'!D94</f>
        <v>Plywood Tebal 9 mm</v>
      </c>
      <c r="L49" s="53">
        <f>'Template Format ANALISIS I'!E94</f>
        <v>180500</v>
      </c>
      <c r="M49" s="12">
        <f>'Template Format ANALISIS I'!F94</f>
        <v>117325</v>
      </c>
    </row>
    <row r="50" spans="2:13" x14ac:dyDescent="0.3">
      <c r="I50" s="43"/>
      <c r="J50" s="42"/>
      <c r="K50" s="42"/>
    </row>
    <row r="51" spans="2:13" x14ac:dyDescent="0.3">
      <c r="B51" s="1">
        <v>7</v>
      </c>
      <c r="C51" s="17" t="s">
        <v>100</v>
      </c>
    </row>
    <row r="52" spans="2:13" x14ac:dyDescent="0.3">
      <c r="B52" s="13" t="s">
        <v>78</v>
      </c>
      <c r="C52" s="1" t="s">
        <v>80</v>
      </c>
      <c r="D52" s="2" t="s">
        <v>64</v>
      </c>
      <c r="E52" s="11">
        <v>17.059999999999999</v>
      </c>
      <c r="F52" s="4">
        <f>'Template Format ANALISIS I'!F95</f>
        <v>283675</v>
      </c>
      <c r="G52" s="12">
        <f>F52*E52</f>
        <v>4839495.5</v>
      </c>
      <c r="I52" s="43">
        <f>'Template Format ANALISIS I'!B86</f>
        <v>0.22</v>
      </c>
      <c r="J52" s="42" t="str">
        <f>'Template Format ANALISIS I'!C86</f>
        <v>OH</v>
      </c>
      <c r="K52" s="42" t="str">
        <f>'Template Format ANALISIS I'!D86</f>
        <v xml:space="preserve">Pekerja </v>
      </c>
      <c r="L52" s="53">
        <f>'Template Format ANALISIS I'!E86</f>
        <v>110000</v>
      </c>
      <c r="M52" s="12">
        <f>'Template Format ANALISIS I'!F86</f>
        <v>24200</v>
      </c>
    </row>
    <row r="53" spans="2:13" x14ac:dyDescent="0.3">
      <c r="I53" s="43">
        <f>'Template Format ANALISIS I'!B87</f>
        <v>1.1000000000000001E-2</v>
      </c>
      <c r="J53" s="42" t="str">
        <f>'Template Format ANALISIS I'!C87</f>
        <v>OH</v>
      </c>
      <c r="K53" s="42" t="str">
        <f>'Template Format ANALISIS I'!D87</f>
        <v>Mandor</v>
      </c>
      <c r="L53" s="53">
        <f>'Template Format ANALISIS I'!E87</f>
        <v>120000</v>
      </c>
      <c r="M53" s="12">
        <f>'Template Format ANALISIS I'!F87</f>
        <v>1320.0000000000002</v>
      </c>
    </row>
    <row r="54" spans="2:13" x14ac:dyDescent="0.3">
      <c r="I54" s="43">
        <f>'Template Format ANALISIS I'!B88</f>
        <v>0.16500000000000001</v>
      </c>
      <c r="J54" s="42" t="str">
        <f>'Template Format ANALISIS I'!C88</f>
        <v>OH</v>
      </c>
      <c r="K54" s="42" t="str">
        <f>'Template Format ANALISIS I'!D88</f>
        <v>Tukang Kayu</v>
      </c>
      <c r="L54" s="53">
        <f>'Template Format ANALISIS I'!E88</f>
        <v>130000</v>
      </c>
      <c r="M54" s="12">
        <f>'Template Format ANALISIS I'!F88</f>
        <v>21450</v>
      </c>
    </row>
    <row r="55" spans="2:13" x14ac:dyDescent="0.3">
      <c r="I55" s="43">
        <f>'Template Format ANALISIS I'!B89</f>
        <v>8.2500000000000004E-3</v>
      </c>
      <c r="J55" s="42" t="str">
        <f>'Template Format ANALISIS I'!C89</f>
        <v>OH</v>
      </c>
      <c r="K55" s="42" t="str">
        <f>'Template Format ANALISIS I'!D89</f>
        <v>Kepala Tukang</v>
      </c>
      <c r="L55" s="53">
        <f>'Template Format ANALISIS I'!E89</f>
        <v>140000</v>
      </c>
      <c r="M55" s="12">
        <f>'Template Format ANALISIS I'!F89</f>
        <v>1155</v>
      </c>
    </row>
    <row r="56" spans="2:13" x14ac:dyDescent="0.3">
      <c r="I56" s="43">
        <f>'Template Format ANALISIS I'!B91</f>
        <v>4.4999999999999998E-2</v>
      </c>
      <c r="J56" s="42" t="str">
        <f>'Template Format ANALISIS I'!C91</f>
        <v>M3</v>
      </c>
      <c r="K56" s="42" t="str">
        <f>'Template Format ANALISIS I'!D91</f>
        <v>Kayu Balok Kls III</v>
      </c>
      <c r="L56" s="53">
        <f>'Template Format ANALISIS I'!E91</f>
        <v>2485000</v>
      </c>
      <c r="M56" s="12">
        <f>'Template Format ANALISIS I'!F91</f>
        <v>111825</v>
      </c>
    </row>
    <row r="57" spans="2:13" x14ac:dyDescent="0.3">
      <c r="I57" s="43">
        <f>'Template Format ANALISIS I'!B92</f>
        <v>0.3</v>
      </c>
      <c r="J57" s="42" t="str">
        <f>'Template Format ANALISIS I'!C92</f>
        <v>Kg</v>
      </c>
      <c r="K57" s="42" t="str">
        <f>'Template Format ANALISIS I'!D92</f>
        <v>Paku 5 cm - 12 cm</v>
      </c>
      <c r="L57" s="53">
        <f>'Template Format ANALISIS I'!E92</f>
        <v>18000</v>
      </c>
      <c r="M57" s="12">
        <f>'Template Format ANALISIS I'!F92</f>
        <v>5400</v>
      </c>
    </row>
    <row r="58" spans="2:13" x14ac:dyDescent="0.3">
      <c r="I58" s="43">
        <f>'Template Format ANALISIS I'!B93</f>
        <v>0.1</v>
      </c>
      <c r="J58" s="42" t="str">
        <f>'Template Format ANALISIS I'!C93</f>
        <v>Ltr</v>
      </c>
      <c r="K58" s="42" t="str">
        <f>'Template Format ANALISIS I'!D93</f>
        <v xml:space="preserve">Minyak Bekisting </v>
      </c>
      <c r="L58" s="53">
        <f>'Template Format ANALISIS I'!E93</f>
        <v>10000</v>
      </c>
      <c r="M58" s="12">
        <f>'Template Format ANALISIS I'!F93</f>
        <v>1000</v>
      </c>
    </row>
    <row r="59" spans="2:13" x14ac:dyDescent="0.3">
      <c r="I59" s="43">
        <f>'Template Format ANALISIS I'!B94</f>
        <v>0.65</v>
      </c>
      <c r="J59" s="42" t="str">
        <f>'Template Format ANALISIS I'!C94</f>
        <v>Lbr</v>
      </c>
      <c r="K59" s="42" t="str">
        <f>'Template Format ANALISIS I'!D94</f>
        <v>Plywood Tebal 9 mm</v>
      </c>
      <c r="L59" s="53">
        <f>'Template Format ANALISIS I'!E94</f>
        <v>180500</v>
      </c>
      <c r="M59" s="12">
        <f>'Template Format ANALISIS I'!F94</f>
        <v>117325</v>
      </c>
    </row>
    <row r="60" spans="2:13" x14ac:dyDescent="0.3">
      <c r="I60" s="43"/>
      <c r="J60" s="42"/>
      <c r="K60" s="42"/>
    </row>
    <row r="61" spans="2:13" x14ac:dyDescent="0.3">
      <c r="B61" s="35">
        <v>10</v>
      </c>
      <c r="C61" s="17" t="s">
        <v>89</v>
      </c>
      <c r="I61" s="43"/>
      <c r="J61" s="42"/>
      <c r="K61" s="42"/>
    </row>
    <row r="62" spans="2:13" x14ac:dyDescent="0.3">
      <c r="B62" s="42" t="s">
        <v>78</v>
      </c>
      <c r="C62" s="35" t="s">
        <v>80</v>
      </c>
      <c r="D62" s="2" t="s">
        <v>64</v>
      </c>
      <c r="E62" s="11">
        <v>78.72</v>
      </c>
      <c r="F62" s="4">
        <f>'Template Format ANALISIS I'!F110</f>
        <v>242487.5</v>
      </c>
      <c r="G62" s="12">
        <f>F62*E62</f>
        <v>19088616</v>
      </c>
      <c r="I62" s="43">
        <f>'Template Format ANALISIS I'!B100</f>
        <v>0.30199999999999999</v>
      </c>
      <c r="J62" s="42" t="str">
        <f>'Template Format ANALISIS I'!C100</f>
        <v>OH</v>
      </c>
      <c r="K62" s="42" t="str">
        <f>'Template Format ANALISIS I'!D100</f>
        <v xml:space="preserve">Pekerja </v>
      </c>
      <c r="L62" s="53">
        <f>'Template Format ANALISIS I'!E100</f>
        <v>110000</v>
      </c>
      <c r="M62" s="12">
        <f>'Template Format ANALISIS I'!F100</f>
        <v>33220</v>
      </c>
    </row>
    <row r="63" spans="2:13" x14ac:dyDescent="0.3">
      <c r="I63" s="43">
        <f>'Template Format ANALISIS I'!B101</f>
        <v>1.5100000000000001E-2</v>
      </c>
      <c r="J63" s="42" t="str">
        <f>'Template Format ANALISIS I'!C101</f>
        <v>OH</v>
      </c>
      <c r="K63" s="42" t="str">
        <f>'Template Format ANALISIS I'!D101</f>
        <v>Mandor</v>
      </c>
      <c r="L63" s="53">
        <f>'Template Format ANALISIS I'!E101</f>
        <v>120000</v>
      </c>
      <c r="M63" s="12">
        <f>'Template Format ANALISIS I'!F101</f>
        <v>1812</v>
      </c>
    </row>
    <row r="64" spans="2:13" x14ac:dyDescent="0.3">
      <c r="I64" s="43">
        <f>'Template Format ANALISIS I'!B102</f>
        <v>0.22649999999999998</v>
      </c>
      <c r="J64" s="42" t="str">
        <f>'Template Format ANALISIS I'!C102</f>
        <v>OH</v>
      </c>
      <c r="K64" s="42" t="str">
        <f>'Template Format ANALISIS I'!D102</f>
        <v>Tukang Kayu</v>
      </c>
      <c r="L64" s="53">
        <f>'Template Format ANALISIS I'!E102</f>
        <v>130000</v>
      </c>
      <c r="M64" s="12">
        <f>'Template Format ANALISIS I'!F102</f>
        <v>29444.999999999996</v>
      </c>
    </row>
    <row r="65" spans="2:13" x14ac:dyDescent="0.3">
      <c r="I65" s="43">
        <f>'Template Format ANALISIS I'!B103</f>
        <v>1.1325E-2</v>
      </c>
      <c r="J65" s="42" t="str">
        <f>'Template Format ANALISIS I'!C103</f>
        <v>OH</v>
      </c>
      <c r="K65" s="42" t="str">
        <f>'Template Format ANALISIS I'!D103</f>
        <v>Kepala Tukang</v>
      </c>
      <c r="L65" s="53">
        <f>'Template Format ANALISIS I'!E103</f>
        <v>140000</v>
      </c>
      <c r="M65" s="12">
        <f>'Template Format ANALISIS I'!F103</f>
        <v>1585.5</v>
      </c>
    </row>
    <row r="66" spans="2:13" x14ac:dyDescent="0.3">
      <c r="I66" s="43">
        <f>'Template Format ANALISIS I'!B105</f>
        <v>0.03</v>
      </c>
      <c r="J66" s="42" t="str">
        <f>'Template Format ANALISIS I'!C105</f>
        <v>M3</v>
      </c>
      <c r="K66" s="42" t="str">
        <f>'Template Format ANALISIS I'!D105</f>
        <v>Kayu Balok Kls III</v>
      </c>
      <c r="L66" s="53">
        <f>'Template Format ANALISIS I'!E105</f>
        <v>2485000</v>
      </c>
      <c r="M66" s="12">
        <f>'Template Format ANALISIS I'!F105</f>
        <v>74550</v>
      </c>
    </row>
    <row r="67" spans="2:13" x14ac:dyDescent="0.3">
      <c r="I67" s="43">
        <f>'Template Format ANALISIS I'!B106</f>
        <v>0.4</v>
      </c>
      <c r="J67" s="42" t="str">
        <f>'Template Format ANALISIS I'!C106</f>
        <v>Kg</v>
      </c>
      <c r="K67" s="42" t="str">
        <f>'Template Format ANALISIS I'!D106</f>
        <v>Paku 5 cm - 12 cm</v>
      </c>
      <c r="L67" s="53">
        <f>'Template Format ANALISIS I'!E106</f>
        <v>18000</v>
      </c>
      <c r="M67" s="12">
        <f>'Template Format ANALISIS I'!F106</f>
        <v>7200</v>
      </c>
    </row>
    <row r="68" spans="2:13" x14ac:dyDescent="0.3">
      <c r="I68" s="43">
        <f>'Template Format ANALISIS I'!B107</f>
        <v>0.15</v>
      </c>
      <c r="J68" s="42" t="str">
        <f>'Template Format ANALISIS I'!C107</f>
        <v>Ltr</v>
      </c>
      <c r="K68" s="42" t="str">
        <f>'Template Format ANALISIS I'!D107</f>
        <v xml:space="preserve">Minyak Bekisting </v>
      </c>
      <c r="L68" s="53">
        <f>'Template Format ANALISIS I'!E107</f>
        <v>10000</v>
      </c>
      <c r="M68" s="12">
        <f>'Template Format ANALISIS I'!F107</f>
        <v>1500</v>
      </c>
    </row>
    <row r="69" spans="2:13" x14ac:dyDescent="0.3">
      <c r="I69" s="43">
        <f>'Template Format ANALISIS I'!B108</f>
        <v>0.35</v>
      </c>
      <c r="J69" s="42" t="str">
        <f>'Template Format ANALISIS I'!C108</f>
        <v>Lbr</v>
      </c>
      <c r="K69" s="42" t="str">
        <f>'Template Format ANALISIS I'!D108</f>
        <v>Plywood Tebal 9 mm</v>
      </c>
      <c r="L69" s="53">
        <f>'Template Format ANALISIS I'!E108</f>
        <v>180500</v>
      </c>
      <c r="M69" s="12">
        <f>'Template Format ANALISIS I'!F108</f>
        <v>63174.999999999993</v>
      </c>
    </row>
    <row r="70" spans="2:13" x14ac:dyDescent="0.3">
      <c r="I70" s="43">
        <f>'Template Format ANALISIS I'!B109</f>
        <v>2</v>
      </c>
      <c r="J70" s="42" t="str">
        <f>'Template Format ANALISIS I'!C109</f>
        <v>Btg</v>
      </c>
      <c r="K70" s="42" t="str">
        <f>'Template Format ANALISIS I'!D109</f>
        <v>Dolken 8-10cm/4m (Kls III)</v>
      </c>
      <c r="L70" s="53">
        <f>'Template Format ANALISIS I'!E109</f>
        <v>15000</v>
      </c>
      <c r="M70" s="12">
        <f>'Template Format ANALISIS I'!F109</f>
        <v>30000</v>
      </c>
    </row>
    <row r="71" spans="2:13" x14ac:dyDescent="0.3">
      <c r="I71" s="43"/>
    </row>
    <row r="72" spans="2:13" x14ac:dyDescent="0.3">
      <c r="B72" s="10" t="s">
        <v>36</v>
      </c>
      <c r="C72" s="10" t="s">
        <v>37</v>
      </c>
      <c r="I72" s="43"/>
    </row>
    <row r="73" spans="2:13" x14ac:dyDescent="0.3">
      <c r="B73" s="1">
        <v>1</v>
      </c>
      <c r="C73" s="1" t="s">
        <v>38</v>
      </c>
      <c r="D73" s="2" t="s">
        <v>14</v>
      </c>
      <c r="E73" s="11">
        <v>6.81</v>
      </c>
      <c r="F73" s="15">
        <f>'Template Format ANALISIS I'!F19</f>
        <v>301620</v>
      </c>
      <c r="G73" s="12">
        <f>F73*E73</f>
        <v>2054032.2</v>
      </c>
      <c r="I73" s="27">
        <f>'Template Format ANALISIS I'!B15</f>
        <v>0.3</v>
      </c>
      <c r="J73" s="13" t="str">
        <f>'Template Format ANALISIS I'!C15</f>
        <v>OH</v>
      </c>
      <c r="K73" s="13" t="str">
        <f>'Template Format ANALISIS I'!D15</f>
        <v>Pekerja</v>
      </c>
      <c r="L73" s="53">
        <f>'Template Format ANALISIS I'!E15</f>
        <v>110000</v>
      </c>
      <c r="M73" s="12">
        <f>'Template Format ANALISIS I'!F15</f>
        <v>33000</v>
      </c>
    </row>
    <row r="74" spans="2:13" x14ac:dyDescent="0.3">
      <c r="I74" s="27">
        <f>'Template Format ANALISIS I'!B16</f>
        <v>0.01</v>
      </c>
      <c r="J74" s="13" t="str">
        <f>'Template Format ANALISIS I'!C16</f>
        <v>OH</v>
      </c>
      <c r="K74" s="13" t="str">
        <f>'Template Format ANALISIS I'!D16</f>
        <v>Mandor</v>
      </c>
      <c r="L74" s="53">
        <f>'Template Format ANALISIS I'!E16</f>
        <v>120000</v>
      </c>
      <c r="M74" s="12">
        <f>'Template Format ANALISIS I'!F16</f>
        <v>1200</v>
      </c>
    </row>
    <row r="75" spans="2:13" x14ac:dyDescent="0.3">
      <c r="I75" s="27">
        <f>'Template Format ANALISIS I'!B17</f>
        <v>1.2</v>
      </c>
      <c r="J75" s="13" t="str">
        <f>'Template Format ANALISIS I'!C17</f>
        <v>M3</v>
      </c>
      <c r="K75" s="13" t="str">
        <f>'Template Format ANALISIS I'!D17</f>
        <v>Pasir Urug</v>
      </c>
      <c r="L75" s="53">
        <f>'Template Format ANALISIS I'!E17</f>
        <v>200000</v>
      </c>
      <c r="M75" s="12">
        <f>'Template Format ANALISIS I'!F17</f>
        <v>240000</v>
      </c>
    </row>
    <row r="76" spans="2:13" x14ac:dyDescent="0.3">
      <c r="K76" s="13" t="str">
        <f>'Template Format ANALISIS I'!D18</f>
        <v>B.U &amp; Kentungan (10%)</v>
      </c>
      <c r="M76" s="12">
        <f>'Template Format ANALISIS I'!F18</f>
        <v>27420</v>
      </c>
    </row>
    <row r="78" spans="2:13" x14ac:dyDescent="0.3">
      <c r="B78" s="10" t="s">
        <v>60</v>
      </c>
      <c r="C78" s="10" t="s">
        <v>39</v>
      </c>
    </row>
    <row r="79" spans="2:13" x14ac:dyDescent="0.3">
      <c r="B79" s="1">
        <v>1</v>
      </c>
      <c r="C79" s="1" t="s">
        <v>40</v>
      </c>
      <c r="D79" s="2" t="s">
        <v>14</v>
      </c>
      <c r="E79" s="11">
        <v>12</v>
      </c>
      <c r="F79" s="15">
        <f>'Template Format ANALISIS I'!F19</f>
        <v>301620</v>
      </c>
      <c r="G79" s="12">
        <f>F79*E79</f>
        <v>3619440</v>
      </c>
      <c r="I79" s="27">
        <f>'Template Format ANALISIS I'!B15</f>
        <v>0.3</v>
      </c>
      <c r="J79" s="13" t="str">
        <f>'Template Format ANALISIS I'!C15</f>
        <v>OH</v>
      </c>
      <c r="K79" s="13" t="str">
        <f>'Template Format ANALISIS I'!D15</f>
        <v>Pekerja</v>
      </c>
      <c r="L79" s="53">
        <f>'Template Format ANALISIS I'!E15</f>
        <v>110000</v>
      </c>
      <c r="M79" s="12">
        <f>'Template Format ANALISIS I'!F15</f>
        <v>33000</v>
      </c>
    </row>
    <row r="80" spans="2:13" x14ac:dyDescent="0.3">
      <c r="I80" s="27">
        <f>'Template Format ANALISIS I'!B16</f>
        <v>0.01</v>
      </c>
      <c r="J80" s="13" t="str">
        <f>'Template Format ANALISIS I'!C16</f>
        <v>OH</v>
      </c>
      <c r="K80" s="13" t="str">
        <f>'Template Format ANALISIS I'!D16</f>
        <v>Mandor</v>
      </c>
      <c r="L80" s="53">
        <f>'Template Format ANALISIS I'!E16</f>
        <v>120000</v>
      </c>
      <c r="M80" s="12">
        <f>'Template Format ANALISIS I'!F16</f>
        <v>1200</v>
      </c>
    </row>
    <row r="81" spans="2:13" x14ac:dyDescent="0.3">
      <c r="I81" s="27">
        <f>'Template Format ANALISIS I'!B17</f>
        <v>1.2</v>
      </c>
      <c r="J81" s="13" t="str">
        <f>'Template Format ANALISIS I'!C17</f>
        <v>M3</v>
      </c>
      <c r="K81" s="13" t="str">
        <f>'Template Format ANALISIS I'!D17</f>
        <v>Pasir Urug</v>
      </c>
      <c r="L81" s="53">
        <f>'Template Format ANALISIS I'!E17</f>
        <v>200000</v>
      </c>
      <c r="M81" s="12">
        <f>'Template Format ANALISIS I'!F17</f>
        <v>240000</v>
      </c>
    </row>
    <row r="82" spans="2:13" x14ac:dyDescent="0.3">
      <c r="K82" s="13" t="str">
        <f>'Template Format ANALISIS I'!D18</f>
        <v>B.U &amp; Kentungan (10%)</v>
      </c>
      <c r="M82" s="12">
        <f>'Template Format ANALISIS I'!F18</f>
        <v>27420</v>
      </c>
    </row>
    <row r="84" spans="2:13" x14ac:dyDescent="0.3">
      <c r="B84" s="35">
        <v>2</v>
      </c>
      <c r="C84" s="17" t="s">
        <v>51</v>
      </c>
      <c r="D84" s="37" t="s">
        <v>14</v>
      </c>
      <c r="E84" s="38">
        <v>12</v>
      </c>
      <c r="F84" s="39">
        <f>'Template Format ANALISIS I'!F60</f>
        <v>1161773.2645502647</v>
      </c>
      <c r="G84" s="40">
        <f>F84*E84</f>
        <v>13941279.174603175</v>
      </c>
      <c r="H84" s="35"/>
      <c r="I84" s="41">
        <f>'Template Format ANALISIS I'!B50</f>
        <v>1.65</v>
      </c>
      <c r="J84" s="42" t="str">
        <f>'Template Format ANALISIS I'!C50</f>
        <v>OH</v>
      </c>
      <c r="K84" s="42" t="str">
        <f>'Template Format ANALISIS I'!D50</f>
        <v xml:space="preserve">Pekerja </v>
      </c>
      <c r="L84" s="53">
        <f>'Template Format ANALISIS I'!E50</f>
        <v>110000</v>
      </c>
      <c r="M84" s="40">
        <f>'Template Format ANALISIS I'!F50</f>
        <v>181500</v>
      </c>
    </row>
    <row r="85" spans="2:13" x14ac:dyDescent="0.3">
      <c r="B85" s="35"/>
      <c r="C85" s="35"/>
      <c r="D85" s="37"/>
      <c r="E85" s="38"/>
      <c r="F85" s="39"/>
      <c r="G85" s="40"/>
      <c r="H85" s="35"/>
      <c r="I85" s="41">
        <f>'Template Format ANALISIS I'!B51</f>
        <v>8.3000000000000004E-2</v>
      </c>
      <c r="J85" s="42" t="str">
        <f>'Template Format ANALISIS I'!C51</f>
        <v>OH</v>
      </c>
      <c r="K85" s="42" t="str">
        <f>'Template Format ANALISIS I'!D51</f>
        <v>Mandor</v>
      </c>
      <c r="L85" s="53">
        <f>'Template Format ANALISIS I'!E51</f>
        <v>120000</v>
      </c>
      <c r="M85" s="40">
        <f>'Template Format ANALISIS I'!F51</f>
        <v>9960</v>
      </c>
    </row>
    <row r="86" spans="2:13" x14ac:dyDescent="0.3">
      <c r="B86" s="35"/>
      <c r="C86" s="35"/>
      <c r="D86" s="37"/>
      <c r="E86" s="38"/>
      <c r="F86" s="39"/>
      <c r="G86" s="40"/>
      <c r="H86" s="35"/>
      <c r="I86" s="41">
        <f>'Template Format ANALISIS I'!B52</f>
        <v>0.27500000000000002</v>
      </c>
      <c r="J86" s="42" t="str">
        <f>'Template Format ANALISIS I'!C52</f>
        <v>OH</v>
      </c>
      <c r="K86" s="42" t="str">
        <f>'Template Format ANALISIS I'!D52</f>
        <v xml:space="preserve">Tukang Batu </v>
      </c>
      <c r="L86" s="53">
        <f>'Template Format ANALISIS I'!E52</f>
        <v>130000</v>
      </c>
      <c r="M86" s="40">
        <f>'Template Format ANALISIS I'!F52</f>
        <v>35750</v>
      </c>
    </row>
    <row r="87" spans="2:13" x14ac:dyDescent="0.3">
      <c r="B87" s="35"/>
      <c r="C87" s="35"/>
      <c r="D87" s="37"/>
      <c r="E87" s="38"/>
      <c r="F87" s="39"/>
      <c r="G87" s="40"/>
      <c r="H87" s="35"/>
      <c r="I87" s="41">
        <f>'Template Format ANALISIS I'!B53</f>
        <v>2.8000000000000001E-2</v>
      </c>
      <c r="J87" s="42" t="str">
        <f>'Template Format ANALISIS I'!C53</f>
        <v>OH</v>
      </c>
      <c r="K87" s="42" t="str">
        <f>'Template Format ANALISIS I'!D53</f>
        <v>Kepala Tukang</v>
      </c>
      <c r="L87" s="53">
        <f>'Template Format ANALISIS I'!E53</f>
        <v>140000</v>
      </c>
      <c r="M87" s="40">
        <f>'Template Format ANALISIS I'!F53</f>
        <v>3920</v>
      </c>
    </row>
    <row r="88" spans="2:13" x14ac:dyDescent="0.3">
      <c r="B88" s="35"/>
      <c r="C88" s="35"/>
      <c r="D88" s="37"/>
      <c r="E88" s="38"/>
      <c r="F88" s="39"/>
      <c r="G88" s="40"/>
      <c r="H88" s="35"/>
      <c r="I88" s="41">
        <f>'Template Format ANALISIS I'!B55</f>
        <v>5.52</v>
      </c>
      <c r="J88" s="42" t="str">
        <f>'Template Format ANALISIS I'!C55</f>
        <v>Zak</v>
      </c>
      <c r="K88" s="42" t="str">
        <f>'Template Format ANALISIS I'!D55</f>
        <v>Semen 50 Kg</v>
      </c>
      <c r="L88" s="53">
        <f>'Template Format ANALISIS I'!E55</f>
        <v>75000</v>
      </c>
      <c r="M88" s="40">
        <f>'Template Format ANALISIS I'!F55</f>
        <v>413999.99999999994</v>
      </c>
    </row>
    <row r="89" spans="2:13" x14ac:dyDescent="0.3">
      <c r="B89" s="35"/>
      <c r="C89" s="35"/>
      <c r="D89" s="37"/>
      <c r="E89" s="38"/>
      <c r="F89" s="39"/>
      <c r="G89" s="40"/>
      <c r="H89" s="35"/>
      <c r="I89" s="41">
        <f>'Template Format ANALISIS I'!B56</f>
        <v>0.59142857142857141</v>
      </c>
      <c r="J89" s="42" t="str">
        <f>'Template Format ANALISIS I'!C56</f>
        <v>M3</v>
      </c>
      <c r="K89" s="42" t="str">
        <f>'Template Format ANALISIS I'!D56</f>
        <v>Pasir Beton</v>
      </c>
      <c r="L89" s="53">
        <f>'Template Format ANALISIS I'!E56</f>
        <v>215000</v>
      </c>
      <c r="M89" s="40">
        <f>'Template Format ANALISIS I'!F56</f>
        <v>127157.14285714286</v>
      </c>
    </row>
    <row r="90" spans="2:13" x14ac:dyDescent="0.3">
      <c r="B90" s="35"/>
      <c r="C90" s="35"/>
      <c r="D90" s="37"/>
      <c r="E90" s="38"/>
      <c r="F90" s="39"/>
      <c r="G90" s="40"/>
      <c r="H90" s="35"/>
      <c r="I90" s="41">
        <f>'Template Format ANALISIS I'!B57</f>
        <v>0.74962962962962965</v>
      </c>
      <c r="J90" s="42" t="str">
        <f>'Template Format ANALISIS I'!C57</f>
        <v>M3</v>
      </c>
      <c r="K90" s="42" t="str">
        <f>'Template Format ANALISIS I'!D57</f>
        <v xml:space="preserve">Kerikil </v>
      </c>
      <c r="L90" s="53">
        <f>'Template Format ANALISIS I'!E57</f>
        <v>350000</v>
      </c>
      <c r="M90" s="40">
        <f>'Template Format ANALISIS I'!F57</f>
        <v>262370.37037037039</v>
      </c>
    </row>
    <row r="91" spans="2:13" x14ac:dyDescent="0.3">
      <c r="B91" s="35"/>
      <c r="C91" s="35"/>
      <c r="D91" s="37"/>
      <c r="E91" s="38"/>
      <c r="F91" s="39"/>
      <c r="G91" s="40"/>
      <c r="H91" s="35"/>
      <c r="I91" s="41">
        <f>'Template Format ANALISIS I'!B58</f>
        <v>215</v>
      </c>
      <c r="J91" s="42" t="str">
        <f>'Template Format ANALISIS I'!C58</f>
        <v xml:space="preserve">Liter </v>
      </c>
      <c r="K91" s="42" t="str">
        <f>'Template Format ANALISIS I'!D58</f>
        <v>Air</v>
      </c>
      <c r="L91" s="53">
        <f>'Template Format ANALISIS I'!E58</f>
        <v>100</v>
      </c>
      <c r="M91" s="40">
        <f>'Template Format ANALISIS I'!F58</f>
        <v>21500</v>
      </c>
    </row>
    <row r="92" spans="2:13" x14ac:dyDescent="0.3">
      <c r="B92" s="35"/>
      <c r="C92" s="35"/>
      <c r="D92" s="37"/>
      <c r="E92" s="38"/>
      <c r="F92" s="39"/>
      <c r="G92" s="40"/>
      <c r="H92" s="35"/>
      <c r="J92" s="42"/>
      <c r="K92" s="42" t="str">
        <f>'Template Format ANALISIS I'!D59</f>
        <v>B.U &amp; Kentungan (10%)</v>
      </c>
      <c r="M92" s="40">
        <f>'Template Format ANALISIS I'!F59</f>
        <v>105615.75132275134</v>
      </c>
    </row>
    <row r="93" spans="2:13" x14ac:dyDescent="0.3">
      <c r="I93" s="41"/>
    </row>
    <row r="94" spans="2:13" x14ac:dyDescent="0.3">
      <c r="B94" s="10" t="s">
        <v>61</v>
      </c>
      <c r="C94" s="10" t="s">
        <v>62</v>
      </c>
    </row>
    <row r="95" spans="2:13" x14ac:dyDescent="0.3">
      <c r="B95" s="35">
        <v>1</v>
      </c>
      <c r="C95" s="17" t="s">
        <v>63</v>
      </c>
      <c r="D95" s="37" t="s">
        <v>64</v>
      </c>
      <c r="E95" s="38">
        <v>12.25</v>
      </c>
      <c r="F95" s="39">
        <f>'Template Format ANALISIS I'!F70</f>
        <v>95005.35</v>
      </c>
      <c r="G95" s="40">
        <f>F95*E95</f>
        <v>1163815.5375000001</v>
      </c>
      <c r="H95" s="35"/>
      <c r="I95" s="41">
        <f>'Template Format ANALISIS I'!B63</f>
        <v>0.11600000000000001</v>
      </c>
      <c r="J95" s="42" t="str">
        <f>'Template Format ANALISIS I'!C63</f>
        <v>OH</v>
      </c>
      <c r="K95" s="42" t="str">
        <f>'Template Format ANALISIS I'!D63</f>
        <v xml:space="preserve">Pekerja </v>
      </c>
      <c r="L95" s="53">
        <f>'Template Format ANALISIS I'!E63</f>
        <v>110000</v>
      </c>
      <c r="M95" s="40">
        <f>'Template Format ANALISIS I'!F63</f>
        <v>12760</v>
      </c>
    </row>
    <row r="96" spans="2:13" x14ac:dyDescent="0.3">
      <c r="B96" s="35"/>
      <c r="C96" s="35"/>
      <c r="D96" s="37"/>
      <c r="E96" s="38"/>
      <c r="F96" s="39"/>
      <c r="G96" s="40"/>
      <c r="H96" s="35"/>
      <c r="I96" s="41">
        <f>'Template Format ANALISIS I'!B64</f>
        <v>5.1000000000000004E-3</v>
      </c>
      <c r="J96" s="42" t="str">
        <f>'Template Format ANALISIS I'!C64</f>
        <v>OH</v>
      </c>
      <c r="K96" s="42" t="str">
        <f>'Template Format ANALISIS I'!D64</f>
        <v>Mandor</v>
      </c>
      <c r="L96" s="53">
        <f>'Template Format ANALISIS I'!E64</f>
        <v>120000</v>
      </c>
      <c r="M96" s="40">
        <f>'Template Format ANALISIS I'!F64</f>
        <v>612</v>
      </c>
    </row>
    <row r="97" spans="2:13" x14ac:dyDescent="0.3">
      <c r="B97" s="35"/>
      <c r="C97" s="35"/>
      <c r="D97" s="37"/>
      <c r="E97" s="38"/>
      <c r="F97" s="39"/>
      <c r="G97" s="40"/>
      <c r="H97" s="35"/>
      <c r="I97" s="41">
        <f>'Template Format ANALISIS I'!B65</f>
        <v>0.17400000000000002</v>
      </c>
      <c r="J97" s="42" t="str">
        <f>'Template Format ANALISIS I'!C65</f>
        <v>OH</v>
      </c>
      <c r="K97" s="42" t="str">
        <f>'Template Format ANALISIS I'!D65</f>
        <v xml:space="preserve">Tukang </v>
      </c>
      <c r="L97" s="53">
        <f>'Template Format ANALISIS I'!E65</f>
        <v>130000</v>
      </c>
      <c r="M97" s="40">
        <f>'Template Format ANALISIS I'!F65</f>
        <v>22620.000000000004</v>
      </c>
    </row>
    <row r="98" spans="2:13" x14ac:dyDescent="0.3">
      <c r="B98" s="35"/>
      <c r="C98" s="35"/>
      <c r="D98" s="37"/>
      <c r="E98" s="38"/>
      <c r="F98" s="39"/>
      <c r="G98" s="40"/>
      <c r="H98" s="35"/>
      <c r="I98" s="41">
        <f>'Template Format ANALISIS I'!B66</f>
        <v>5.1000000000000004E-3</v>
      </c>
      <c r="J98" s="42" t="str">
        <f>'Template Format ANALISIS I'!C66</f>
        <v>OH</v>
      </c>
      <c r="K98" s="42" t="str">
        <f>'Template Format ANALISIS I'!D66</f>
        <v>Kepala Tukang</v>
      </c>
      <c r="L98" s="53">
        <f>'Template Format ANALISIS I'!E66</f>
        <v>140000</v>
      </c>
      <c r="M98" s="40">
        <f>'Template Format ANALISIS I'!F66</f>
        <v>714</v>
      </c>
    </row>
    <row r="99" spans="2:13" x14ac:dyDescent="0.3">
      <c r="B99" s="35"/>
      <c r="C99" s="35"/>
      <c r="D99" s="37"/>
      <c r="E99" s="38"/>
      <c r="F99" s="39"/>
      <c r="G99" s="40"/>
      <c r="H99" s="35"/>
      <c r="I99" s="41">
        <f>'Template Format ANALISIS I'!B67</f>
        <v>0.38190000000000002</v>
      </c>
      <c r="J99" s="42" t="str">
        <f>'Template Format ANALISIS I'!C67</f>
        <v>Lbr</v>
      </c>
      <c r="K99" s="42" t="str">
        <f>'Template Format ANALISIS I'!D67</f>
        <v xml:space="preserve">Gypsum Board </v>
      </c>
      <c r="L99" s="53">
        <f>'Template Format ANALISIS I'!E67</f>
        <v>125000</v>
      </c>
      <c r="M99" s="40">
        <f>'Template Format ANALISIS I'!F67</f>
        <v>47737.5</v>
      </c>
    </row>
    <row r="100" spans="2:13" x14ac:dyDescent="0.3">
      <c r="B100" s="35"/>
      <c r="C100" s="35"/>
      <c r="D100" s="37"/>
      <c r="E100" s="38"/>
      <c r="F100" s="39"/>
      <c r="G100" s="40"/>
      <c r="H100" s="35"/>
      <c r="I100" s="41">
        <f>'Template Format ANALISIS I'!B68</f>
        <v>0.11</v>
      </c>
      <c r="J100" s="42" t="str">
        <f>'Template Format ANALISIS I'!C68</f>
        <v xml:space="preserve">Doz </v>
      </c>
      <c r="K100" s="42" t="str">
        <f>'Template Format ANALISIS I'!D68</f>
        <v>Paku/sekrup</v>
      </c>
      <c r="L100" s="53">
        <f>'Template Format ANALISIS I'!E68</f>
        <v>17500</v>
      </c>
      <c r="M100" s="40">
        <f>'Template Format ANALISIS I'!F68</f>
        <v>1925</v>
      </c>
    </row>
    <row r="101" spans="2:13" x14ac:dyDescent="0.3">
      <c r="B101" s="35"/>
      <c r="C101" s="35"/>
      <c r="D101" s="37"/>
      <c r="E101" s="38"/>
      <c r="F101" s="39"/>
      <c r="G101" s="40"/>
      <c r="H101" s="35"/>
      <c r="J101" s="42"/>
      <c r="K101" s="42" t="str">
        <f>'Template Format ANALISIS I'!D69</f>
        <v>B.U &amp; Kentungan (10%)</v>
      </c>
      <c r="M101" s="40">
        <f>'Template Format ANALISIS I'!F69</f>
        <v>8636.85</v>
      </c>
    </row>
    <row r="102" spans="2:13" x14ac:dyDescent="0.3">
      <c r="I102" s="41"/>
    </row>
    <row r="103" spans="2:13" x14ac:dyDescent="0.3">
      <c r="B103" s="1">
        <v>4</v>
      </c>
      <c r="C103" s="1" t="s">
        <v>70</v>
      </c>
      <c r="D103" s="2" t="s">
        <v>64</v>
      </c>
      <c r="E103" s="11">
        <v>219.6</v>
      </c>
      <c r="F103" s="4">
        <f>'Template Format ANALISIS I'!F81</f>
        <v>46475</v>
      </c>
      <c r="G103" s="40">
        <f>F103*E103</f>
        <v>10205910</v>
      </c>
      <c r="I103" s="27">
        <f>'Template Format ANALISIS I'!B73</f>
        <v>0.05</v>
      </c>
      <c r="J103" s="13" t="str">
        <f>'Template Format ANALISIS I'!C73</f>
        <v>OH</v>
      </c>
      <c r="K103" s="13" t="str">
        <f>'Template Format ANALISIS I'!D73</f>
        <v xml:space="preserve">Pekerja </v>
      </c>
      <c r="L103" s="53">
        <f>'Template Format ANALISIS I'!E73</f>
        <v>110000</v>
      </c>
      <c r="M103" s="12">
        <f>'Template Format ANALISIS I'!F73</f>
        <v>5500</v>
      </c>
    </row>
    <row r="104" spans="2:13" x14ac:dyDescent="0.3">
      <c r="I104" s="27">
        <f>'Template Format ANALISIS I'!B74</f>
        <v>2.5000000000000001E-3</v>
      </c>
      <c r="J104" s="13" t="str">
        <f>'Template Format ANALISIS I'!C74</f>
        <v>OH</v>
      </c>
      <c r="K104" s="13" t="str">
        <f>'Template Format ANALISIS I'!D74</f>
        <v>Mandor</v>
      </c>
      <c r="L104" s="53">
        <f>'Template Format ANALISIS I'!E74</f>
        <v>120000</v>
      </c>
      <c r="M104" s="12">
        <f>'Template Format ANALISIS I'!F74</f>
        <v>300</v>
      </c>
    </row>
    <row r="105" spans="2:13" x14ac:dyDescent="0.3">
      <c r="I105" s="27">
        <f>'Template Format ANALISIS I'!B75</f>
        <v>7.4999999999999997E-2</v>
      </c>
      <c r="J105" s="13" t="str">
        <f>'Template Format ANALISIS I'!C75</f>
        <v>OH</v>
      </c>
      <c r="K105" s="13" t="str">
        <f>'Template Format ANALISIS I'!D75</f>
        <v xml:space="preserve">Tukang </v>
      </c>
      <c r="L105" s="53">
        <f>'Template Format ANALISIS I'!E75</f>
        <v>130000</v>
      </c>
      <c r="M105" s="12">
        <f>'Template Format ANALISIS I'!F75</f>
        <v>9750</v>
      </c>
    </row>
    <row r="106" spans="2:13" x14ac:dyDescent="0.3">
      <c r="I106" s="27">
        <f>'Template Format ANALISIS I'!B76</f>
        <v>7.4999999999999997E-3</v>
      </c>
      <c r="J106" s="13" t="str">
        <f>'Template Format ANALISIS I'!C76</f>
        <v>OH</v>
      </c>
      <c r="K106" s="13" t="str">
        <f>'Template Format ANALISIS I'!D76</f>
        <v>Kepala Tukang</v>
      </c>
      <c r="L106" s="53">
        <f>'Template Format ANALISIS I'!E76</f>
        <v>140000</v>
      </c>
      <c r="M106" s="12">
        <f>'Template Format ANALISIS I'!F76</f>
        <v>1050</v>
      </c>
    </row>
    <row r="107" spans="2:13" x14ac:dyDescent="0.3">
      <c r="I107" s="27">
        <f>'Template Format ANALISIS I'!B77</f>
        <v>0.3</v>
      </c>
      <c r="J107" s="13" t="str">
        <f>'Template Format ANALISIS I'!C77</f>
        <v>Kg</v>
      </c>
      <c r="K107" s="13" t="str">
        <f>'Template Format ANALISIS I'!D77</f>
        <v>Cat Tembok</v>
      </c>
      <c r="L107" s="53">
        <f>'Template Format ANALISIS I'!E77</f>
        <v>60500</v>
      </c>
      <c r="M107" s="12">
        <f>'Template Format ANALISIS I'!F77</f>
        <v>18150</v>
      </c>
    </row>
    <row r="108" spans="2:13" x14ac:dyDescent="0.3">
      <c r="I108" s="27">
        <f>'Template Format ANALISIS I'!B78</f>
        <v>0.15</v>
      </c>
      <c r="J108" s="13" t="str">
        <f>'Template Format ANALISIS I'!C78</f>
        <v>Kg</v>
      </c>
      <c r="K108" s="13" t="str">
        <f>'Template Format ANALISIS I'!D78</f>
        <v>Cat Dasar</v>
      </c>
      <c r="L108" s="53">
        <f>'Template Format ANALISIS I'!E78</f>
        <v>45000</v>
      </c>
      <c r="M108" s="12">
        <f>'Template Format ANALISIS I'!F78</f>
        <v>6750</v>
      </c>
    </row>
    <row r="109" spans="2:13" x14ac:dyDescent="0.3">
      <c r="I109" s="27">
        <f>'Template Format ANALISIS I'!B79</f>
        <v>0.1</v>
      </c>
      <c r="J109" s="13" t="str">
        <f>'Template Format ANALISIS I'!C79</f>
        <v>Lbr</v>
      </c>
      <c r="K109" s="13" t="str">
        <f>'Template Format ANALISIS I'!D79</f>
        <v>Kertas Gosok</v>
      </c>
      <c r="L109" s="53">
        <f>'Template Format ANALISIS I'!E79</f>
        <v>7500</v>
      </c>
      <c r="M109" s="12">
        <f>'Template Format ANALISIS I'!F79</f>
        <v>750</v>
      </c>
    </row>
    <row r="110" spans="2:13" x14ac:dyDescent="0.3">
      <c r="K110" s="13" t="str">
        <f>'Template Format ANALISIS I'!D80</f>
        <v>B.U &amp; Kentungan (10%)</v>
      </c>
      <c r="M110" s="12">
        <f>'Template Format ANALISIS I'!F80</f>
        <v>4225</v>
      </c>
    </row>
    <row r="112" spans="2:13" x14ac:dyDescent="0.3">
      <c r="B112" s="10" t="s">
        <v>76</v>
      </c>
      <c r="C112" s="10" t="s">
        <v>77</v>
      </c>
    </row>
    <row r="113" spans="2:13" x14ac:dyDescent="0.3">
      <c r="B113" s="35">
        <v>2</v>
      </c>
      <c r="C113" s="17" t="s">
        <v>93</v>
      </c>
      <c r="D113" s="52" t="s">
        <v>64</v>
      </c>
      <c r="E113" s="38">
        <v>845.99</v>
      </c>
      <c r="F113" s="39">
        <f>'Template Format ANALISIS I'!F120</f>
        <v>77396</v>
      </c>
      <c r="G113" s="40">
        <f>F113*E113</f>
        <v>65476242.039999999</v>
      </c>
      <c r="H113" s="35"/>
      <c r="I113" s="41">
        <f>'Template Format ANALISIS I'!B113</f>
        <v>0.3</v>
      </c>
      <c r="J113" s="42" t="str">
        <f>'Template Format ANALISIS I'!C113</f>
        <v>OH</v>
      </c>
      <c r="K113" s="42" t="str">
        <f>'Template Format ANALISIS I'!D113</f>
        <v xml:space="preserve">Pekerja </v>
      </c>
      <c r="L113" s="53">
        <f>'Template Format ANALISIS I'!E113</f>
        <v>110000</v>
      </c>
      <c r="M113" s="40">
        <f>'Template Format ANALISIS I'!F113</f>
        <v>33000</v>
      </c>
    </row>
    <row r="114" spans="2:13" x14ac:dyDescent="0.3">
      <c r="B114" s="35"/>
      <c r="C114" s="35"/>
      <c r="D114" s="37"/>
      <c r="E114" s="38"/>
      <c r="F114" s="39"/>
      <c r="G114" s="40"/>
      <c r="H114" s="35"/>
      <c r="I114" s="41">
        <f>'Template Format ANALISIS I'!B114</f>
        <v>1.4999999999999999E-2</v>
      </c>
      <c r="J114" s="42" t="str">
        <f>'Template Format ANALISIS I'!C114</f>
        <v>OH</v>
      </c>
      <c r="K114" s="42" t="str">
        <f>'Template Format ANALISIS I'!D114</f>
        <v>Mandor</v>
      </c>
      <c r="L114" s="53">
        <f>'Template Format ANALISIS I'!E114</f>
        <v>120000</v>
      </c>
      <c r="M114" s="40">
        <f>'Template Format ANALISIS I'!F114</f>
        <v>1800</v>
      </c>
    </row>
    <row r="115" spans="2:13" x14ac:dyDescent="0.3">
      <c r="B115" s="35"/>
      <c r="C115" s="35"/>
      <c r="D115" s="37"/>
      <c r="E115" s="38"/>
      <c r="F115" s="39"/>
      <c r="G115" s="40"/>
      <c r="H115" s="35"/>
      <c r="I115" s="41">
        <f>'Template Format ANALISIS I'!B115</f>
        <v>0.15</v>
      </c>
      <c r="J115" s="42" t="str">
        <f>'Template Format ANALISIS I'!C115</f>
        <v>OH</v>
      </c>
      <c r="K115" s="42" t="str">
        <f>'Template Format ANALISIS I'!D115</f>
        <v xml:space="preserve">Tukang </v>
      </c>
      <c r="L115" s="53">
        <f>'Template Format ANALISIS I'!E115</f>
        <v>130000</v>
      </c>
      <c r="M115" s="40">
        <f>'Template Format ANALISIS I'!F115</f>
        <v>19500</v>
      </c>
    </row>
    <row r="116" spans="2:13" x14ac:dyDescent="0.3">
      <c r="B116" s="35"/>
      <c r="C116" s="35"/>
      <c r="D116" s="37"/>
      <c r="E116" s="38"/>
      <c r="F116" s="39"/>
      <c r="G116" s="40"/>
      <c r="H116" s="35"/>
      <c r="I116" s="41">
        <f>'Template Format ANALISIS I'!B116</f>
        <v>1.4999999999999999E-2</v>
      </c>
      <c r="J116" s="42" t="str">
        <f>'Template Format ANALISIS I'!C116</f>
        <v>OH</v>
      </c>
      <c r="K116" s="42" t="str">
        <f>'Template Format ANALISIS I'!D116</f>
        <v>Kepala Tukang</v>
      </c>
      <c r="L116" s="53">
        <f>'Template Format ANALISIS I'!E116</f>
        <v>140000</v>
      </c>
      <c r="M116" s="40">
        <f>'Template Format ANALISIS I'!F116</f>
        <v>2100</v>
      </c>
    </row>
    <row r="117" spans="2:13" x14ac:dyDescent="0.3">
      <c r="B117" s="35"/>
      <c r="C117" s="35"/>
      <c r="D117" s="37"/>
      <c r="E117" s="38"/>
      <c r="F117" s="39"/>
      <c r="G117" s="40"/>
      <c r="H117" s="35"/>
      <c r="I117" s="41">
        <f>'Template Format ANALISIS I'!B117</f>
        <v>0.12480000000000001</v>
      </c>
      <c r="J117" s="42" t="str">
        <f>'Template Format ANALISIS I'!C117</f>
        <v>Zak</v>
      </c>
      <c r="K117" s="42" t="str">
        <f>'Template Format ANALISIS I'!D117</f>
        <v>Semen 50 Kg</v>
      </c>
      <c r="L117" s="53">
        <f>'Template Format ANALISIS I'!E117</f>
        <v>75000</v>
      </c>
      <c r="M117" s="40">
        <f>'Template Format ANALISIS I'!F117</f>
        <v>9360</v>
      </c>
    </row>
    <row r="118" spans="2:13" x14ac:dyDescent="0.3">
      <c r="B118" s="35"/>
      <c r="C118" s="35"/>
      <c r="D118" s="37"/>
      <c r="E118" s="38"/>
      <c r="F118" s="39"/>
      <c r="G118" s="40"/>
      <c r="H118" s="35"/>
      <c r="I118" s="41">
        <f>'Template Format ANALISIS I'!B118</f>
        <v>2.3E-2</v>
      </c>
      <c r="J118" s="42" t="str">
        <f>'Template Format ANALISIS I'!C118</f>
        <v>M3</v>
      </c>
      <c r="K118" s="42" t="str">
        <f>'Template Format ANALISIS I'!D118</f>
        <v>Pasir Pasang</v>
      </c>
      <c r="L118" s="53">
        <f>'Template Format ANALISIS I'!E118</f>
        <v>200000</v>
      </c>
      <c r="M118" s="40">
        <f>'Template Format ANALISIS I'!F118</f>
        <v>4600</v>
      </c>
    </row>
    <row r="119" spans="2:13" x14ac:dyDescent="0.3">
      <c r="B119" s="35"/>
      <c r="C119" s="35"/>
      <c r="D119" s="37"/>
      <c r="E119" s="38"/>
      <c r="F119" s="39"/>
      <c r="G119" s="40"/>
      <c r="H119" s="35"/>
      <c r="I119" s="41"/>
      <c r="J119" s="42"/>
      <c r="K119" s="42" t="str">
        <f>'Template Format ANALISIS I'!D119</f>
        <v>B.U &amp; Kentungan (10%)</v>
      </c>
      <c r="M119" s="40">
        <f>'Template Format ANALISIS I'!F119</f>
        <v>7036</v>
      </c>
    </row>
    <row r="121" spans="2:13" x14ac:dyDescent="0.3">
      <c r="B121" s="35">
        <v>4</v>
      </c>
      <c r="C121" s="17" t="s">
        <v>95</v>
      </c>
      <c r="D121" s="37" t="s">
        <v>64</v>
      </c>
      <c r="E121" s="38">
        <v>845.99</v>
      </c>
      <c r="F121" s="39">
        <f>'Template Format ANALISIS I'!F129</f>
        <v>42872.5</v>
      </c>
      <c r="G121" s="40">
        <f>F121*E121</f>
        <v>36269706.274999999</v>
      </c>
      <c r="H121" s="35"/>
      <c r="I121" s="41">
        <f>'Template Format ANALISIS I'!B123</f>
        <v>0.05</v>
      </c>
      <c r="J121" s="41" t="str">
        <f>'Template Format ANALISIS I'!C123</f>
        <v>OH</v>
      </c>
      <c r="K121" s="41" t="str">
        <f>'Template Format ANALISIS I'!D123</f>
        <v xml:space="preserve">Pekerja </v>
      </c>
      <c r="L121" s="56">
        <f>'Template Format ANALISIS I'!E123</f>
        <v>110000</v>
      </c>
      <c r="M121" s="40">
        <f>'Template Format ANALISIS I'!F123</f>
        <v>5500</v>
      </c>
    </row>
    <row r="122" spans="2:13" x14ac:dyDescent="0.3">
      <c r="B122" s="35"/>
      <c r="C122" s="35"/>
      <c r="D122" s="37"/>
      <c r="E122" s="38"/>
      <c r="F122" s="39"/>
      <c r="G122" s="40"/>
      <c r="H122" s="35"/>
      <c r="I122" s="41">
        <f>'Template Format ANALISIS I'!B124</f>
        <v>0.01</v>
      </c>
      <c r="J122" s="41" t="str">
        <f>'Template Format ANALISIS I'!C124</f>
        <v>OH</v>
      </c>
      <c r="K122" s="41" t="str">
        <f>'Template Format ANALISIS I'!D124</f>
        <v>Mandor</v>
      </c>
      <c r="L122" s="56">
        <f>'Template Format ANALISIS I'!E124</f>
        <v>120000</v>
      </c>
      <c r="M122" s="40">
        <f>'Template Format ANALISIS I'!F124</f>
        <v>1200</v>
      </c>
    </row>
    <row r="123" spans="2:13" x14ac:dyDescent="0.3">
      <c r="B123" s="35"/>
      <c r="C123" s="35"/>
      <c r="D123" s="37"/>
      <c r="E123" s="38"/>
      <c r="F123" s="39"/>
      <c r="G123" s="40"/>
      <c r="H123" s="35"/>
      <c r="I123" s="41">
        <f>'Template Format ANALISIS I'!B125</f>
        <v>0.2</v>
      </c>
      <c r="J123" s="41" t="str">
        <f>'Template Format ANALISIS I'!C125</f>
        <v>OH</v>
      </c>
      <c r="K123" s="41" t="str">
        <f>'Template Format ANALISIS I'!D125</f>
        <v xml:space="preserve">Tukang </v>
      </c>
      <c r="L123" s="56">
        <f>'Template Format ANALISIS I'!E125</f>
        <v>130000</v>
      </c>
      <c r="M123" s="40">
        <f>'Template Format ANALISIS I'!F125</f>
        <v>26000</v>
      </c>
    </row>
    <row r="124" spans="2:13" x14ac:dyDescent="0.3">
      <c r="B124" s="35"/>
      <c r="C124" s="35"/>
      <c r="D124" s="37"/>
      <c r="E124" s="38"/>
      <c r="F124" s="39"/>
      <c r="G124" s="40"/>
      <c r="H124" s="35"/>
      <c r="I124" s="41">
        <f>'Template Format ANALISIS I'!B126</f>
        <v>0.01</v>
      </c>
      <c r="J124" s="41" t="str">
        <f>'Template Format ANALISIS I'!C126</f>
        <v>OH</v>
      </c>
      <c r="K124" s="41" t="str">
        <f>'Template Format ANALISIS I'!D126</f>
        <v>Kepala Tukang</v>
      </c>
      <c r="L124" s="56">
        <f>'Template Format ANALISIS I'!E126</f>
        <v>140000</v>
      </c>
      <c r="M124" s="40">
        <f>'Template Format ANALISIS I'!F126</f>
        <v>1400</v>
      </c>
    </row>
    <row r="125" spans="2:13" x14ac:dyDescent="0.3">
      <c r="B125" s="35"/>
      <c r="C125" s="35"/>
      <c r="D125" s="37"/>
      <c r="E125" s="38"/>
      <c r="F125" s="39"/>
      <c r="G125" s="40"/>
      <c r="H125" s="35"/>
      <c r="I125" s="41">
        <f>'Template Format ANALISIS I'!B127</f>
        <v>6.5000000000000002E-2</v>
      </c>
      <c r="J125" s="41" t="str">
        <f>'Template Format ANALISIS I'!C127</f>
        <v>Zak</v>
      </c>
      <c r="K125" s="41" t="str">
        <f>'Template Format ANALISIS I'!D127</f>
        <v>Semen 50 Kg</v>
      </c>
      <c r="L125" s="56">
        <f>'Template Format ANALISIS I'!E127</f>
        <v>75000</v>
      </c>
      <c r="M125" s="40">
        <f>'Template Format ANALISIS I'!F127</f>
        <v>4875</v>
      </c>
    </row>
    <row r="126" spans="2:13" x14ac:dyDescent="0.3">
      <c r="B126" s="35"/>
      <c r="C126" s="35"/>
      <c r="D126" s="37"/>
      <c r="E126" s="38"/>
      <c r="F126" s="39"/>
      <c r="G126" s="40"/>
      <c r="H126" s="35"/>
      <c r="I126" s="41"/>
      <c r="J126" s="42"/>
      <c r="K126" s="41" t="str">
        <f>'Template Format ANALISIS I'!D128</f>
        <v>B.U &amp; Kentungan (10%)</v>
      </c>
      <c r="M126" s="40">
        <f>'Template Format ANALISIS I'!F128</f>
        <v>3897.5</v>
      </c>
    </row>
    <row r="127" spans="2:13" x14ac:dyDescent="0.3">
      <c r="B127" s="35"/>
      <c r="C127" s="35"/>
      <c r="D127" s="37"/>
      <c r="E127" s="38"/>
      <c r="F127" s="39"/>
      <c r="G127" s="40"/>
      <c r="H127" s="35"/>
      <c r="I127" s="41"/>
      <c r="J127" s="42"/>
      <c r="K127" s="42"/>
      <c r="M127" s="40"/>
    </row>
    <row r="128" spans="2:13" x14ac:dyDescent="0.3">
      <c r="B128" s="1">
        <v>6</v>
      </c>
      <c r="C128" s="17" t="s">
        <v>97</v>
      </c>
      <c r="D128" s="2" t="s">
        <v>64</v>
      </c>
      <c r="E128" s="11">
        <v>159.65</v>
      </c>
      <c r="F128" s="4">
        <f>'Template Format ANALISIS I'!F140</f>
        <v>52910</v>
      </c>
      <c r="G128" s="40">
        <f>F128*E128</f>
        <v>8447081.5</v>
      </c>
      <c r="I128" s="27">
        <f>'Template Format ANALISIS I'!B132</f>
        <v>0.05</v>
      </c>
      <c r="J128" s="27" t="str">
        <f>'Template Format ANALISIS I'!C132</f>
        <v>OH</v>
      </c>
      <c r="K128" s="27" t="str">
        <f>'Template Format ANALISIS I'!D132</f>
        <v xml:space="preserve">Pekerja </v>
      </c>
      <c r="L128" s="53">
        <f>'Template Format ANALISIS I'!E132</f>
        <v>110000</v>
      </c>
      <c r="M128" s="12">
        <f>'Template Format ANALISIS I'!F132</f>
        <v>5500</v>
      </c>
    </row>
    <row r="129" spans="2:13" x14ac:dyDescent="0.3">
      <c r="I129" s="27">
        <f>'Template Format ANALISIS I'!B133</f>
        <v>2.5000000000000001E-3</v>
      </c>
      <c r="J129" s="27" t="str">
        <f>'Template Format ANALISIS I'!C133</f>
        <v>OH</v>
      </c>
      <c r="K129" s="27" t="str">
        <f>'Template Format ANALISIS I'!D133</f>
        <v>Mandor</v>
      </c>
      <c r="L129" s="53">
        <f>'Template Format ANALISIS I'!E133</f>
        <v>120000</v>
      </c>
      <c r="M129" s="12">
        <f>'Template Format ANALISIS I'!F133</f>
        <v>300</v>
      </c>
    </row>
    <row r="130" spans="2:13" x14ac:dyDescent="0.3">
      <c r="I130" s="27">
        <f>'Template Format ANALISIS I'!B134</f>
        <v>7.4999999999999997E-2</v>
      </c>
      <c r="J130" s="27" t="str">
        <f>'Template Format ANALISIS I'!C134</f>
        <v>OH</v>
      </c>
      <c r="K130" s="27" t="str">
        <f>'Template Format ANALISIS I'!D134</f>
        <v xml:space="preserve">Tukang </v>
      </c>
      <c r="L130" s="53">
        <f>'Template Format ANALISIS I'!E134</f>
        <v>130000</v>
      </c>
      <c r="M130" s="12">
        <f>'Template Format ANALISIS I'!F134</f>
        <v>9750</v>
      </c>
    </row>
    <row r="131" spans="2:13" x14ac:dyDescent="0.3">
      <c r="I131" s="27">
        <f>'Template Format ANALISIS I'!B135</f>
        <v>7.4999999999999997E-3</v>
      </c>
      <c r="J131" s="27" t="str">
        <f>'Template Format ANALISIS I'!C135</f>
        <v>OH</v>
      </c>
      <c r="K131" s="27" t="str">
        <f>'Template Format ANALISIS I'!D135</f>
        <v>Kepala Tukang</v>
      </c>
      <c r="L131" s="53">
        <f>'Template Format ANALISIS I'!E135</f>
        <v>140000</v>
      </c>
      <c r="M131" s="12">
        <f>'Template Format ANALISIS I'!F135</f>
        <v>1050</v>
      </c>
    </row>
    <row r="132" spans="2:13" x14ac:dyDescent="0.3">
      <c r="I132" s="27">
        <f>'Template Format ANALISIS I'!B136</f>
        <v>0.3</v>
      </c>
      <c r="J132" s="27" t="str">
        <f>'Template Format ANALISIS I'!C136</f>
        <v>Kg</v>
      </c>
      <c r="K132" s="27" t="str">
        <f>'Template Format ANALISIS I'!D136</f>
        <v>Cat Tembok</v>
      </c>
      <c r="L132" s="53">
        <f>'Template Format ANALISIS I'!E136</f>
        <v>80000</v>
      </c>
      <c r="M132" s="12">
        <f>'Template Format ANALISIS I'!F136</f>
        <v>24000</v>
      </c>
    </row>
    <row r="133" spans="2:13" x14ac:dyDescent="0.3">
      <c r="I133" s="27">
        <f>'Template Format ANALISIS I'!B137</f>
        <v>0.15</v>
      </c>
      <c r="J133" s="27" t="str">
        <f>'Template Format ANALISIS I'!C137</f>
        <v>Kg</v>
      </c>
      <c r="K133" s="27" t="str">
        <f>'Template Format ANALISIS I'!D137</f>
        <v>Cat Dasar</v>
      </c>
      <c r="L133" s="53">
        <f>'Template Format ANALISIS I'!E137</f>
        <v>45000</v>
      </c>
      <c r="M133" s="12">
        <f>'Template Format ANALISIS I'!F137</f>
        <v>6750</v>
      </c>
    </row>
    <row r="134" spans="2:13" x14ac:dyDescent="0.3">
      <c r="I134" s="27">
        <f>'Template Format ANALISIS I'!B138</f>
        <v>0.1</v>
      </c>
      <c r="J134" s="27" t="str">
        <f>'Template Format ANALISIS I'!C138</f>
        <v>Lbr</v>
      </c>
      <c r="K134" s="27" t="str">
        <f>'Template Format ANALISIS I'!D138</f>
        <v>Kertas Gosok</v>
      </c>
      <c r="L134" s="53">
        <f>'Template Format ANALISIS I'!E138</f>
        <v>7500</v>
      </c>
      <c r="M134" s="12">
        <f>'Template Format ANALISIS I'!F138</f>
        <v>750</v>
      </c>
    </row>
    <row r="135" spans="2:13" x14ac:dyDescent="0.3">
      <c r="K135" s="27" t="str">
        <f>'Template Format ANALISIS I'!D139</f>
        <v>B.U &amp; Kentungan (10%)</v>
      </c>
      <c r="M135" s="12">
        <f>'Template Format ANALISIS I'!F139</f>
        <v>4810</v>
      </c>
    </row>
    <row r="137" spans="2:13" x14ac:dyDescent="0.3">
      <c r="B137" s="1">
        <v>7</v>
      </c>
      <c r="C137" s="17" t="s">
        <v>99</v>
      </c>
      <c r="D137" s="2" t="s">
        <v>64</v>
      </c>
      <c r="E137" s="11">
        <v>662.66</v>
      </c>
      <c r="F137" s="4">
        <f>'Template Format ANALISIS I'!F81</f>
        <v>46475</v>
      </c>
      <c r="G137" s="40">
        <f>F137*E137</f>
        <v>30797123.5</v>
      </c>
      <c r="I137" s="27">
        <f>'Template Format ANALISIS I'!B73</f>
        <v>0.05</v>
      </c>
      <c r="J137" s="27" t="str">
        <f>'Template Format ANALISIS I'!C73</f>
        <v>OH</v>
      </c>
      <c r="K137" s="27" t="str">
        <f>'Template Format ANALISIS I'!D73</f>
        <v xml:space="preserve">Pekerja </v>
      </c>
      <c r="L137" s="53">
        <f>'Template Format ANALISIS I'!E73</f>
        <v>110000</v>
      </c>
      <c r="M137" s="12">
        <f>'Template Format ANALISIS I'!F73</f>
        <v>5500</v>
      </c>
    </row>
    <row r="138" spans="2:13" x14ac:dyDescent="0.3">
      <c r="I138" s="27">
        <f>'Template Format ANALISIS I'!B74</f>
        <v>2.5000000000000001E-3</v>
      </c>
      <c r="J138" s="27" t="str">
        <f>'Template Format ANALISIS I'!C74</f>
        <v>OH</v>
      </c>
      <c r="K138" s="27" t="str">
        <f>'Template Format ANALISIS I'!D74</f>
        <v>Mandor</v>
      </c>
      <c r="L138" s="53">
        <f>'Template Format ANALISIS I'!E74</f>
        <v>120000</v>
      </c>
      <c r="M138" s="12">
        <f>'Template Format ANALISIS I'!F74</f>
        <v>300</v>
      </c>
    </row>
    <row r="139" spans="2:13" x14ac:dyDescent="0.3">
      <c r="I139" s="27">
        <f>'Template Format ANALISIS I'!B75</f>
        <v>7.4999999999999997E-2</v>
      </c>
      <c r="J139" s="27" t="str">
        <f>'Template Format ANALISIS I'!C75</f>
        <v>OH</v>
      </c>
      <c r="K139" s="27" t="str">
        <f>'Template Format ANALISIS I'!D75</f>
        <v xml:space="preserve">Tukang </v>
      </c>
      <c r="L139" s="53">
        <f>'Template Format ANALISIS I'!E75</f>
        <v>130000</v>
      </c>
      <c r="M139" s="12">
        <f>'Template Format ANALISIS I'!F75</f>
        <v>9750</v>
      </c>
    </row>
    <row r="140" spans="2:13" x14ac:dyDescent="0.3">
      <c r="I140" s="27">
        <f>'Template Format ANALISIS I'!B76</f>
        <v>7.4999999999999997E-3</v>
      </c>
      <c r="J140" s="27" t="str">
        <f>'Template Format ANALISIS I'!C76</f>
        <v>OH</v>
      </c>
      <c r="K140" s="27" t="str">
        <f>'Template Format ANALISIS I'!D76</f>
        <v>Kepala Tukang</v>
      </c>
      <c r="L140" s="53">
        <f>'Template Format ANALISIS I'!E76</f>
        <v>140000</v>
      </c>
      <c r="M140" s="12">
        <f>'Template Format ANALISIS I'!F76</f>
        <v>1050</v>
      </c>
    </row>
    <row r="141" spans="2:13" x14ac:dyDescent="0.3">
      <c r="I141" s="27">
        <f>'Template Format ANALISIS I'!B77</f>
        <v>0.3</v>
      </c>
      <c r="J141" s="27" t="str">
        <f>'Template Format ANALISIS I'!C77</f>
        <v>Kg</v>
      </c>
      <c r="K141" s="27" t="str">
        <f>'Template Format ANALISIS I'!D77</f>
        <v>Cat Tembok</v>
      </c>
      <c r="L141" s="53">
        <f>'Template Format ANALISIS I'!E77</f>
        <v>60500</v>
      </c>
      <c r="M141" s="12">
        <f>'Template Format ANALISIS I'!F77</f>
        <v>18150</v>
      </c>
    </row>
    <row r="142" spans="2:13" x14ac:dyDescent="0.3">
      <c r="I142" s="27">
        <f>'Template Format ANALISIS I'!B78</f>
        <v>0.15</v>
      </c>
      <c r="J142" s="27" t="str">
        <f>'Template Format ANALISIS I'!C78</f>
        <v>Kg</v>
      </c>
      <c r="K142" s="27" t="str">
        <f>'Template Format ANALISIS I'!D78</f>
        <v>Cat Dasar</v>
      </c>
      <c r="L142" s="53">
        <f>'Template Format ANALISIS I'!E78</f>
        <v>45000</v>
      </c>
      <c r="M142" s="12">
        <f>'Template Format ANALISIS I'!F78</f>
        <v>6750</v>
      </c>
    </row>
    <row r="143" spans="2:13" x14ac:dyDescent="0.3">
      <c r="I143" s="27">
        <f>'Template Format ANALISIS I'!B79</f>
        <v>0.1</v>
      </c>
      <c r="J143" s="27" t="str">
        <f>'Template Format ANALISIS I'!C79</f>
        <v>Lbr</v>
      </c>
      <c r="K143" s="27" t="str">
        <f>'Template Format ANALISIS I'!D79</f>
        <v>Kertas Gosok</v>
      </c>
      <c r="L143" s="53">
        <f>'Template Format ANALISIS I'!E79</f>
        <v>7500</v>
      </c>
      <c r="M143" s="12">
        <f>'Template Format ANALISIS I'!F79</f>
        <v>750</v>
      </c>
    </row>
    <row r="144" spans="2:13" x14ac:dyDescent="0.3">
      <c r="K144" s="27" t="str">
        <f>'Template Format ANALISIS I'!D80</f>
        <v>B.U &amp; Kentungan (10%)</v>
      </c>
      <c r="M144" s="12">
        <f>'Template Format ANALISIS I'!F80</f>
        <v>4225</v>
      </c>
    </row>
    <row r="146" spans="2:13" x14ac:dyDescent="0.3">
      <c r="B146" s="57" t="s">
        <v>101</v>
      </c>
      <c r="C146" s="58" t="s">
        <v>102</v>
      </c>
      <c r="D146" s="62"/>
      <c r="E146" s="63"/>
      <c r="F146" s="64"/>
      <c r="G146" s="61"/>
    </row>
    <row r="147" spans="2:13" x14ac:dyDescent="0.3">
      <c r="B147" s="65">
        <v>1</v>
      </c>
      <c r="C147" s="17" t="s">
        <v>103</v>
      </c>
      <c r="D147" s="62" t="s">
        <v>104</v>
      </c>
      <c r="E147" s="63">
        <v>30</v>
      </c>
      <c r="F147" s="64">
        <f>'Template Format ANALISIS I'!F150</f>
        <v>52707.6</v>
      </c>
      <c r="G147" s="61">
        <f>F147*E147</f>
        <v>1581228</v>
      </c>
      <c r="I147" s="27">
        <f>'Template Format ANALISIS I'!B143</f>
        <v>3.5999999999999997E-2</v>
      </c>
      <c r="J147" s="27" t="str">
        <f>'Template Format ANALISIS I'!C143</f>
        <v>OH</v>
      </c>
      <c r="K147" s="27" t="str">
        <f>'Template Format ANALISIS I'!D143</f>
        <v xml:space="preserve">Pekerja </v>
      </c>
      <c r="L147" s="53">
        <f>'Template Format ANALISIS I'!E143</f>
        <v>110000</v>
      </c>
      <c r="M147" s="12">
        <f>'Template Format ANALISIS I'!F143</f>
        <v>3959.9999999999995</v>
      </c>
    </row>
    <row r="148" spans="2:13" x14ac:dyDescent="0.3">
      <c r="I148" s="27">
        <f>'Template Format ANALISIS I'!B144</f>
        <v>1.8E-3</v>
      </c>
      <c r="J148" s="27" t="str">
        <f>'Template Format ANALISIS I'!C144</f>
        <v>OH</v>
      </c>
      <c r="K148" s="27" t="str">
        <f>'Template Format ANALISIS I'!D144</f>
        <v>Mandor</v>
      </c>
      <c r="L148" s="53">
        <f>'Template Format ANALISIS I'!E144</f>
        <v>120000</v>
      </c>
      <c r="M148" s="12">
        <f>'Template Format ANALISIS I'!F144</f>
        <v>216</v>
      </c>
    </row>
    <row r="149" spans="2:13" x14ac:dyDescent="0.3">
      <c r="I149" s="27">
        <f>'Template Format ANALISIS I'!B145</f>
        <v>0.06</v>
      </c>
      <c r="J149" s="27" t="str">
        <f>'Template Format ANALISIS I'!C145</f>
        <v>OH</v>
      </c>
      <c r="K149" s="27" t="str">
        <f>'Template Format ANALISIS I'!D145</f>
        <v xml:space="preserve">Tukang </v>
      </c>
      <c r="L149" s="53">
        <f>'Template Format ANALISIS I'!E145</f>
        <v>130000</v>
      </c>
      <c r="M149" s="12">
        <f>'Template Format ANALISIS I'!F145</f>
        <v>7800</v>
      </c>
    </row>
    <row r="150" spans="2:13" x14ac:dyDescent="0.3">
      <c r="I150" s="27">
        <f>'Template Format ANALISIS I'!B146</f>
        <v>6.0000000000000001E-3</v>
      </c>
      <c r="J150" s="27" t="str">
        <f>'Template Format ANALISIS I'!C146</f>
        <v>OH</v>
      </c>
      <c r="K150" s="27" t="str">
        <f>'Template Format ANALISIS I'!D146</f>
        <v>Kepala Tukang</v>
      </c>
      <c r="L150" s="53">
        <f>'Template Format ANALISIS I'!E146</f>
        <v>140000</v>
      </c>
      <c r="M150" s="12">
        <f>'Template Format ANALISIS I'!F146</f>
        <v>840</v>
      </c>
    </row>
    <row r="151" spans="2:13" x14ac:dyDescent="0.3">
      <c r="I151" s="27">
        <f>'Template Format ANALISIS I'!B147</f>
        <v>1.2</v>
      </c>
      <c r="J151" s="27" t="str">
        <f>'Template Format ANALISIS I'!C147</f>
        <v>M</v>
      </c>
      <c r="K151" s="27" t="str">
        <f>'Template Format ANALISIS I'!D147</f>
        <v>Pipa PVC</v>
      </c>
      <c r="L151" s="53">
        <f>'Template Format ANALISIS I'!E147</f>
        <v>27000</v>
      </c>
      <c r="M151" s="12">
        <f>'Template Format ANALISIS I'!F147</f>
        <v>32400</v>
      </c>
    </row>
    <row r="152" spans="2:13" x14ac:dyDescent="0.3">
      <c r="I152" s="27">
        <f>'Template Format ANALISIS I'!B148</f>
        <v>1</v>
      </c>
      <c r="J152" s="27"/>
      <c r="K152" s="27" t="str">
        <f>'Template Format ANALISIS I'!D148</f>
        <v>Perlengkapan</v>
      </c>
      <c r="L152" s="53">
        <f>'Template Format ANALISIS I'!E148</f>
        <v>2700</v>
      </c>
      <c r="M152" s="12">
        <f>'Template Format ANALISIS I'!F148</f>
        <v>2700</v>
      </c>
    </row>
    <row r="153" spans="2:13" x14ac:dyDescent="0.3">
      <c r="K153" s="27" t="str">
        <f>'Template Format ANALISIS I'!D149</f>
        <v>B.U &amp; Kentungan (10%)</v>
      </c>
      <c r="M153" s="12">
        <f>'Template Format ANALISIS I'!F149</f>
        <v>4791.6000000000004</v>
      </c>
    </row>
    <row r="155" spans="2:13" x14ac:dyDescent="0.3">
      <c r="B155" s="1">
        <v>2</v>
      </c>
      <c r="C155" s="17" t="s">
        <v>109</v>
      </c>
      <c r="D155" s="52" t="s">
        <v>104</v>
      </c>
      <c r="E155" s="11">
        <v>15</v>
      </c>
      <c r="F155" s="4">
        <f>'Template Format ANALISIS I'!F160</f>
        <v>62717.599999999999</v>
      </c>
      <c r="G155" s="61">
        <f>F155*E155</f>
        <v>940764</v>
      </c>
      <c r="I155" s="27">
        <f>'Template Format ANALISIS I'!B153</f>
        <v>3.5999999999999997E-2</v>
      </c>
      <c r="J155" s="27" t="str">
        <f>'Template Format ANALISIS I'!C153</f>
        <v>OH</v>
      </c>
      <c r="K155" s="27" t="str">
        <f>'Template Format ANALISIS I'!D153</f>
        <v xml:space="preserve">Pekerja </v>
      </c>
      <c r="L155" s="27">
        <f>'Template Format ANALISIS I'!E153</f>
        <v>110000</v>
      </c>
      <c r="M155" s="12">
        <f>'Template Format ANALISIS I'!F153</f>
        <v>3959.9999999999995</v>
      </c>
    </row>
    <row r="156" spans="2:13" x14ac:dyDescent="0.3">
      <c r="I156" s="27">
        <f>'Template Format ANALISIS I'!B154</f>
        <v>1.8E-3</v>
      </c>
      <c r="J156" s="27" t="str">
        <f>'Template Format ANALISIS I'!C154</f>
        <v>OH</v>
      </c>
      <c r="K156" s="27" t="str">
        <f>'Template Format ANALISIS I'!D154</f>
        <v>Mandor</v>
      </c>
      <c r="L156" s="27">
        <f>'Template Format ANALISIS I'!E154</f>
        <v>120000</v>
      </c>
      <c r="M156" s="12">
        <f>'Template Format ANALISIS I'!F154</f>
        <v>216</v>
      </c>
    </row>
    <row r="157" spans="2:13" x14ac:dyDescent="0.3">
      <c r="I157" s="27">
        <f>'Template Format ANALISIS I'!B155</f>
        <v>0.06</v>
      </c>
      <c r="J157" s="27" t="str">
        <f>'Template Format ANALISIS I'!C155</f>
        <v>OH</v>
      </c>
      <c r="K157" s="27" t="str">
        <f>'Template Format ANALISIS I'!D155</f>
        <v xml:space="preserve">Tukang </v>
      </c>
      <c r="L157" s="27">
        <f>'Template Format ANALISIS I'!E155</f>
        <v>130000</v>
      </c>
      <c r="M157" s="12">
        <f>'Template Format ANALISIS I'!F155</f>
        <v>7800</v>
      </c>
    </row>
    <row r="158" spans="2:13" x14ac:dyDescent="0.3">
      <c r="I158" s="27">
        <f>'Template Format ANALISIS I'!B156</f>
        <v>6.0000000000000001E-3</v>
      </c>
      <c r="J158" s="27" t="str">
        <f>'Template Format ANALISIS I'!C156</f>
        <v>OH</v>
      </c>
      <c r="K158" s="27" t="str">
        <f>'Template Format ANALISIS I'!D156</f>
        <v>Kepala Tukang</v>
      </c>
      <c r="L158" s="27">
        <f>'Template Format ANALISIS I'!E156</f>
        <v>140000</v>
      </c>
      <c r="M158" s="12">
        <f>'Template Format ANALISIS I'!F156</f>
        <v>840</v>
      </c>
    </row>
    <row r="159" spans="2:13" x14ac:dyDescent="0.3">
      <c r="I159" s="27">
        <f>'Template Format ANALISIS I'!B157</f>
        <v>1.2</v>
      </c>
      <c r="J159" s="27" t="str">
        <f>'Template Format ANALISIS I'!C157</f>
        <v>M</v>
      </c>
      <c r="K159" s="27" t="str">
        <f>'Template Format ANALISIS I'!D157</f>
        <v>Pipa PVC</v>
      </c>
      <c r="L159" s="27">
        <f>'Template Format ANALISIS I'!E157</f>
        <v>34000</v>
      </c>
      <c r="M159" s="12">
        <f>'Template Format ANALISIS I'!F157</f>
        <v>40800</v>
      </c>
    </row>
    <row r="160" spans="2:13" x14ac:dyDescent="0.3">
      <c r="I160" s="27">
        <f>'Template Format ANALISIS I'!B158</f>
        <v>1</v>
      </c>
      <c r="J160" s="27"/>
      <c r="K160" s="27" t="str">
        <f>'Template Format ANALISIS I'!D158</f>
        <v>Perlengkapan</v>
      </c>
      <c r="L160" s="27">
        <f>'Template Format ANALISIS I'!E158</f>
        <v>3400</v>
      </c>
      <c r="M160" s="12">
        <f>'Template Format ANALISIS I'!F158</f>
        <v>3400</v>
      </c>
    </row>
    <row r="161" spans="2:13" x14ac:dyDescent="0.3">
      <c r="K161" s="27" t="str">
        <f>'Template Format ANALISIS I'!D159</f>
        <v>B.U &amp; Kentungan (10%)</v>
      </c>
      <c r="M161" s="12">
        <f>'Template Format ANALISIS I'!F159</f>
        <v>5701.6</v>
      </c>
    </row>
    <row r="163" spans="2:13" x14ac:dyDescent="0.3">
      <c r="B163" s="1">
        <v>3</v>
      </c>
      <c r="C163" s="17" t="s">
        <v>112</v>
      </c>
      <c r="D163" s="52" t="s">
        <v>104</v>
      </c>
      <c r="E163" s="63">
        <v>10</v>
      </c>
      <c r="F163" s="64">
        <f>'Template Format ANALISIS I'!F170</f>
        <v>253376.2</v>
      </c>
      <c r="G163" s="61">
        <f>F163*E163</f>
        <v>2533762</v>
      </c>
      <c r="H163" s="65"/>
      <c r="I163" s="74">
        <f>'Template Format ANALISIS I'!B163</f>
        <v>8.1000000000000003E-2</v>
      </c>
      <c r="J163" s="74" t="str">
        <f>'Template Format ANALISIS I'!C163</f>
        <v>OH</v>
      </c>
      <c r="K163" s="74" t="str">
        <f>'Template Format ANALISIS I'!D163</f>
        <v xml:space="preserve">Pekerja </v>
      </c>
      <c r="L163" s="74">
        <f>'Template Format ANALISIS I'!E163</f>
        <v>110000</v>
      </c>
      <c r="M163" s="61">
        <f>'Template Format ANALISIS I'!F163</f>
        <v>8910</v>
      </c>
    </row>
    <row r="164" spans="2:13" x14ac:dyDescent="0.3">
      <c r="C164" s="65"/>
      <c r="D164" s="62"/>
      <c r="E164" s="63"/>
      <c r="F164" s="64"/>
      <c r="G164" s="61"/>
      <c r="H164" s="65"/>
      <c r="I164" s="74">
        <f>'Template Format ANALISIS I'!B164</f>
        <v>4.1000000000000003E-3</v>
      </c>
      <c r="J164" s="74" t="str">
        <f>'Template Format ANALISIS I'!C164</f>
        <v>OH</v>
      </c>
      <c r="K164" s="74" t="str">
        <f>'Template Format ANALISIS I'!D164</f>
        <v>Mandor</v>
      </c>
      <c r="L164" s="74">
        <f>'Template Format ANALISIS I'!E164</f>
        <v>120000</v>
      </c>
      <c r="M164" s="61">
        <f>'Template Format ANALISIS I'!F164</f>
        <v>492.00000000000006</v>
      </c>
    </row>
    <row r="165" spans="2:13" x14ac:dyDescent="0.3">
      <c r="C165" s="65"/>
      <c r="D165" s="62"/>
      <c r="E165" s="63"/>
      <c r="F165" s="64"/>
      <c r="G165" s="61"/>
      <c r="H165" s="65"/>
      <c r="I165" s="74">
        <f>'Template Format ANALISIS I'!B165</f>
        <v>0.13500000000000001</v>
      </c>
      <c r="J165" s="74" t="str">
        <f>'Template Format ANALISIS I'!C165</f>
        <v>OH</v>
      </c>
      <c r="K165" s="74" t="str">
        <f>'Template Format ANALISIS I'!D165</f>
        <v xml:space="preserve">Tukang </v>
      </c>
      <c r="L165" s="74">
        <f>'Template Format ANALISIS I'!E165</f>
        <v>130000</v>
      </c>
      <c r="M165" s="61">
        <f>'Template Format ANALISIS I'!F165</f>
        <v>17550</v>
      </c>
    </row>
    <row r="166" spans="2:13" x14ac:dyDescent="0.3">
      <c r="C166" s="65"/>
      <c r="D166" s="62"/>
      <c r="E166" s="63"/>
      <c r="F166" s="64"/>
      <c r="G166" s="61"/>
      <c r="H166" s="65"/>
      <c r="I166" s="74">
        <f>'Template Format ANALISIS I'!B166</f>
        <v>1.35E-2</v>
      </c>
      <c r="J166" s="74" t="str">
        <f>'Template Format ANALISIS I'!C166</f>
        <v>OH</v>
      </c>
      <c r="K166" s="74" t="str">
        <f>'Template Format ANALISIS I'!D166</f>
        <v>Kepala Tukang</v>
      </c>
      <c r="L166" s="74">
        <f>'Template Format ANALISIS I'!E166</f>
        <v>140000</v>
      </c>
      <c r="M166" s="61">
        <f>'Template Format ANALISIS I'!F166</f>
        <v>1890</v>
      </c>
    </row>
    <row r="167" spans="2:13" x14ac:dyDescent="0.3">
      <c r="C167" s="65"/>
      <c r="D167" s="62"/>
      <c r="E167" s="63"/>
      <c r="F167" s="64"/>
      <c r="G167" s="61"/>
      <c r="H167" s="65"/>
      <c r="I167" s="74">
        <f>'Template Format ANALISIS I'!B167</f>
        <v>1.2</v>
      </c>
      <c r="J167" s="74" t="str">
        <f>'Template Format ANALISIS I'!C167</f>
        <v>M</v>
      </c>
      <c r="K167" s="74" t="str">
        <f>'Template Format ANALISIS I'!D167</f>
        <v>Pipa PVC</v>
      </c>
      <c r="L167" s="74">
        <f>'Template Format ANALISIS I'!E167</f>
        <v>130000</v>
      </c>
      <c r="M167" s="61">
        <f>'Template Format ANALISIS I'!F167</f>
        <v>156000</v>
      </c>
    </row>
    <row r="168" spans="2:13" x14ac:dyDescent="0.3">
      <c r="C168" s="65"/>
      <c r="D168" s="62"/>
      <c r="E168" s="63"/>
      <c r="F168" s="64"/>
      <c r="G168" s="61"/>
      <c r="H168" s="65"/>
      <c r="I168" s="74">
        <f>'Template Format ANALISIS I'!B168</f>
        <v>1</v>
      </c>
      <c r="J168" s="74"/>
      <c r="K168" s="74" t="str">
        <f>'Template Format ANALISIS I'!D168</f>
        <v>Perlengkapan</v>
      </c>
      <c r="L168" s="74">
        <f>'Template Format ANALISIS I'!E168</f>
        <v>45500</v>
      </c>
      <c r="M168" s="61">
        <f>'Template Format ANALISIS I'!F168</f>
        <v>45500</v>
      </c>
    </row>
    <row r="169" spans="2:13" x14ac:dyDescent="0.3">
      <c r="C169" s="65"/>
      <c r="D169" s="62"/>
      <c r="E169" s="63"/>
      <c r="F169" s="64"/>
      <c r="G169" s="61"/>
      <c r="H169" s="65"/>
      <c r="I169" s="74"/>
      <c r="J169" s="75"/>
      <c r="K169" s="74" t="str">
        <f>'Template Format ANALISIS I'!D169</f>
        <v>B.U &amp; Kentungan (10%)</v>
      </c>
      <c r="L169" s="73"/>
      <c r="M169" s="61">
        <f>'Template Format ANALISIS I'!F169</f>
        <v>23034.2</v>
      </c>
    </row>
    <row r="171" spans="2:13" x14ac:dyDescent="0.3">
      <c r="B171" s="1">
        <v>4</v>
      </c>
      <c r="C171" s="17" t="s">
        <v>113</v>
      </c>
      <c r="D171" s="72" t="s">
        <v>114</v>
      </c>
      <c r="E171" s="68">
        <v>2</v>
      </c>
      <c r="F171" s="69">
        <f>'Template Format ANALISIS I'!F180</f>
        <v>52834.1</v>
      </c>
      <c r="G171" s="61">
        <f>F171*E171</f>
        <v>105668.2</v>
      </c>
      <c r="H171" s="70"/>
      <c r="I171" s="60">
        <f>'Template Format ANALISIS I'!B173</f>
        <v>4.1000000000000002E-2</v>
      </c>
      <c r="J171" s="60" t="str">
        <f>'Template Format ANALISIS I'!C173</f>
        <v>OH</v>
      </c>
      <c r="K171" s="60" t="str">
        <f>'Template Format ANALISIS I'!D173</f>
        <v xml:space="preserve">Pekerja </v>
      </c>
      <c r="L171" s="60">
        <f>'Template Format ANALISIS I'!E173</f>
        <v>110000</v>
      </c>
      <c r="M171" s="71">
        <f>'Template Format ANALISIS I'!F173</f>
        <v>4510</v>
      </c>
    </row>
    <row r="172" spans="2:13" x14ac:dyDescent="0.3">
      <c r="C172" s="70"/>
      <c r="D172" s="72"/>
      <c r="E172" s="68"/>
      <c r="F172" s="69"/>
      <c r="G172" s="71"/>
      <c r="H172" s="70"/>
      <c r="I172" s="60">
        <f>'Template Format ANALISIS I'!B174</f>
        <v>4.1000000000000003E-3</v>
      </c>
      <c r="J172" s="60" t="str">
        <f>'Template Format ANALISIS I'!C174</f>
        <v>OH</v>
      </c>
      <c r="K172" s="60" t="str">
        <f>'Template Format ANALISIS I'!D174</f>
        <v>Mandor</v>
      </c>
      <c r="L172" s="60">
        <f>'Template Format ANALISIS I'!E174</f>
        <v>120000</v>
      </c>
      <c r="M172" s="71">
        <f>'Template Format ANALISIS I'!F174</f>
        <v>492.00000000000006</v>
      </c>
    </row>
    <row r="173" spans="2:13" x14ac:dyDescent="0.3">
      <c r="C173" s="70"/>
      <c r="D173" s="72"/>
      <c r="E173" s="68"/>
      <c r="F173" s="69"/>
      <c r="G173" s="71"/>
      <c r="H173" s="70"/>
      <c r="I173" s="60">
        <f>'Template Format ANALISIS I'!B175</f>
        <v>4.1000000000000002E-2</v>
      </c>
      <c r="J173" s="60" t="str">
        <f>'Template Format ANALISIS I'!C175</f>
        <v>OH</v>
      </c>
      <c r="K173" s="60" t="str">
        <f>'Template Format ANALISIS I'!D175</f>
        <v xml:space="preserve">Tukang </v>
      </c>
      <c r="L173" s="60">
        <f>'Template Format ANALISIS I'!E175</f>
        <v>130000</v>
      </c>
      <c r="M173" s="71">
        <f>'Template Format ANALISIS I'!F175</f>
        <v>5330</v>
      </c>
    </row>
    <row r="174" spans="2:13" x14ac:dyDescent="0.3">
      <c r="C174" s="70"/>
      <c r="D174" s="72"/>
      <c r="E174" s="68"/>
      <c r="F174" s="69"/>
      <c r="G174" s="71"/>
      <c r="H174" s="70"/>
      <c r="I174" s="60">
        <f>'Template Format ANALISIS I'!B176</f>
        <v>4.1000000000000003E-3</v>
      </c>
      <c r="J174" s="60" t="str">
        <f>'Template Format ANALISIS I'!C176</f>
        <v>OH</v>
      </c>
      <c r="K174" s="60" t="str">
        <f>'Template Format ANALISIS I'!D176</f>
        <v>Kepala Tukang</v>
      </c>
      <c r="L174" s="60">
        <f>'Template Format ANALISIS I'!E176</f>
        <v>140000</v>
      </c>
      <c r="M174" s="71">
        <f>'Template Format ANALISIS I'!F176</f>
        <v>574</v>
      </c>
    </row>
    <row r="175" spans="2:13" x14ac:dyDescent="0.3">
      <c r="C175" s="70"/>
      <c r="D175" s="72"/>
      <c r="E175" s="68"/>
      <c r="F175" s="69"/>
      <c r="G175" s="71"/>
      <c r="H175" s="70"/>
      <c r="I175" s="60">
        <f>'Template Format ANALISIS I'!B177</f>
        <v>1</v>
      </c>
      <c r="J175" s="60" t="str">
        <f>'Template Format ANALISIS I'!C177</f>
        <v>Bh</v>
      </c>
      <c r="K175" s="60" t="str">
        <f>'Template Format ANALISIS I'!D177</f>
        <v>Mata Kran 1/2"</v>
      </c>
      <c r="L175" s="60">
        <f>'Template Format ANALISIS I'!E177</f>
        <v>27500</v>
      </c>
      <c r="M175" s="71">
        <f>'Template Format ANALISIS I'!F177</f>
        <v>27500</v>
      </c>
    </row>
    <row r="176" spans="2:13" x14ac:dyDescent="0.3">
      <c r="C176" s="70"/>
      <c r="D176" s="72"/>
      <c r="E176" s="68"/>
      <c r="F176" s="69"/>
      <c r="G176" s="71"/>
      <c r="H176" s="70"/>
      <c r="I176" s="60">
        <f>'Template Format ANALISIS I'!B178</f>
        <v>1</v>
      </c>
      <c r="J176" s="60"/>
      <c r="K176" s="60" t="str">
        <f>'Template Format ANALISIS I'!D178</f>
        <v>Perlengkapan</v>
      </c>
      <c r="L176" s="60">
        <f>'Template Format ANALISIS I'!E178</f>
        <v>9625</v>
      </c>
      <c r="M176" s="71">
        <f>'Template Format ANALISIS I'!F178</f>
        <v>9625</v>
      </c>
    </row>
    <row r="177" spans="2:13" x14ac:dyDescent="0.3">
      <c r="C177" s="70"/>
      <c r="D177" s="72"/>
      <c r="E177" s="68"/>
      <c r="F177" s="69"/>
      <c r="G177" s="71"/>
      <c r="H177" s="70"/>
      <c r="I177" s="60"/>
      <c r="J177" s="59"/>
      <c r="K177" s="60" t="str">
        <f>'Template Format ANALISIS I'!D179</f>
        <v>B.U &amp; Kentungan (10%)</v>
      </c>
      <c r="L177" s="73"/>
      <c r="M177" s="71">
        <f>'Template Format ANALISIS I'!F179</f>
        <v>4803.1000000000004</v>
      </c>
    </row>
    <row r="179" spans="2:13" x14ac:dyDescent="0.3">
      <c r="B179" s="1">
        <v>11</v>
      </c>
      <c r="C179" s="17" t="s">
        <v>117</v>
      </c>
      <c r="D179" s="72" t="s">
        <v>118</v>
      </c>
      <c r="E179" s="68">
        <v>1</v>
      </c>
      <c r="F179" s="69">
        <f>'Template Format ANALISIS I'!F187</f>
        <v>4328500</v>
      </c>
      <c r="G179" s="61">
        <f>F179*E179</f>
        <v>4328500</v>
      </c>
      <c r="H179" s="70"/>
      <c r="I179" s="60">
        <f>'Template Format ANALISIS I'!B183</f>
        <v>2</v>
      </c>
      <c r="J179" s="60" t="str">
        <f>'Template Format ANALISIS I'!C183</f>
        <v>OH</v>
      </c>
      <c r="K179" s="60" t="str">
        <f>'Template Format ANALISIS I'!D183</f>
        <v xml:space="preserve">Tukang </v>
      </c>
      <c r="L179" s="60">
        <f>'Template Format ANALISIS I'!E183</f>
        <v>130000</v>
      </c>
      <c r="M179" s="71">
        <f>'Template Format ANALISIS I'!F183</f>
        <v>260000</v>
      </c>
    </row>
    <row r="180" spans="2:13" x14ac:dyDescent="0.3">
      <c r="C180" s="70"/>
      <c r="D180" s="72"/>
      <c r="E180" s="68"/>
      <c r="F180" s="69"/>
      <c r="G180" s="71"/>
      <c r="H180" s="70"/>
      <c r="I180" s="60">
        <f>'Template Format ANALISIS I'!B184</f>
        <v>1</v>
      </c>
      <c r="J180" s="60" t="str">
        <f>'Template Format ANALISIS I'!C184</f>
        <v>Unit</v>
      </c>
      <c r="K180" s="60" t="str">
        <f>'Template Format ANALISIS I'!D184</f>
        <v>Jet Pump , Head 50 m</v>
      </c>
      <c r="L180" s="60">
        <f>'Template Format ANALISIS I'!E184</f>
        <v>3500000</v>
      </c>
      <c r="M180" s="71">
        <f>'Template Format ANALISIS I'!F184</f>
        <v>3500000</v>
      </c>
    </row>
    <row r="181" spans="2:13" x14ac:dyDescent="0.3">
      <c r="C181" s="70"/>
      <c r="D181" s="72"/>
      <c r="E181" s="68"/>
      <c r="F181" s="69"/>
      <c r="G181" s="71"/>
      <c r="H181" s="70"/>
      <c r="I181" s="60">
        <f>'Template Format ANALISIS I'!B185</f>
        <v>1</v>
      </c>
      <c r="J181" s="60"/>
      <c r="K181" s="60" t="str">
        <f>'Template Format ANALISIS I'!D185</f>
        <v>Perlengkapan</v>
      </c>
      <c r="L181" s="60">
        <f>'Template Format ANALISIS I'!E185</f>
        <v>175000</v>
      </c>
      <c r="M181" s="71">
        <f>'Template Format ANALISIS I'!F185</f>
        <v>175000</v>
      </c>
    </row>
    <row r="182" spans="2:13" x14ac:dyDescent="0.3">
      <c r="C182" s="70"/>
      <c r="D182" s="72"/>
      <c r="E182" s="68"/>
      <c r="F182" s="69"/>
      <c r="G182" s="71"/>
      <c r="H182" s="70"/>
      <c r="I182" s="60"/>
      <c r="J182" s="59"/>
      <c r="K182" s="60" t="str">
        <f>'Template Format ANALISIS I'!D186</f>
        <v>B.U &amp; Kentungan (10%)</v>
      </c>
      <c r="L182" s="73"/>
      <c r="M182" s="71">
        <f>'Template Format ANALISIS I'!F186</f>
        <v>393500</v>
      </c>
    </row>
    <row r="184" spans="2:13" x14ac:dyDescent="0.3">
      <c r="B184" s="1">
        <v>13</v>
      </c>
      <c r="C184" s="17" t="s">
        <v>121</v>
      </c>
      <c r="D184" s="62" t="s">
        <v>114</v>
      </c>
      <c r="E184" s="63">
        <v>1</v>
      </c>
      <c r="F184" s="64">
        <f>'Template Format ANALISIS I'!F202</f>
        <v>7684012.9456269834</v>
      </c>
      <c r="G184" s="61">
        <f>F184*E184</f>
        <v>7684012.9456269834</v>
      </c>
      <c r="H184" s="65"/>
      <c r="I184" s="74">
        <f>'Template Format ANALISIS I'!B190</f>
        <v>7.43</v>
      </c>
      <c r="J184" s="74" t="str">
        <f>'Template Format ANALISIS I'!C190</f>
        <v>OH</v>
      </c>
      <c r="K184" s="74" t="str">
        <f>'Template Format ANALISIS I'!D190</f>
        <v xml:space="preserve">Pekerja </v>
      </c>
      <c r="L184" s="74">
        <f>'Template Format ANALISIS I'!E190</f>
        <v>140000</v>
      </c>
      <c r="M184" s="61">
        <f>'Template Format ANALISIS I'!F190</f>
        <v>1040200</v>
      </c>
    </row>
    <row r="185" spans="2:13" x14ac:dyDescent="0.3">
      <c r="C185" s="65"/>
      <c r="D185" s="62"/>
      <c r="E185" s="63"/>
      <c r="F185" s="64"/>
      <c r="G185" s="61"/>
      <c r="H185" s="65"/>
      <c r="I185" s="74">
        <f>'Template Format ANALISIS I'!B191</f>
        <v>0.26700000000000002</v>
      </c>
      <c r="J185" s="74" t="str">
        <f>'Template Format ANALISIS I'!C191</f>
        <v>OH</v>
      </c>
      <c r="K185" s="74" t="str">
        <f>'Template Format ANALISIS I'!D191</f>
        <v>Mandor</v>
      </c>
      <c r="L185" s="74">
        <f>'Template Format ANALISIS I'!E191</f>
        <v>120000</v>
      </c>
      <c r="M185" s="61">
        <f>'Template Format ANALISIS I'!F191</f>
        <v>32040</v>
      </c>
    </row>
    <row r="186" spans="2:13" x14ac:dyDescent="0.3">
      <c r="C186" s="65"/>
      <c r="D186" s="62"/>
      <c r="E186" s="63"/>
      <c r="F186" s="64"/>
      <c r="G186" s="61"/>
      <c r="H186" s="65"/>
      <c r="I186" s="74">
        <f>'Template Format ANALISIS I'!B192</f>
        <v>1.7649999999999999</v>
      </c>
      <c r="J186" s="74" t="str">
        <f>'Template Format ANALISIS I'!C192</f>
        <v>OH</v>
      </c>
      <c r="K186" s="74" t="str">
        <f>'Template Format ANALISIS I'!D192</f>
        <v xml:space="preserve">Tukang </v>
      </c>
      <c r="L186" s="74">
        <f>'Template Format ANALISIS I'!E192</f>
        <v>130000</v>
      </c>
      <c r="M186" s="61">
        <f>'Template Format ANALISIS I'!F192</f>
        <v>229450</v>
      </c>
    </row>
    <row r="187" spans="2:13" x14ac:dyDescent="0.3">
      <c r="C187" s="65"/>
      <c r="D187" s="62"/>
      <c r="E187" s="63"/>
      <c r="F187" s="64"/>
      <c r="G187" s="61"/>
      <c r="H187" s="65"/>
      <c r="I187" s="74">
        <f>'Template Format ANALISIS I'!B193</f>
        <v>0.127</v>
      </c>
      <c r="J187" s="74" t="str">
        <f>'Template Format ANALISIS I'!C193</f>
        <v>OH</v>
      </c>
      <c r="K187" s="74" t="str">
        <f>'Template Format ANALISIS I'!D193</f>
        <v>Kepala Tukang</v>
      </c>
      <c r="L187" s="74">
        <f>'Template Format ANALISIS I'!E193</f>
        <v>110000</v>
      </c>
      <c r="M187" s="61">
        <f>'Template Format ANALISIS I'!F193</f>
        <v>13970</v>
      </c>
    </row>
    <row r="188" spans="2:13" x14ac:dyDescent="0.3">
      <c r="C188" s="65"/>
      <c r="D188" s="62"/>
      <c r="E188" s="63"/>
      <c r="F188" s="64"/>
      <c r="G188" s="61"/>
      <c r="H188" s="65"/>
      <c r="I188" s="74">
        <f>'Template Format ANALISIS I'!B194</f>
        <v>3.8540000000000001</v>
      </c>
      <c r="J188" s="74" t="str">
        <f>'Template Format ANALISIS I'!C194</f>
        <v>M3</v>
      </c>
      <c r="K188" s="74" t="str">
        <f>'Template Format ANALISIS I'!D194</f>
        <v xml:space="preserve">Urugan Pasir </v>
      </c>
      <c r="L188" s="74">
        <f>'Template Format ANALISIS I'!E194</f>
        <v>240000</v>
      </c>
      <c r="M188" s="61">
        <f>'Template Format ANALISIS I'!F194</f>
        <v>924960</v>
      </c>
    </row>
    <row r="189" spans="2:13" x14ac:dyDescent="0.3">
      <c r="C189" s="65"/>
      <c r="D189" s="62"/>
      <c r="E189" s="63"/>
      <c r="F189" s="64"/>
      <c r="G189" s="61"/>
      <c r="H189" s="65"/>
      <c r="I189" s="74">
        <f>'Template Format ANALISIS I'!B195</f>
        <v>3.2</v>
      </c>
      <c r="J189" s="74" t="str">
        <f>'Template Format ANALISIS I'!C195</f>
        <v>M3</v>
      </c>
      <c r="K189" s="74" t="str">
        <f>'Template Format ANALISIS I'!D195</f>
        <v>Pas. Batu Kosong</v>
      </c>
      <c r="L189" s="74">
        <f>'Template Format ANALISIS I'!E195</f>
        <v>297000</v>
      </c>
      <c r="M189" s="61">
        <f>'Template Format ANALISIS I'!F195</f>
        <v>950400</v>
      </c>
    </row>
    <row r="190" spans="2:13" x14ac:dyDescent="0.3">
      <c r="C190" s="65"/>
      <c r="D190" s="62"/>
      <c r="E190" s="63"/>
      <c r="F190" s="64"/>
      <c r="G190" s="61"/>
      <c r="H190" s="65"/>
      <c r="I190" s="74">
        <f>'Template Format ANALISIS I'!B196</f>
        <v>1.44</v>
      </c>
      <c r="J190" s="74" t="str">
        <f>'Template Format ANALISIS I'!C196</f>
        <v>M3</v>
      </c>
      <c r="K190" s="74" t="str">
        <f>'Template Format ANALISIS I'!D196</f>
        <v>Kerikil</v>
      </c>
      <c r="L190" s="74">
        <f>'Template Format ANALISIS I'!E196</f>
        <v>288500</v>
      </c>
      <c r="M190" s="61">
        <f>'Template Format ANALISIS I'!F196</f>
        <v>415440</v>
      </c>
    </row>
    <row r="191" spans="2:13" x14ac:dyDescent="0.3">
      <c r="C191" s="65"/>
      <c r="D191" s="62"/>
      <c r="E191" s="63"/>
      <c r="F191" s="64"/>
      <c r="G191" s="61"/>
      <c r="H191" s="65"/>
      <c r="I191" s="74">
        <f>'Template Format ANALISIS I'!B197</f>
        <v>0.39900000000000002</v>
      </c>
      <c r="J191" s="74" t="str">
        <f>'Template Format ANALISIS I'!C197</f>
        <v>M3</v>
      </c>
      <c r="K191" s="74" t="str">
        <f>'Template Format ANALISIS I'!D197</f>
        <v xml:space="preserve">Cor Beton 1 : 3 : 5 </v>
      </c>
      <c r="L191" s="74">
        <f>'Template Format ANALISIS I'!E197</f>
        <v>825027.51322751329</v>
      </c>
      <c r="M191" s="61">
        <f>'Template Format ANALISIS I'!F197</f>
        <v>329185.97777777782</v>
      </c>
    </row>
    <row r="192" spans="2:13" x14ac:dyDescent="0.3">
      <c r="C192" s="65"/>
      <c r="D192" s="62"/>
      <c r="E192" s="63"/>
      <c r="F192" s="64"/>
      <c r="G192" s="61"/>
      <c r="H192" s="65"/>
      <c r="I192" s="74">
        <f>'Template Format ANALISIS I'!B198</f>
        <v>0.59670000000000001</v>
      </c>
      <c r="J192" s="74" t="str">
        <f>'Template Format ANALISIS I'!C198</f>
        <v>M3</v>
      </c>
      <c r="K192" s="74" t="str">
        <f>'Template Format ANALISIS I'!D198</f>
        <v>Cor Beton 1 : 2 : 3</v>
      </c>
      <c r="L192" s="74">
        <f>'Template Format ANALISIS I'!E198</f>
        <v>1076891.798941799</v>
      </c>
      <c r="M192" s="61">
        <f>'Template Format ANALISIS I'!F198</f>
        <v>642581.33642857149</v>
      </c>
    </row>
    <row r="193" spans="2:13" x14ac:dyDescent="0.3">
      <c r="C193" s="65"/>
      <c r="D193" s="62"/>
      <c r="E193" s="63"/>
      <c r="F193" s="64"/>
      <c r="G193" s="61"/>
      <c r="H193" s="65"/>
      <c r="I193" s="74">
        <f>'Template Format ANALISIS I'!B199</f>
        <v>22.6</v>
      </c>
      <c r="J193" s="74" t="str">
        <f>'Template Format ANALISIS I'!C199</f>
        <v>M2</v>
      </c>
      <c r="K193" s="74" t="str">
        <f>'Template Format ANALISIS I'!D199</f>
        <v>Dinding Bata Sp. 1 : 3</v>
      </c>
      <c r="L193" s="74">
        <f>'Template Format ANALISIS I'!E199</f>
        <v>92555</v>
      </c>
      <c r="M193" s="61">
        <f>'Template Format ANALISIS I'!F199</f>
        <v>2091743.0000000002</v>
      </c>
    </row>
    <row r="194" spans="2:13" x14ac:dyDescent="0.3">
      <c r="C194" s="65"/>
      <c r="D194" s="62"/>
      <c r="E194" s="63"/>
      <c r="F194" s="64"/>
      <c r="G194" s="61"/>
      <c r="H194" s="65"/>
      <c r="I194" s="74">
        <f>'Template Format ANALISIS I'!B200</f>
        <v>22.6</v>
      </c>
      <c r="J194" s="74" t="str">
        <f>'Template Format ANALISIS I'!C200</f>
        <v>M2</v>
      </c>
      <c r="K194" s="74" t="str">
        <f>'Template Format ANALISIS I'!D200</f>
        <v>Plesteran Dinding Sp. 1 : 3</v>
      </c>
      <c r="L194" s="74">
        <f>'Template Format ANALISIS I'!E200</f>
        <v>13960</v>
      </c>
      <c r="M194" s="61">
        <f>'Template Format ANALISIS I'!F200</f>
        <v>315496</v>
      </c>
    </row>
    <row r="195" spans="2:13" x14ac:dyDescent="0.3">
      <c r="C195" s="65"/>
      <c r="D195" s="62"/>
      <c r="E195" s="63"/>
      <c r="F195" s="64"/>
      <c r="G195" s="61"/>
      <c r="H195" s="65"/>
      <c r="I195" s="74"/>
      <c r="J195" s="75"/>
      <c r="K195" s="74" t="str">
        <f>'Template Format ANALISIS I'!D201</f>
        <v>B.U &amp; Kentungan (10%)</v>
      </c>
      <c r="L195" s="73"/>
      <c r="M195" s="61">
        <f>'Template Format ANALISIS I'!F201</f>
        <v>698546.63142063492</v>
      </c>
    </row>
    <row r="197" spans="2:13" x14ac:dyDescent="0.3">
      <c r="B197" s="76" t="s">
        <v>129</v>
      </c>
      <c r="C197" s="76" t="s">
        <v>130</v>
      </c>
    </row>
    <row r="198" spans="2:13" x14ac:dyDescent="0.3">
      <c r="B198" s="10" t="s">
        <v>131</v>
      </c>
      <c r="C198" s="10" t="s">
        <v>77</v>
      </c>
    </row>
    <row r="199" spans="2:13" x14ac:dyDescent="0.3">
      <c r="B199" s="35">
        <v>2</v>
      </c>
      <c r="C199" s="17" t="s">
        <v>93</v>
      </c>
      <c r="D199" s="37" t="s">
        <v>64</v>
      </c>
      <c r="E199" s="38">
        <v>755.42</v>
      </c>
      <c r="F199" s="39">
        <f>'Template Format ANALISIS I'!F120</f>
        <v>77396</v>
      </c>
      <c r="G199" s="40">
        <f>F199*E199</f>
        <v>58466486.32</v>
      </c>
      <c r="I199" s="27">
        <f>'Template Format ANALISIS I'!B113</f>
        <v>0.3</v>
      </c>
      <c r="J199" s="27" t="str">
        <f>'Template Format ANALISIS I'!C113</f>
        <v>OH</v>
      </c>
      <c r="K199" s="27" t="str">
        <f>'Template Format ANALISIS I'!D113</f>
        <v xml:space="preserve">Pekerja </v>
      </c>
      <c r="L199" s="27">
        <f>'Template Format ANALISIS I'!E113</f>
        <v>110000</v>
      </c>
      <c r="M199" s="12">
        <f>'Template Format ANALISIS I'!F113</f>
        <v>33000</v>
      </c>
    </row>
    <row r="200" spans="2:13" x14ac:dyDescent="0.3">
      <c r="I200" s="27">
        <f>'Template Format ANALISIS I'!B114</f>
        <v>1.4999999999999999E-2</v>
      </c>
      <c r="J200" s="27" t="str">
        <f>'Template Format ANALISIS I'!C114</f>
        <v>OH</v>
      </c>
      <c r="K200" s="27" t="str">
        <f>'Template Format ANALISIS I'!D114</f>
        <v>Mandor</v>
      </c>
      <c r="L200" s="27">
        <f>'Template Format ANALISIS I'!E114</f>
        <v>120000</v>
      </c>
      <c r="M200" s="12">
        <f>'Template Format ANALISIS I'!F114</f>
        <v>1800</v>
      </c>
    </row>
    <row r="201" spans="2:13" x14ac:dyDescent="0.3">
      <c r="I201" s="27">
        <f>'Template Format ANALISIS I'!B115</f>
        <v>0.15</v>
      </c>
      <c r="J201" s="27" t="str">
        <f>'Template Format ANALISIS I'!C115</f>
        <v>OH</v>
      </c>
      <c r="K201" s="27" t="str">
        <f>'Template Format ANALISIS I'!D115</f>
        <v xml:space="preserve">Tukang </v>
      </c>
      <c r="L201" s="27">
        <f>'Template Format ANALISIS I'!E115</f>
        <v>130000</v>
      </c>
      <c r="M201" s="12">
        <f>'Template Format ANALISIS I'!F115</f>
        <v>19500</v>
      </c>
    </row>
    <row r="202" spans="2:13" x14ac:dyDescent="0.3">
      <c r="I202" s="27">
        <f>'Template Format ANALISIS I'!B116</f>
        <v>1.4999999999999999E-2</v>
      </c>
      <c r="J202" s="27" t="str">
        <f>'Template Format ANALISIS I'!C116</f>
        <v>OH</v>
      </c>
      <c r="K202" s="27" t="str">
        <f>'Template Format ANALISIS I'!D116</f>
        <v>Kepala Tukang</v>
      </c>
      <c r="L202" s="27">
        <f>'Template Format ANALISIS I'!E116</f>
        <v>140000</v>
      </c>
      <c r="M202" s="12">
        <f>'Template Format ANALISIS I'!F116</f>
        <v>2100</v>
      </c>
    </row>
    <row r="203" spans="2:13" x14ac:dyDescent="0.3">
      <c r="I203" s="27">
        <f>'Template Format ANALISIS I'!B117</f>
        <v>0.12480000000000001</v>
      </c>
      <c r="J203" s="27" t="str">
        <f>'Template Format ANALISIS I'!C117</f>
        <v>Zak</v>
      </c>
      <c r="K203" s="27" t="str">
        <f>'Template Format ANALISIS I'!D117</f>
        <v>Semen 50 Kg</v>
      </c>
      <c r="L203" s="27">
        <f>'Template Format ANALISIS I'!E117</f>
        <v>75000</v>
      </c>
      <c r="M203" s="12">
        <f>'Template Format ANALISIS I'!F117</f>
        <v>9360</v>
      </c>
    </row>
    <row r="204" spans="2:13" x14ac:dyDescent="0.3">
      <c r="I204" s="27">
        <f>'Template Format ANALISIS I'!B118</f>
        <v>2.3E-2</v>
      </c>
      <c r="J204" s="27" t="str">
        <f>'Template Format ANALISIS I'!C118</f>
        <v>M3</v>
      </c>
      <c r="K204" s="27" t="str">
        <f>'Template Format ANALISIS I'!D118</f>
        <v>Pasir Pasang</v>
      </c>
      <c r="L204" s="27">
        <f>'Template Format ANALISIS I'!E118</f>
        <v>200000</v>
      </c>
      <c r="M204" s="12">
        <f>'Template Format ANALISIS I'!F118</f>
        <v>4600</v>
      </c>
    </row>
    <row r="205" spans="2:13" x14ac:dyDescent="0.3">
      <c r="K205" s="27" t="str">
        <f>'Template Format ANALISIS I'!D119</f>
        <v>B.U &amp; Kentungan (10%)</v>
      </c>
      <c r="M205" s="12">
        <f>'Template Format ANALISIS I'!F119</f>
        <v>7036</v>
      </c>
    </row>
    <row r="207" spans="2:13" x14ac:dyDescent="0.3">
      <c r="B207" s="1">
        <v>3</v>
      </c>
      <c r="C207" s="17" t="s">
        <v>95</v>
      </c>
      <c r="D207" s="72" t="s">
        <v>64</v>
      </c>
      <c r="E207" s="68">
        <v>755.42</v>
      </c>
      <c r="F207" s="64">
        <f>'Template Format ANALISIS I'!F129</f>
        <v>42872.5</v>
      </c>
      <c r="G207" s="61">
        <f>F207*E207</f>
        <v>32386743.949999999</v>
      </c>
      <c r="I207" s="27">
        <f>'Template Format ANALISIS I'!B123</f>
        <v>0.05</v>
      </c>
      <c r="J207" s="27" t="str">
        <f>'Template Format ANALISIS I'!C123</f>
        <v>OH</v>
      </c>
      <c r="K207" s="27" t="str">
        <f>'Template Format ANALISIS I'!D123</f>
        <v xml:space="preserve">Pekerja </v>
      </c>
      <c r="L207" s="27">
        <f>'Template Format ANALISIS I'!E123</f>
        <v>110000</v>
      </c>
      <c r="M207" s="12">
        <f>'Template Format ANALISIS I'!F123</f>
        <v>5500</v>
      </c>
    </row>
    <row r="208" spans="2:13" x14ac:dyDescent="0.3">
      <c r="I208" s="27">
        <f>'Template Format ANALISIS I'!B124</f>
        <v>0.01</v>
      </c>
      <c r="J208" s="27" t="str">
        <f>'Template Format ANALISIS I'!C124</f>
        <v>OH</v>
      </c>
      <c r="K208" s="27" t="str">
        <f>'Template Format ANALISIS I'!D124</f>
        <v>Mandor</v>
      </c>
      <c r="L208" s="27">
        <f>'Template Format ANALISIS I'!E124</f>
        <v>120000</v>
      </c>
      <c r="M208" s="12">
        <f>'Template Format ANALISIS I'!F124</f>
        <v>1200</v>
      </c>
    </row>
    <row r="209" spans="2:13" x14ac:dyDescent="0.3">
      <c r="I209" s="27">
        <f>'Template Format ANALISIS I'!B125</f>
        <v>0.2</v>
      </c>
      <c r="J209" s="27" t="str">
        <f>'Template Format ANALISIS I'!C125</f>
        <v>OH</v>
      </c>
      <c r="K209" s="27" t="str">
        <f>'Template Format ANALISIS I'!D125</f>
        <v xml:space="preserve">Tukang </v>
      </c>
      <c r="L209" s="27">
        <f>'Template Format ANALISIS I'!E125</f>
        <v>130000</v>
      </c>
      <c r="M209" s="12">
        <f>'Template Format ANALISIS I'!F125</f>
        <v>26000</v>
      </c>
    </row>
    <row r="210" spans="2:13" x14ac:dyDescent="0.3">
      <c r="I210" s="27">
        <f>'Template Format ANALISIS I'!B126</f>
        <v>0.01</v>
      </c>
      <c r="J210" s="27" t="str">
        <f>'Template Format ANALISIS I'!C126</f>
        <v>OH</v>
      </c>
      <c r="K210" s="27" t="str">
        <f>'Template Format ANALISIS I'!D126</f>
        <v>Kepala Tukang</v>
      </c>
      <c r="L210" s="27">
        <f>'Template Format ANALISIS I'!E126</f>
        <v>140000</v>
      </c>
      <c r="M210" s="12">
        <f>'Template Format ANALISIS I'!F126</f>
        <v>1400</v>
      </c>
    </row>
    <row r="211" spans="2:13" x14ac:dyDescent="0.3">
      <c r="I211" s="27">
        <f>'Template Format ANALISIS I'!B127</f>
        <v>6.5000000000000002E-2</v>
      </c>
      <c r="J211" s="27" t="str">
        <f>'Template Format ANALISIS I'!C127</f>
        <v>Zak</v>
      </c>
      <c r="K211" s="27" t="str">
        <f>'Template Format ANALISIS I'!D127</f>
        <v>Semen 50 Kg</v>
      </c>
      <c r="L211" s="27">
        <f>'Template Format ANALISIS I'!E127</f>
        <v>75000</v>
      </c>
      <c r="M211" s="12">
        <f>'Template Format ANALISIS I'!F127</f>
        <v>4875</v>
      </c>
    </row>
    <row r="212" spans="2:13" x14ac:dyDescent="0.3">
      <c r="K212" s="27" t="str">
        <f>'Template Format ANALISIS I'!D128</f>
        <v>B.U &amp; Kentungan (10%)</v>
      </c>
      <c r="M212" s="12">
        <f>'Template Format ANALISIS I'!F128</f>
        <v>3897.5</v>
      </c>
    </row>
    <row r="214" spans="2:13" x14ac:dyDescent="0.3">
      <c r="B214" s="1">
        <v>6</v>
      </c>
      <c r="C214" s="17" t="s">
        <v>97</v>
      </c>
      <c r="D214" s="62" t="s">
        <v>64</v>
      </c>
      <c r="E214" s="63">
        <v>146.13999999999999</v>
      </c>
      <c r="F214" s="64">
        <f>'Template Format ANALISIS I'!F140</f>
        <v>52910</v>
      </c>
      <c r="G214" s="61">
        <f>F214*E214</f>
        <v>7732267.3999999994</v>
      </c>
      <c r="I214" s="27">
        <f>'Template Format ANALISIS I'!B132</f>
        <v>0.05</v>
      </c>
      <c r="J214" s="27" t="str">
        <f>'Template Format ANALISIS I'!C132</f>
        <v>OH</v>
      </c>
      <c r="K214" s="27" t="str">
        <f>'Template Format ANALISIS I'!D132</f>
        <v xml:space="preserve">Pekerja </v>
      </c>
      <c r="L214" s="27">
        <f>'Template Format ANALISIS I'!E132</f>
        <v>110000</v>
      </c>
      <c r="M214" s="12">
        <f>'Template Format ANALISIS I'!F132</f>
        <v>5500</v>
      </c>
    </row>
    <row r="215" spans="2:13" x14ac:dyDescent="0.3">
      <c r="I215" s="27">
        <f>'Template Format ANALISIS I'!B133</f>
        <v>2.5000000000000001E-3</v>
      </c>
      <c r="J215" s="27" t="str">
        <f>'Template Format ANALISIS I'!C133</f>
        <v>OH</v>
      </c>
      <c r="K215" s="27" t="str">
        <f>'Template Format ANALISIS I'!D133</f>
        <v>Mandor</v>
      </c>
      <c r="L215" s="27">
        <f>'Template Format ANALISIS I'!E133</f>
        <v>120000</v>
      </c>
      <c r="M215" s="12">
        <f>'Template Format ANALISIS I'!F133</f>
        <v>300</v>
      </c>
    </row>
    <row r="216" spans="2:13" x14ac:dyDescent="0.3">
      <c r="I216" s="27">
        <f>'Template Format ANALISIS I'!B134</f>
        <v>7.4999999999999997E-2</v>
      </c>
      <c r="J216" s="27" t="str">
        <f>'Template Format ANALISIS I'!C134</f>
        <v>OH</v>
      </c>
      <c r="K216" s="27" t="str">
        <f>'Template Format ANALISIS I'!D134</f>
        <v xml:space="preserve">Tukang </v>
      </c>
      <c r="L216" s="27">
        <f>'Template Format ANALISIS I'!E134</f>
        <v>130000</v>
      </c>
      <c r="M216" s="12">
        <f>'Template Format ANALISIS I'!F134</f>
        <v>9750</v>
      </c>
    </row>
    <row r="217" spans="2:13" x14ac:dyDescent="0.3">
      <c r="I217" s="27">
        <f>'Template Format ANALISIS I'!B135</f>
        <v>7.4999999999999997E-3</v>
      </c>
      <c r="J217" s="27" t="str">
        <f>'Template Format ANALISIS I'!C135</f>
        <v>OH</v>
      </c>
      <c r="K217" s="27" t="str">
        <f>'Template Format ANALISIS I'!D135</f>
        <v>Kepala Tukang</v>
      </c>
      <c r="L217" s="27">
        <f>'Template Format ANALISIS I'!E135</f>
        <v>140000</v>
      </c>
      <c r="M217" s="12">
        <f>'Template Format ANALISIS I'!F135</f>
        <v>1050</v>
      </c>
    </row>
    <row r="218" spans="2:13" x14ac:dyDescent="0.3">
      <c r="I218" s="27">
        <f>'Template Format ANALISIS I'!B136</f>
        <v>0.3</v>
      </c>
      <c r="J218" s="27" t="str">
        <f>'Template Format ANALISIS I'!C136</f>
        <v>Kg</v>
      </c>
      <c r="K218" s="27" t="str">
        <f>'Template Format ANALISIS I'!D136</f>
        <v>Cat Tembok</v>
      </c>
      <c r="L218" s="27">
        <f>'Template Format ANALISIS I'!E136</f>
        <v>80000</v>
      </c>
      <c r="M218" s="12">
        <f>'Template Format ANALISIS I'!F136</f>
        <v>24000</v>
      </c>
    </row>
    <row r="219" spans="2:13" x14ac:dyDescent="0.3">
      <c r="I219" s="27">
        <f>'Template Format ANALISIS I'!B137</f>
        <v>0.15</v>
      </c>
      <c r="J219" s="27" t="str">
        <f>'Template Format ANALISIS I'!C137</f>
        <v>Kg</v>
      </c>
      <c r="K219" s="27" t="str">
        <f>'Template Format ANALISIS I'!D137</f>
        <v>Cat Dasar</v>
      </c>
      <c r="L219" s="27">
        <f>'Template Format ANALISIS I'!E137</f>
        <v>45000</v>
      </c>
      <c r="M219" s="12">
        <f>'Template Format ANALISIS I'!F137</f>
        <v>6750</v>
      </c>
    </row>
    <row r="220" spans="2:13" x14ac:dyDescent="0.3">
      <c r="I220" s="27">
        <f>'Template Format ANALISIS I'!B138</f>
        <v>0.1</v>
      </c>
      <c r="J220" s="27" t="str">
        <f>'Template Format ANALISIS I'!C138</f>
        <v>Lbr</v>
      </c>
      <c r="K220" s="27" t="str">
        <f>'Template Format ANALISIS I'!D138</f>
        <v>Kertas Gosok</v>
      </c>
      <c r="L220" s="27">
        <f>'Template Format ANALISIS I'!E138</f>
        <v>7500</v>
      </c>
      <c r="M220" s="12">
        <f>'Template Format ANALISIS I'!F138</f>
        <v>750</v>
      </c>
    </row>
    <row r="221" spans="2:13" x14ac:dyDescent="0.3">
      <c r="K221" s="27" t="str">
        <f>'Template Format ANALISIS I'!D139</f>
        <v>B.U &amp; Kentungan (10%)</v>
      </c>
      <c r="M221" s="12">
        <f>'Template Format ANALISIS I'!F139</f>
        <v>4810</v>
      </c>
    </row>
    <row r="223" spans="2:13" x14ac:dyDescent="0.3">
      <c r="B223" s="1">
        <v>7</v>
      </c>
      <c r="C223" s="17" t="s">
        <v>99</v>
      </c>
      <c r="D223" s="62" t="s">
        <v>64</v>
      </c>
      <c r="E223" s="63">
        <v>599.6</v>
      </c>
      <c r="F223" s="64">
        <f>'Template Format ANALISIS I'!F81</f>
        <v>46475</v>
      </c>
      <c r="G223" s="61">
        <f>F223*E223</f>
        <v>27866410</v>
      </c>
      <c r="I223" s="27">
        <f>'Template Format ANALISIS I'!B73</f>
        <v>0.05</v>
      </c>
      <c r="J223" s="27" t="str">
        <f>'Template Format ANALISIS I'!C73</f>
        <v>OH</v>
      </c>
      <c r="K223" s="27" t="str">
        <f>'Template Format ANALISIS I'!D73</f>
        <v xml:space="preserve">Pekerja </v>
      </c>
      <c r="L223" s="27">
        <f>'Template Format ANALISIS I'!E73</f>
        <v>110000</v>
      </c>
      <c r="M223" s="12">
        <f>'Template Format ANALISIS I'!F73</f>
        <v>5500</v>
      </c>
    </row>
    <row r="224" spans="2:13" x14ac:dyDescent="0.3">
      <c r="I224" s="27">
        <f>'Template Format ANALISIS I'!B74</f>
        <v>2.5000000000000001E-3</v>
      </c>
      <c r="J224" s="27" t="str">
        <f>'Template Format ANALISIS I'!C74</f>
        <v>OH</v>
      </c>
      <c r="K224" s="27" t="str">
        <f>'Template Format ANALISIS I'!D74</f>
        <v>Mandor</v>
      </c>
      <c r="L224" s="27">
        <f>'Template Format ANALISIS I'!E74</f>
        <v>120000</v>
      </c>
      <c r="M224" s="12">
        <f>'Template Format ANALISIS I'!F74</f>
        <v>300</v>
      </c>
    </row>
    <row r="225" spans="2:13" x14ac:dyDescent="0.3">
      <c r="I225" s="27">
        <f>'Template Format ANALISIS I'!B75</f>
        <v>7.4999999999999997E-2</v>
      </c>
      <c r="J225" s="27" t="str">
        <f>'Template Format ANALISIS I'!C75</f>
        <v>OH</v>
      </c>
      <c r="K225" s="27" t="str">
        <f>'Template Format ANALISIS I'!D75</f>
        <v xml:space="preserve">Tukang </v>
      </c>
      <c r="L225" s="27">
        <f>'Template Format ANALISIS I'!E75</f>
        <v>130000</v>
      </c>
      <c r="M225" s="12">
        <f>'Template Format ANALISIS I'!F75</f>
        <v>9750</v>
      </c>
    </row>
    <row r="226" spans="2:13" x14ac:dyDescent="0.3">
      <c r="I226" s="27">
        <f>'Template Format ANALISIS I'!B76</f>
        <v>7.4999999999999997E-3</v>
      </c>
      <c r="J226" s="27" t="str">
        <f>'Template Format ANALISIS I'!C76</f>
        <v>OH</v>
      </c>
      <c r="K226" s="27" t="str">
        <f>'Template Format ANALISIS I'!D76</f>
        <v>Kepala Tukang</v>
      </c>
      <c r="L226" s="27">
        <f>'Template Format ANALISIS I'!E76</f>
        <v>140000</v>
      </c>
      <c r="M226" s="12">
        <f>'Template Format ANALISIS I'!F76</f>
        <v>1050</v>
      </c>
    </row>
    <row r="227" spans="2:13" x14ac:dyDescent="0.3">
      <c r="I227" s="27">
        <f>'Template Format ANALISIS I'!B77</f>
        <v>0.3</v>
      </c>
      <c r="J227" s="27" t="str">
        <f>'Template Format ANALISIS I'!C77</f>
        <v>Kg</v>
      </c>
      <c r="K227" s="27" t="str">
        <f>'Template Format ANALISIS I'!D77</f>
        <v>Cat Tembok</v>
      </c>
      <c r="L227" s="27">
        <f>'Template Format ANALISIS I'!E77</f>
        <v>60500</v>
      </c>
      <c r="M227" s="12">
        <f>'Template Format ANALISIS I'!F77</f>
        <v>18150</v>
      </c>
    </row>
    <row r="228" spans="2:13" x14ac:dyDescent="0.3">
      <c r="I228" s="27">
        <f>'Template Format ANALISIS I'!B78</f>
        <v>0.15</v>
      </c>
      <c r="J228" s="27" t="str">
        <f>'Template Format ANALISIS I'!C78</f>
        <v>Kg</v>
      </c>
      <c r="K228" s="27" t="str">
        <f>'Template Format ANALISIS I'!D78</f>
        <v>Cat Dasar</v>
      </c>
      <c r="L228" s="27">
        <f>'Template Format ANALISIS I'!E78</f>
        <v>45000</v>
      </c>
      <c r="M228" s="12">
        <f>'Template Format ANALISIS I'!F78</f>
        <v>6750</v>
      </c>
    </row>
    <row r="229" spans="2:13" x14ac:dyDescent="0.3">
      <c r="I229" s="27">
        <f>'Template Format ANALISIS I'!B79</f>
        <v>0.1</v>
      </c>
      <c r="J229" s="27" t="str">
        <f>'Template Format ANALISIS I'!C79</f>
        <v>Lbr</v>
      </c>
      <c r="K229" s="27" t="str">
        <f>'Template Format ANALISIS I'!D79</f>
        <v>Kertas Gosok</v>
      </c>
      <c r="L229" s="27">
        <f>'Template Format ANALISIS I'!E79</f>
        <v>7500</v>
      </c>
      <c r="M229" s="12">
        <f>'Template Format ANALISIS I'!F79</f>
        <v>750</v>
      </c>
    </row>
    <row r="230" spans="2:13" x14ac:dyDescent="0.3">
      <c r="K230" s="27" t="str">
        <f>'Template Format ANALISIS I'!D80</f>
        <v>B.U &amp; Kentungan (10%)</v>
      </c>
      <c r="M230" s="12">
        <f>'Template Format ANALISIS I'!F80</f>
        <v>4225</v>
      </c>
    </row>
    <row r="232" spans="2:13" x14ac:dyDescent="0.3">
      <c r="B232" s="10" t="s">
        <v>132</v>
      </c>
      <c r="C232" s="10" t="s">
        <v>62</v>
      </c>
    </row>
    <row r="233" spans="2:13" x14ac:dyDescent="0.3">
      <c r="B233" s="35">
        <v>1</v>
      </c>
      <c r="C233" s="17" t="s">
        <v>63</v>
      </c>
      <c r="D233" s="37" t="s">
        <v>64</v>
      </c>
      <c r="E233" s="38">
        <v>12.25</v>
      </c>
      <c r="F233" s="39">
        <f>'Template Format ANALISIS I'!F70</f>
        <v>95005.35</v>
      </c>
      <c r="G233" s="40">
        <f>F233*E233</f>
        <v>1163815.5375000001</v>
      </c>
      <c r="H233" s="35"/>
      <c r="I233" s="41">
        <f>'Template Format ANALISIS I'!B63</f>
        <v>0.11600000000000001</v>
      </c>
      <c r="J233" s="41" t="str">
        <f>'Template Format ANALISIS I'!C63</f>
        <v>OH</v>
      </c>
      <c r="K233" s="41" t="str">
        <f>'Template Format ANALISIS I'!D63</f>
        <v xml:space="preserve">Pekerja </v>
      </c>
      <c r="L233" s="41">
        <f>'Template Format ANALISIS I'!E63</f>
        <v>110000</v>
      </c>
      <c r="M233" s="40">
        <f>'Template Format ANALISIS I'!F63</f>
        <v>12760</v>
      </c>
    </row>
    <row r="234" spans="2:13" x14ac:dyDescent="0.3">
      <c r="B234" s="35"/>
      <c r="C234" s="35"/>
      <c r="D234" s="37"/>
      <c r="E234" s="38"/>
      <c r="F234" s="39"/>
      <c r="G234" s="40"/>
      <c r="H234" s="35"/>
      <c r="I234" s="41">
        <f>'Template Format ANALISIS I'!B64</f>
        <v>5.1000000000000004E-3</v>
      </c>
      <c r="J234" s="41" t="str">
        <f>'Template Format ANALISIS I'!C64</f>
        <v>OH</v>
      </c>
      <c r="K234" s="41" t="str">
        <f>'Template Format ANALISIS I'!D64</f>
        <v>Mandor</v>
      </c>
      <c r="L234" s="41">
        <f>'Template Format ANALISIS I'!E64</f>
        <v>120000</v>
      </c>
      <c r="M234" s="40">
        <f>'Template Format ANALISIS I'!F64</f>
        <v>612</v>
      </c>
    </row>
    <row r="235" spans="2:13" x14ac:dyDescent="0.3">
      <c r="B235" s="35"/>
      <c r="C235" s="35"/>
      <c r="D235" s="37"/>
      <c r="E235" s="38"/>
      <c r="F235" s="39"/>
      <c r="G235" s="40"/>
      <c r="H235" s="35"/>
      <c r="I235" s="41">
        <f>'Template Format ANALISIS I'!B65</f>
        <v>0.17400000000000002</v>
      </c>
      <c r="J235" s="41" t="str">
        <f>'Template Format ANALISIS I'!C65</f>
        <v>OH</v>
      </c>
      <c r="K235" s="41" t="str">
        <f>'Template Format ANALISIS I'!D65</f>
        <v xml:space="preserve">Tukang </v>
      </c>
      <c r="L235" s="41">
        <f>'Template Format ANALISIS I'!E65</f>
        <v>130000</v>
      </c>
      <c r="M235" s="40">
        <f>'Template Format ANALISIS I'!F65</f>
        <v>22620.000000000004</v>
      </c>
    </row>
    <row r="236" spans="2:13" x14ac:dyDescent="0.3">
      <c r="B236" s="35"/>
      <c r="C236" s="35"/>
      <c r="D236" s="37"/>
      <c r="E236" s="38"/>
      <c r="F236" s="39"/>
      <c r="G236" s="40"/>
      <c r="H236" s="35"/>
      <c r="I236" s="41">
        <f>'Template Format ANALISIS I'!B66</f>
        <v>5.1000000000000004E-3</v>
      </c>
      <c r="J236" s="41" t="str">
        <f>'Template Format ANALISIS I'!C66</f>
        <v>OH</v>
      </c>
      <c r="K236" s="41" t="str">
        <f>'Template Format ANALISIS I'!D66</f>
        <v>Kepala Tukang</v>
      </c>
      <c r="L236" s="41">
        <f>'Template Format ANALISIS I'!E66</f>
        <v>140000</v>
      </c>
      <c r="M236" s="40">
        <f>'Template Format ANALISIS I'!F66</f>
        <v>714</v>
      </c>
    </row>
    <row r="237" spans="2:13" x14ac:dyDescent="0.3">
      <c r="B237" s="35"/>
      <c r="C237" s="35"/>
      <c r="D237" s="37"/>
      <c r="E237" s="38"/>
      <c r="F237" s="39"/>
      <c r="G237" s="40"/>
      <c r="H237" s="35"/>
      <c r="I237" s="41">
        <f>'Template Format ANALISIS I'!B67</f>
        <v>0.38190000000000002</v>
      </c>
      <c r="J237" s="41" t="str">
        <f>'Template Format ANALISIS I'!C67</f>
        <v>Lbr</v>
      </c>
      <c r="K237" s="41" t="str">
        <f>'Template Format ANALISIS I'!D67</f>
        <v xml:space="preserve">Gypsum Board </v>
      </c>
      <c r="L237" s="41">
        <f>'Template Format ANALISIS I'!E67</f>
        <v>125000</v>
      </c>
      <c r="M237" s="40">
        <f>'Template Format ANALISIS I'!F67</f>
        <v>47737.5</v>
      </c>
    </row>
    <row r="238" spans="2:13" x14ac:dyDescent="0.3">
      <c r="B238" s="35"/>
      <c r="C238" s="35"/>
      <c r="D238" s="37"/>
      <c r="E238" s="38"/>
      <c r="F238" s="39"/>
      <c r="G238" s="40"/>
      <c r="H238" s="35"/>
      <c r="I238" s="41">
        <f>'Template Format ANALISIS I'!B68</f>
        <v>0.11</v>
      </c>
      <c r="J238" s="41" t="str">
        <f>'Template Format ANALISIS I'!C68</f>
        <v xml:space="preserve">Doz </v>
      </c>
      <c r="K238" s="41" t="str">
        <f>'Template Format ANALISIS I'!D68</f>
        <v>Paku/sekrup</v>
      </c>
      <c r="L238" s="41">
        <f>'Template Format ANALISIS I'!E68</f>
        <v>17500</v>
      </c>
      <c r="M238" s="40">
        <f>'Template Format ANALISIS I'!F68</f>
        <v>1925</v>
      </c>
    </row>
    <row r="239" spans="2:13" x14ac:dyDescent="0.3">
      <c r="B239" s="35"/>
      <c r="C239" s="35"/>
      <c r="D239" s="37"/>
      <c r="E239" s="38"/>
      <c r="F239" s="39"/>
      <c r="G239" s="40"/>
      <c r="H239" s="35"/>
      <c r="J239" s="42"/>
      <c r="K239" s="41" t="str">
        <f>'Template Format ANALISIS I'!D69</f>
        <v>B.U &amp; Kentungan (10%)</v>
      </c>
      <c r="M239" s="40">
        <f>'Template Format ANALISIS I'!F69</f>
        <v>8636.85</v>
      </c>
    </row>
    <row r="240" spans="2:13" x14ac:dyDescent="0.3">
      <c r="I240" s="41"/>
    </row>
    <row r="241" spans="2:13" x14ac:dyDescent="0.3">
      <c r="B241" s="1">
        <v>4</v>
      </c>
      <c r="C241" s="1" t="s">
        <v>70</v>
      </c>
      <c r="D241" s="2" t="s">
        <v>64</v>
      </c>
      <c r="E241" s="11">
        <v>220.78</v>
      </c>
      <c r="F241" s="4">
        <f>'Template Format ANALISIS I'!F81</f>
        <v>46475</v>
      </c>
      <c r="G241" s="40">
        <f>F241*E241</f>
        <v>10260750.5</v>
      </c>
      <c r="I241" s="27">
        <f>'Template Format ANALISIS I'!B73</f>
        <v>0.05</v>
      </c>
      <c r="J241" s="27" t="str">
        <f>'Template Format ANALISIS I'!C73</f>
        <v>OH</v>
      </c>
      <c r="K241" s="27" t="str">
        <f>'Template Format ANALISIS I'!D73</f>
        <v xml:space="preserve">Pekerja </v>
      </c>
      <c r="L241" s="27">
        <f>'Template Format ANALISIS I'!E73</f>
        <v>110000</v>
      </c>
      <c r="M241" s="12">
        <f>'Template Format ANALISIS I'!F73</f>
        <v>5500</v>
      </c>
    </row>
    <row r="242" spans="2:13" x14ac:dyDescent="0.3">
      <c r="I242" s="27">
        <f>'Template Format ANALISIS I'!B74</f>
        <v>2.5000000000000001E-3</v>
      </c>
      <c r="J242" s="27" t="str">
        <f>'Template Format ANALISIS I'!C74</f>
        <v>OH</v>
      </c>
      <c r="K242" s="27" t="str">
        <f>'Template Format ANALISIS I'!D74</f>
        <v>Mandor</v>
      </c>
      <c r="L242" s="27">
        <f>'Template Format ANALISIS I'!E74</f>
        <v>120000</v>
      </c>
      <c r="M242" s="12">
        <f>'Template Format ANALISIS I'!F74</f>
        <v>300</v>
      </c>
    </row>
    <row r="243" spans="2:13" x14ac:dyDescent="0.3">
      <c r="I243" s="27">
        <f>'Template Format ANALISIS I'!B75</f>
        <v>7.4999999999999997E-2</v>
      </c>
      <c r="J243" s="27" t="str">
        <f>'Template Format ANALISIS I'!C75</f>
        <v>OH</v>
      </c>
      <c r="K243" s="27" t="str">
        <f>'Template Format ANALISIS I'!D75</f>
        <v xml:space="preserve">Tukang </v>
      </c>
      <c r="L243" s="27">
        <f>'Template Format ANALISIS I'!E75</f>
        <v>130000</v>
      </c>
      <c r="M243" s="12">
        <f>'Template Format ANALISIS I'!F75</f>
        <v>9750</v>
      </c>
    </row>
    <row r="244" spans="2:13" x14ac:dyDescent="0.3">
      <c r="I244" s="27">
        <f>'Template Format ANALISIS I'!B76</f>
        <v>7.4999999999999997E-3</v>
      </c>
      <c r="J244" s="27" t="str">
        <f>'Template Format ANALISIS I'!C76</f>
        <v>OH</v>
      </c>
      <c r="K244" s="27" t="str">
        <f>'Template Format ANALISIS I'!D76</f>
        <v>Kepala Tukang</v>
      </c>
      <c r="L244" s="27">
        <f>'Template Format ANALISIS I'!E76</f>
        <v>140000</v>
      </c>
      <c r="M244" s="12">
        <f>'Template Format ANALISIS I'!F76</f>
        <v>1050</v>
      </c>
    </row>
    <row r="245" spans="2:13" x14ac:dyDescent="0.3">
      <c r="I245" s="27">
        <f>'Template Format ANALISIS I'!B77</f>
        <v>0.3</v>
      </c>
      <c r="J245" s="27" t="str">
        <f>'Template Format ANALISIS I'!C77</f>
        <v>Kg</v>
      </c>
      <c r="K245" s="27" t="str">
        <f>'Template Format ANALISIS I'!D77</f>
        <v>Cat Tembok</v>
      </c>
      <c r="L245" s="27">
        <f>'Template Format ANALISIS I'!E77</f>
        <v>60500</v>
      </c>
      <c r="M245" s="12">
        <f>'Template Format ANALISIS I'!F77</f>
        <v>18150</v>
      </c>
    </row>
    <row r="246" spans="2:13" x14ac:dyDescent="0.3">
      <c r="I246" s="27">
        <f>'Template Format ANALISIS I'!B78</f>
        <v>0.15</v>
      </c>
      <c r="J246" s="27" t="str">
        <f>'Template Format ANALISIS I'!C78</f>
        <v>Kg</v>
      </c>
      <c r="K246" s="27" t="str">
        <f>'Template Format ANALISIS I'!D78</f>
        <v>Cat Dasar</v>
      </c>
      <c r="L246" s="27">
        <f>'Template Format ANALISIS I'!E78</f>
        <v>45000</v>
      </c>
      <c r="M246" s="12">
        <f>'Template Format ANALISIS I'!F78</f>
        <v>6750</v>
      </c>
    </row>
    <row r="247" spans="2:13" x14ac:dyDescent="0.3">
      <c r="I247" s="27">
        <f>'Template Format ANALISIS I'!B79</f>
        <v>0.1</v>
      </c>
      <c r="J247" s="27" t="str">
        <f>'Template Format ANALISIS I'!C79</f>
        <v>Lbr</v>
      </c>
      <c r="K247" s="27" t="str">
        <f>'Template Format ANALISIS I'!D79</f>
        <v>Kertas Gosok</v>
      </c>
      <c r="L247" s="27">
        <f>'Template Format ANALISIS I'!E79</f>
        <v>7500</v>
      </c>
      <c r="M247" s="12">
        <f>'Template Format ANALISIS I'!F79</f>
        <v>750</v>
      </c>
    </row>
    <row r="248" spans="2:13" x14ac:dyDescent="0.3">
      <c r="K248" s="27" t="str">
        <f>'Template Format ANALISIS I'!D80</f>
        <v>B.U &amp; Kentungan (10%)</v>
      </c>
      <c r="M248" s="12">
        <f>'Template Format ANALISIS I'!F80</f>
        <v>4225</v>
      </c>
    </row>
    <row r="250" spans="2:13" x14ac:dyDescent="0.3">
      <c r="B250" s="57" t="s">
        <v>133</v>
      </c>
      <c r="C250" s="58" t="s">
        <v>102</v>
      </c>
      <c r="D250" s="62"/>
      <c r="E250" s="63"/>
      <c r="F250" s="64"/>
      <c r="G250" s="61"/>
    </row>
    <row r="251" spans="2:13" x14ac:dyDescent="0.3">
      <c r="B251" s="65">
        <v>1</v>
      </c>
      <c r="C251" s="17" t="s">
        <v>103</v>
      </c>
      <c r="D251" s="62" t="s">
        <v>104</v>
      </c>
      <c r="E251" s="63">
        <v>6</v>
      </c>
      <c r="F251" s="64">
        <f>'Template Format ANALISIS I'!F150</f>
        <v>52707.6</v>
      </c>
      <c r="G251" s="61">
        <f>F251*E251</f>
        <v>316245.59999999998</v>
      </c>
      <c r="I251" s="27">
        <f>'Template Format ANALISIS I'!B143</f>
        <v>3.5999999999999997E-2</v>
      </c>
      <c r="J251" s="27" t="str">
        <f>'Template Format ANALISIS I'!C143</f>
        <v>OH</v>
      </c>
      <c r="K251" s="27" t="str">
        <f>'Template Format ANALISIS I'!D143</f>
        <v xml:space="preserve">Pekerja </v>
      </c>
      <c r="L251" s="27">
        <f>'Template Format ANALISIS I'!E143</f>
        <v>110000</v>
      </c>
      <c r="M251" s="12">
        <f>'Template Format ANALISIS I'!F143</f>
        <v>3959.9999999999995</v>
      </c>
    </row>
    <row r="252" spans="2:13" x14ac:dyDescent="0.3">
      <c r="I252" s="27">
        <f>'Template Format ANALISIS I'!B144</f>
        <v>1.8E-3</v>
      </c>
      <c r="J252" s="27" t="str">
        <f>'Template Format ANALISIS I'!C144</f>
        <v>OH</v>
      </c>
      <c r="K252" s="27" t="str">
        <f>'Template Format ANALISIS I'!D144</f>
        <v>Mandor</v>
      </c>
      <c r="L252" s="27">
        <f>'Template Format ANALISIS I'!E144</f>
        <v>120000</v>
      </c>
      <c r="M252" s="12">
        <f>'Template Format ANALISIS I'!F144</f>
        <v>216</v>
      </c>
    </row>
    <row r="253" spans="2:13" x14ac:dyDescent="0.3">
      <c r="I253" s="27">
        <f>'Template Format ANALISIS I'!B145</f>
        <v>0.06</v>
      </c>
      <c r="J253" s="27" t="str">
        <f>'Template Format ANALISIS I'!C145</f>
        <v>OH</v>
      </c>
      <c r="K253" s="27" t="str">
        <f>'Template Format ANALISIS I'!D145</f>
        <v xml:space="preserve">Tukang </v>
      </c>
      <c r="L253" s="27">
        <f>'Template Format ANALISIS I'!E145</f>
        <v>130000</v>
      </c>
      <c r="M253" s="12">
        <f>'Template Format ANALISIS I'!F145</f>
        <v>7800</v>
      </c>
    </row>
    <row r="254" spans="2:13" x14ac:dyDescent="0.3">
      <c r="I254" s="27">
        <f>'Template Format ANALISIS I'!B146</f>
        <v>6.0000000000000001E-3</v>
      </c>
      <c r="J254" s="27" t="str">
        <f>'Template Format ANALISIS I'!C146</f>
        <v>OH</v>
      </c>
      <c r="K254" s="27" t="str">
        <f>'Template Format ANALISIS I'!D146</f>
        <v>Kepala Tukang</v>
      </c>
      <c r="L254" s="27">
        <f>'Template Format ANALISIS I'!E146</f>
        <v>140000</v>
      </c>
      <c r="M254" s="12">
        <f>'Template Format ANALISIS I'!F146</f>
        <v>840</v>
      </c>
    </row>
    <row r="255" spans="2:13" x14ac:dyDescent="0.3">
      <c r="I255" s="27">
        <f>'Template Format ANALISIS I'!B147</f>
        <v>1.2</v>
      </c>
      <c r="J255" s="27" t="str">
        <f>'Template Format ANALISIS I'!C147</f>
        <v>M</v>
      </c>
      <c r="K255" s="27" t="str">
        <f>'Template Format ANALISIS I'!D147</f>
        <v>Pipa PVC</v>
      </c>
      <c r="L255" s="27">
        <f>'Template Format ANALISIS I'!E147</f>
        <v>27000</v>
      </c>
      <c r="M255" s="12">
        <f>'Template Format ANALISIS I'!F147</f>
        <v>32400</v>
      </c>
    </row>
    <row r="256" spans="2:13" x14ac:dyDescent="0.3">
      <c r="I256" s="27">
        <f>'Template Format ANALISIS I'!B148</f>
        <v>1</v>
      </c>
      <c r="J256" s="27"/>
      <c r="K256" s="27" t="str">
        <f>'Template Format ANALISIS I'!D148</f>
        <v>Perlengkapan</v>
      </c>
      <c r="L256" s="27">
        <f>'Template Format ANALISIS I'!E148</f>
        <v>2700</v>
      </c>
      <c r="M256" s="12">
        <f>'Template Format ANALISIS I'!F148</f>
        <v>2700</v>
      </c>
    </row>
    <row r="257" spans="2:13" x14ac:dyDescent="0.3">
      <c r="K257" s="27" t="str">
        <f>'Template Format ANALISIS I'!D149</f>
        <v>B.U &amp; Kentungan (10%)</v>
      </c>
      <c r="M257" s="12">
        <f>'Template Format ANALISIS I'!F149</f>
        <v>4791.6000000000004</v>
      </c>
    </row>
    <row r="259" spans="2:13" x14ac:dyDescent="0.3">
      <c r="B259" s="1">
        <v>2</v>
      </c>
      <c r="C259" s="17" t="s">
        <v>109</v>
      </c>
      <c r="D259" s="52" t="s">
        <v>104</v>
      </c>
      <c r="E259" s="11">
        <v>8</v>
      </c>
      <c r="F259" s="4">
        <f>'Template Format ANALISIS I'!F160</f>
        <v>62717.599999999999</v>
      </c>
      <c r="G259" s="61">
        <f>F259*E259</f>
        <v>501740.79999999999</v>
      </c>
      <c r="I259" s="27">
        <f>'Template Format ANALISIS I'!B153</f>
        <v>3.5999999999999997E-2</v>
      </c>
      <c r="J259" s="27" t="str">
        <f>'Template Format ANALISIS I'!C153</f>
        <v>OH</v>
      </c>
      <c r="K259" s="27" t="str">
        <f>'Template Format ANALISIS I'!D153</f>
        <v xml:space="preserve">Pekerja </v>
      </c>
      <c r="L259" s="27">
        <f>'Template Format ANALISIS I'!E153</f>
        <v>110000</v>
      </c>
      <c r="M259" s="12">
        <f>'Template Format ANALISIS I'!F153</f>
        <v>3959.9999999999995</v>
      </c>
    </row>
    <row r="260" spans="2:13" x14ac:dyDescent="0.3">
      <c r="I260" s="27">
        <f>'Template Format ANALISIS I'!B154</f>
        <v>1.8E-3</v>
      </c>
      <c r="J260" s="27" t="str">
        <f>'Template Format ANALISIS I'!C154</f>
        <v>OH</v>
      </c>
      <c r="K260" s="27" t="str">
        <f>'Template Format ANALISIS I'!D154</f>
        <v>Mandor</v>
      </c>
      <c r="L260" s="27">
        <f>'Template Format ANALISIS I'!E154</f>
        <v>120000</v>
      </c>
      <c r="M260" s="12">
        <f>'Template Format ANALISIS I'!F154</f>
        <v>216</v>
      </c>
    </row>
    <row r="261" spans="2:13" x14ac:dyDescent="0.3">
      <c r="I261" s="27">
        <f>'Template Format ANALISIS I'!B155</f>
        <v>0.06</v>
      </c>
      <c r="J261" s="27" t="str">
        <f>'Template Format ANALISIS I'!C155</f>
        <v>OH</v>
      </c>
      <c r="K261" s="27" t="str">
        <f>'Template Format ANALISIS I'!D155</f>
        <v xml:space="preserve">Tukang </v>
      </c>
      <c r="L261" s="27">
        <f>'Template Format ANALISIS I'!E155</f>
        <v>130000</v>
      </c>
      <c r="M261" s="12">
        <f>'Template Format ANALISIS I'!F155</f>
        <v>7800</v>
      </c>
    </row>
    <row r="262" spans="2:13" x14ac:dyDescent="0.3">
      <c r="I262" s="27">
        <f>'Template Format ANALISIS I'!B156</f>
        <v>6.0000000000000001E-3</v>
      </c>
      <c r="J262" s="27" t="str">
        <f>'Template Format ANALISIS I'!C156</f>
        <v>OH</v>
      </c>
      <c r="K262" s="27" t="str">
        <f>'Template Format ANALISIS I'!D156</f>
        <v>Kepala Tukang</v>
      </c>
      <c r="L262" s="27">
        <f>'Template Format ANALISIS I'!E156</f>
        <v>140000</v>
      </c>
      <c r="M262" s="12">
        <f>'Template Format ANALISIS I'!F156</f>
        <v>840</v>
      </c>
    </row>
    <row r="263" spans="2:13" x14ac:dyDescent="0.3">
      <c r="I263" s="27">
        <f>'Template Format ANALISIS I'!B157</f>
        <v>1.2</v>
      </c>
      <c r="J263" s="27" t="str">
        <f>'Template Format ANALISIS I'!C157</f>
        <v>M</v>
      </c>
      <c r="K263" s="27" t="str">
        <f>'Template Format ANALISIS I'!D157</f>
        <v>Pipa PVC</v>
      </c>
      <c r="L263" s="27">
        <f>'Template Format ANALISIS I'!E157</f>
        <v>34000</v>
      </c>
      <c r="M263" s="12">
        <f>'Template Format ANALISIS I'!F157</f>
        <v>40800</v>
      </c>
    </row>
    <row r="264" spans="2:13" x14ac:dyDescent="0.3">
      <c r="I264" s="27">
        <f>'Template Format ANALISIS I'!B158</f>
        <v>1</v>
      </c>
      <c r="J264" s="27"/>
      <c r="K264" s="27" t="str">
        <f>'Template Format ANALISIS I'!D158</f>
        <v>Perlengkapan</v>
      </c>
      <c r="L264" s="27">
        <f>'Template Format ANALISIS I'!E158</f>
        <v>3400</v>
      </c>
      <c r="M264" s="12">
        <f>'Template Format ANALISIS I'!F158</f>
        <v>3400</v>
      </c>
    </row>
    <row r="265" spans="2:13" x14ac:dyDescent="0.3">
      <c r="K265" s="27" t="str">
        <f>'Template Format ANALISIS I'!D159</f>
        <v>B.U &amp; Kentungan (10%)</v>
      </c>
      <c r="M265" s="12">
        <f>'Template Format ANALISIS I'!F159</f>
        <v>5701.6</v>
      </c>
    </row>
    <row r="267" spans="2:13" x14ac:dyDescent="0.3">
      <c r="B267" s="1">
        <v>3</v>
      </c>
      <c r="C267" s="17" t="s">
        <v>112</v>
      </c>
      <c r="D267" s="52" t="s">
        <v>104</v>
      </c>
      <c r="E267" s="63">
        <v>5</v>
      </c>
      <c r="F267" s="64">
        <f>'Template Format ANALISIS I'!F170</f>
        <v>253376.2</v>
      </c>
      <c r="G267" s="61">
        <f>F267*E267</f>
        <v>1266881</v>
      </c>
      <c r="H267" s="65"/>
      <c r="I267" s="74">
        <f>'Template Format ANALISIS I'!B163</f>
        <v>8.1000000000000003E-2</v>
      </c>
      <c r="J267" s="74" t="str">
        <f>'Template Format ANALISIS I'!C163</f>
        <v>OH</v>
      </c>
      <c r="K267" s="74" t="str">
        <f>'Template Format ANALISIS I'!D163</f>
        <v xml:space="preserve">Pekerja </v>
      </c>
      <c r="L267" s="74">
        <f>'Template Format ANALISIS I'!E163</f>
        <v>110000</v>
      </c>
      <c r="M267" s="61">
        <f>'Template Format ANALISIS I'!F163</f>
        <v>8910</v>
      </c>
    </row>
    <row r="268" spans="2:13" x14ac:dyDescent="0.3">
      <c r="C268" s="65"/>
      <c r="D268" s="62"/>
      <c r="E268" s="63"/>
      <c r="F268" s="64"/>
      <c r="G268" s="61"/>
      <c r="H268" s="65"/>
      <c r="I268" s="74">
        <f>'Template Format ANALISIS I'!B164</f>
        <v>4.1000000000000003E-3</v>
      </c>
      <c r="J268" s="74" t="str">
        <f>'Template Format ANALISIS I'!C164</f>
        <v>OH</v>
      </c>
      <c r="K268" s="74" t="str">
        <f>'Template Format ANALISIS I'!D164</f>
        <v>Mandor</v>
      </c>
      <c r="L268" s="74">
        <f>'Template Format ANALISIS I'!E164</f>
        <v>120000</v>
      </c>
      <c r="M268" s="61">
        <f>'Template Format ANALISIS I'!F164</f>
        <v>492.00000000000006</v>
      </c>
    </row>
    <row r="269" spans="2:13" x14ac:dyDescent="0.3">
      <c r="C269" s="65"/>
      <c r="D269" s="62"/>
      <c r="E269" s="63"/>
      <c r="F269" s="64"/>
      <c r="G269" s="61"/>
      <c r="H269" s="65"/>
      <c r="I269" s="74">
        <f>'Template Format ANALISIS I'!B165</f>
        <v>0.13500000000000001</v>
      </c>
      <c r="J269" s="74" t="str">
        <f>'Template Format ANALISIS I'!C165</f>
        <v>OH</v>
      </c>
      <c r="K269" s="74" t="str">
        <f>'Template Format ANALISIS I'!D165</f>
        <v xml:space="preserve">Tukang </v>
      </c>
      <c r="L269" s="74">
        <f>'Template Format ANALISIS I'!E165</f>
        <v>130000</v>
      </c>
      <c r="M269" s="61">
        <f>'Template Format ANALISIS I'!F165</f>
        <v>17550</v>
      </c>
    </row>
    <row r="270" spans="2:13" x14ac:dyDescent="0.3">
      <c r="C270" s="65"/>
      <c r="D270" s="62"/>
      <c r="E270" s="63"/>
      <c r="F270" s="64"/>
      <c r="G270" s="61"/>
      <c r="H270" s="65"/>
      <c r="I270" s="74">
        <f>'Template Format ANALISIS I'!B166</f>
        <v>1.35E-2</v>
      </c>
      <c r="J270" s="74" t="str">
        <f>'Template Format ANALISIS I'!C166</f>
        <v>OH</v>
      </c>
      <c r="K270" s="74" t="str">
        <f>'Template Format ANALISIS I'!D166</f>
        <v>Kepala Tukang</v>
      </c>
      <c r="L270" s="74">
        <f>'Template Format ANALISIS I'!E166</f>
        <v>140000</v>
      </c>
      <c r="M270" s="61">
        <f>'Template Format ANALISIS I'!F166</f>
        <v>1890</v>
      </c>
    </row>
    <row r="271" spans="2:13" x14ac:dyDescent="0.3">
      <c r="C271" s="65"/>
      <c r="D271" s="62"/>
      <c r="E271" s="63"/>
      <c r="F271" s="64"/>
      <c r="G271" s="61"/>
      <c r="H271" s="65"/>
      <c r="I271" s="74">
        <f>'Template Format ANALISIS I'!B167</f>
        <v>1.2</v>
      </c>
      <c r="J271" s="74" t="str">
        <f>'Template Format ANALISIS I'!C167</f>
        <v>M</v>
      </c>
      <c r="K271" s="74" t="str">
        <f>'Template Format ANALISIS I'!D167</f>
        <v>Pipa PVC</v>
      </c>
      <c r="L271" s="74">
        <f>'Template Format ANALISIS I'!E167</f>
        <v>130000</v>
      </c>
      <c r="M271" s="61">
        <f>'Template Format ANALISIS I'!F167</f>
        <v>156000</v>
      </c>
    </row>
    <row r="272" spans="2:13" x14ac:dyDescent="0.3">
      <c r="C272" s="65"/>
      <c r="D272" s="62"/>
      <c r="E272" s="63"/>
      <c r="F272" s="64"/>
      <c r="G272" s="61"/>
      <c r="H272" s="65"/>
      <c r="I272" s="74">
        <f>'Template Format ANALISIS I'!B168</f>
        <v>1</v>
      </c>
      <c r="J272" s="74"/>
      <c r="K272" s="74" t="str">
        <f>'Template Format ANALISIS I'!D168</f>
        <v>Perlengkapan</v>
      </c>
      <c r="L272" s="74">
        <f>'Template Format ANALISIS I'!E168</f>
        <v>45500</v>
      </c>
      <c r="M272" s="61">
        <f>'Template Format ANALISIS I'!F168</f>
        <v>45500</v>
      </c>
    </row>
    <row r="273" spans="2:13" x14ac:dyDescent="0.3">
      <c r="C273" s="65"/>
      <c r="D273" s="62"/>
      <c r="E273" s="63"/>
      <c r="F273" s="64"/>
      <c r="G273" s="61"/>
      <c r="H273" s="65"/>
      <c r="I273" s="74"/>
      <c r="J273" s="75"/>
      <c r="K273" s="74" t="str">
        <f>'Template Format ANALISIS I'!D169</f>
        <v>B.U &amp; Kentungan (10%)</v>
      </c>
      <c r="L273" s="73"/>
      <c r="M273" s="61">
        <f>'Template Format ANALISIS I'!F169</f>
        <v>23034.2</v>
      </c>
    </row>
    <row r="275" spans="2:13" x14ac:dyDescent="0.3">
      <c r="B275" s="1">
        <v>4</v>
      </c>
      <c r="C275" s="17" t="s">
        <v>113</v>
      </c>
      <c r="D275" s="72" t="s">
        <v>114</v>
      </c>
      <c r="E275" s="68">
        <v>2</v>
      </c>
      <c r="F275" s="69">
        <f>'Template Format ANALISIS I'!F180</f>
        <v>52834.1</v>
      </c>
      <c r="G275" s="61">
        <f>F275*E275</f>
        <v>105668.2</v>
      </c>
      <c r="H275" s="70"/>
      <c r="I275" s="60">
        <f>'Template Format ANALISIS I'!B173</f>
        <v>4.1000000000000002E-2</v>
      </c>
      <c r="J275" s="60" t="str">
        <f>'Template Format ANALISIS I'!C173</f>
        <v>OH</v>
      </c>
      <c r="K275" s="60" t="str">
        <f>'Template Format ANALISIS I'!D173</f>
        <v xml:space="preserve">Pekerja </v>
      </c>
      <c r="L275" s="60">
        <f>'Template Format ANALISIS I'!E173</f>
        <v>110000</v>
      </c>
      <c r="M275" s="71">
        <f>'Template Format ANALISIS I'!F173</f>
        <v>4510</v>
      </c>
    </row>
    <row r="276" spans="2:13" x14ac:dyDescent="0.3">
      <c r="C276" s="70"/>
      <c r="D276" s="72"/>
      <c r="E276" s="68"/>
      <c r="F276" s="69"/>
      <c r="G276" s="71"/>
      <c r="H276" s="70"/>
      <c r="I276" s="60">
        <f>'Template Format ANALISIS I'!B174</f>
        <v>4.1000000000000003E-3</v>
      </c>
      <c r="J276" s="60" t="str">
        <f>'Template Format ANALISIS I'!C174</f>
        <v>OH</v>
      </c>
      <c r="K276" s="60" t="str">
        <f>'Template Format ANALISIS I'!D174</f>
        <v>Mandor</v>
      </c>
      <c r="L276" s="60">
        <f>'Template Format ANALISIS I'!E174</f>
        <v>120000</v>
      </c>
      <c r="M276" s="71">
        <f>'Template Format ANALISIS I'!F174</f>
        <v>492.00000000000006</v>
      </c>
    </row>
    <row r="277" spans="2:13" x14ac:dyDescent="0.3">
      <c r="C277" s="70"/>
      <c r="D277" s="72"/>
      <c r="E277" s="68"/>
      <c r="F277" s="69"/>
      <c r="G277" s="71"/>
      <c r="H277" s="70"/>
      <c r="I277" s="60">
        <f>'Template Format ANALISIS I'!B175</f>
        <v>4.1000000000000002E-2</v>
      </c>
      <c r="J277" s="60" t="str">
        <f>'Template Format ANALISIS I'!C175</f>
        <v>OH</v>
      </c>
      <c r="K277" s="60" t="str">
        <f>'Template Format ANALISIS I'!D175</f>
        <v xml:space="preserve">Tukang </v>
      </c>
      <c r="L277" s="60">
        <f>'Template Format ANALISIS I'!E175</f>
        <v>130000</v>
      </c>
      <c r="M277" s="71">
        <f>'Template Format ANALISIS I'!F175</f>
        <v>5330</v>
      </c>
    </row>
    <row r="278" spans="2:13" x14ac:dyDescent="0.3">
      <c r="C278" s="70"/>
      <c r="D278" s="72"/>
      <c r="E278" s="68"/>
      <c r="F278" s="69"/>
      <c r="G278" s="71"/>
      <c r="H278" s="70"/>
      <c r="I278" s="60">
        <f>'Template Format ANALISIS I'!B176</f>
        <v>4.1000000000000003E-3</v>
      </c>
      <c r="J278" s="60" t="str">
        <f>'Template Format ANALISIS I'!C176</f>
        <v>OH</v>
      </c>
      <c r="K278" s="60" t="str">
        <f>'Template Format ANALISIS I'!D176</f>
        <v>Kepala Tukang</v>
      </c>
      <c r="L278" s="60">
        <f>'Template Format ANALISIS I'!E176</f>
        <v>140000</v>
      </c>
      <c r="M278" s="71">
        <f>'Template Format ANALISIS I'!F176</f>
        <v>574</v>
      </c>
    </row>
    <row r="279" spans="2:13" x14ac:dyDescent="0.3">
      <c r="C279" s="70"/>
      <c r="D279" s="72"/>
      <c r="E279" s="68"/>
      <c r="F279" s="69"/>
      <c r="G279" s="71"/>
      <c r="H279" s="70"/>
      <c r="I279" s="60">
        <f>'Template Format ANALISIS I'!B177</f>
        <v>1</v>
      </c>
      <c r="J279" s="60" t="str">
        <f>'Template Format ANALISIS I'!C177</f>
        <v>Bh</v>
      </c>
      <c r="K279" s="60" t="str">
        <f>'Template Format ANALISIS I'!D177</f>
        <v>Mata Kran 1/2"</v>
      </c>
      <c r="L279" s="60">
        <f>'Template Format ANALISIS I'!E177</f>
        <v>27500</v>
      </c>
      <c r="M279" s="71">
        <f>'Template Format ANALISIS I'!F177</f>
        <v>27500</v>
      </c>
    </row>
    <row r="280" spans="2:13" x14ac:dyDescent="0.3">
      <c r="C280" s="70"/>
      <c r="D280" s="72"/>
      <c r="E280" s="68"/>
      <c r="F280" s="69"/>
      <c r="G280" s="71"/>
      <c r="H280" s="70"/>
      <c r="I280" s="60">
        <f>'Template Format ANALISIS I'!B178</f>
        <v>1</v>
      </c>
      <c r="J280" s="60"/>
      <c r="K280" s="60" t="str">
        <f>'Template Format ANALISIS I'!D178</f>
        <v>Perlengkapan</v>
      </c>
      <c r="L280" s="60">
        <f>'Template Format ANALISIS I'!E178</f>
        <v>9625</v>
      </c>
      <c r="M280" s="71">
        <f>'Template Format ANALISIS I'!F178</f>
        <v>9625</v>
      </c>
    </row>
    <row r="281" spans="2:13" x14ac:dyDescent="0.3">
      <c r="C281" s="70"/>
      <c r="D281" s="72"/>
      <c r="E281" s="68"/>
      <c r="F281" s="69"/>
      <c r="G281" s="71"/>
      <c r="H281" s="70"/>
      <c r="I281" s="60"/>
      <c r="J281" s="59"/>
      <c r="K281" s="60" t="str">
        <f>'Template Format ANALISIS I'!D179</f>
        <v>B.U &amp; Kentungan (10%)</v>
      </c>
      <c r="L281" s="73"/>
      <c r="M281" s="71">
        <f>'Template Format ANALISIS I'!F179</f>
        <v>4803.1000000000004</v>
      </c>
    </row>
  </sheetData>
  <mergeCells count="4">
    <mergeCell ref="B2:B3"/>
    <mergeCell ref="C2:C3"/>
    <mergeCell ref="D2:G2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2"/>
  <sheetViews>
    <sheetView workbookViewId="0">
      <pane ySplit="1" topLeftCell="A182" activePane="bottomLeft" state="frozen"/>
      <selection pane="bottomLeft" activeCell="B200" sqref="B200"/>
    </sheetView>
  </sheetViews>
  <sheetFormatPr defaultRowHeight="14.4" x14ac:dyDescent="0.3"/>
  <cols>
    <col min="1" max="1" width="4.44140625" style="1" customWidth="1"/>
    <col min="2" max="2" width="69" style="45" bestFit="1" customWidth="1"/>
    <col min="3" max="3" width="12" style="1" bestFit="1" customWidth="1"/>
    <col min="4" max="4" width="21.88671875" style="1" bestFit="1" customWidth="1"/>
    <col min="5" max="5" width="12.6640625" style="4" bestFit="1" customWidth="1"/>
    <col min="6" max="6" width="11.44140625" style="1" bestFit="1" customWidth="1"/>
    <col min="7" max="16384" width="8.88671875" style="1"/>
  </cols>
  <sheetData>
    <row r="1" spans="1:6" x14ac:dyDescent="0.3">
      <c r="A1" s="26" t="s">
        <v>42</v>
      </c>
      <c r="B1" s="30" t="s">
        <v>43</v>
      </c>
      <c r="C1" s="26" t="s">
        <v>2</v>
      </c>
      <c r="D1" s="26" t="s">
        <v>44</v>
      </c>
      <c r="E1" s="24" t="s">
        <v>8</v>
      </c>
      <c r="F1" s="26" t="s">
        <v>5</v>
      </c>
    </row>
    <row r="2" spans="1:6" x14ac:dyDescent="0.3">
      <c r="A2" s="1">
        <v>1</v>
      </c>
      <c r="B2" s="31" t="s">
        <v>41</v>
      </c>
    </row>
    <row r="3" spans="1:6" x14ac:dyDescent="0.3">
      <c r="B3" s="27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7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7"/>
      <c r="C5" s="13"/>
      <c r="D5" s="13" t="s">
        <v>35</v>
      </c>
      <c r="E5" s="8"/>
      <c r="F5" s="12">
        <f>(F3+F4)*10%</f>
        <v>8550</v>
      </c>
    </row>
    <row r="6" spans="1:6" x14ac:dyDescent="0.3">
      <c r="D6" s="29" t="s">
        <v>45</v>
      </c>
      <c r="F6" s="12">
        <f>SUM(F3:F5)</f>
        <v>94050</v>
      </c>
    </row>
    <row r="8" spans="1:6" x14ac:dyDescent="0.3">
      <c r="A8" s="1">
        <f>A2+1</f>
        <v>2</v>
      </c>
      <c r="B8" s="31" t="s">
        <v>46</v>
      </c>
    </row>
    <row r="9" spans="1:6" x14ac:dyDescent="0.3">
      <c r="B9" s="27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7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7"/>
      <c r="C11" s="13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31" t="s">
        <v>47</v>
      </c>
    </row>
    <row r="15" spans="1:6" x14ac:dyDescent="0.3">
      <c r="B15" s="27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7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7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7"/>
      <c r="C18" s="13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6" t="s">
        <v>48</v>
      </c>
    </row>
    <row r="21" spans="1:6" x14ac:dyDescent="0.3">
      <c r="B21" s="43">
        <v>0.78</v>
      </c>
      <c r="C21" s="13" t="s">
        <v>15</v>
      </c>
      <c r="D21" s="42" t="s">
        <v>22</v>
      </c>
      <c r="E21" s="66">
        <v>110000</v>
      </c>
      <c r="F21" s="12">
        <f>B21*E21</f>
        <v>85800</v>
      </c>
    </row>
    <row r="22" spans="1:6" x14ac:dyDescent="0.3">
      <c r="B22" s="43">
        <v>3.9E-2</v>
      </c>
      <c r="C22" s="13" t="s">
        <v>15</v>
      </c>
      <c r="D22" s="42" t="s">
        <v>17</v>
      </c>
      <c r="E22" s="8">
        <v>120000</v>
      </c>
      <c r="F22" s="12">
        <f>B22*E22</f>
        <v>4680</v>
      </c>
    </row>
    <row r="23" spans="1:6" x14ac:dyDescent="0.3">
      <c r="B23" s="43">
        <v>0.39</v>
      </c>
      <c r="C23" s="13" t="s">
        <v>15</v>
      </c>
      <c r="D23" s="42" t="s">
        <v>23</v>
      </c>
      <c r="E23" s="66">
        <v>130000</v>
      </c>
      <c r="F23" s="12">
        <f>B23*E23</f>
        <v>50700</v>
      </c>
    </row>
    <row r="24" spans="1:6" x14ac:dyDescent="0.3">
      <c r="B24" s="43">
        <v>3.9E-2</v>
      </c>
      <c r="C24" s="13" t="s">
        <v>15</v>
      </c>
      <c r="D24" s="42" t="s">
        <v>24</v>
      </c>
      <c r="E24" s="66">
        <v>140000</v>
      </c>
      <c r="F24" s="12">
        <f t="shared" ref="F24" si="1">B24*E24</f>
        <v>5460</v>
      </c>
    </row>
    <row r="25" spans="1:6" x14ac:dyDescent="0.3">
      <c r="B25" s="43">
        <v>1.1000000000000001</v>
      </c>
      <c r="C25" s="13" t="s">
        <v>14</v>
      </c>
      <c r="D25" s="42" t="s">
        <v>25</v>
      </c>
      <c r="E25" s="66">
        <v>270000</v>
      </c>
      <c r="F25" s="12">
        <f>B25*E25</f>
        <v>297000</v>
      </c>
    </row>
    <row r="26" spans="1:6" x14ac:dyDescent="0.3">
      <c r="B26" s="43">
        <v>0.432</v>
      </c>
      <c r="C26" s="13" t="s">
        <v>14</v>
      </c>
      <c r="D26" s="42" t="s">
        <v>20</v>
      </c>
      <c r="E26" s="66">
        <v>200000</v>
      </c>
      <c r="F26" s="12">
        <f>B26*E26</f>
        <v>86400</v>
      </c>
    </row>
    <row r="27" spans="1:6" x14ac:dyDescent="0.3">
      <c r="B27" s="27"/>
      <c r="C27" s="13"/>
      <c r="D27" s="13" t="s">
        <v>35</v>
      </c>
      <c r="E27" s="8"/>
      <c r="F27" s="12">
        <f>SUM(F21:F26)*10%</f>
        <v>53004</v>
      </c>
    </row>
    <row r="28" spans="1:6" x14ac:dyDescent="0.3">
      <c r="D28" s="29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6" t="s">
        <v>49</v>
      </c>
    </row>
    <row r="31" spans="1:6" x14ac:dyDescent="0.3">
      <c r="B31" s="43">
        <v>0.3</v>
      </c>
      <c r="C31" s="13" t="s">
        <v>15</v>
      </c>
      <c r="D31" s="42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43">
        <v>0.01</v>
      </c>
      <c r="C32" s="13" t="s">
        <v>15</v>
      </c>
      <c r="D32" s="42" t="s">
        <v>17</v>
      </c>
      <c r="E32" s="8">
        <v>120000</v>
      </c>
      <c r="F32" s="12">
        <f t="shared" si="2"/>
        <v>1200</v>
      </c>
    </row>
    <row r="33" spans="1:6" x14ac:dyDescent="0.3">
      <c r="B33" s="43">
        <v>1</v>
      </c>
      <c r="C33" s="13" t="s">
        <v>14</v>
      </c>
      <c r="D33" s="42" t="s">
        <v>27</v>
      </c>
      <c r="E33" s="8">
        <v>110000</v>
      </c>
      <c r="F33" s="12">
        <f>B33*E33</f>
        <v>110000</v>
      </c>
    </row>
    <row r="34" spans="1:6" x14ac:dyDescent="0.3">
      <c r="B34" s="27"/>
      <c r="C34" s="13"/>
      <c r="D34" s="13" t="s">
        <v>35</v>
      </c>
      <c r="E34" s="8"/>
      <c r="F34" s="12">
        <f>SUM(F31:F33)*10%</f>
        <v>14420</v>
      </c>
    </row>
    <row r="35" spans="1:6" x14ac:dyDescent="0.3">
      <c r="D35" s="29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6" t="s">
        <v>50</v>
      </c>
    </row>
    <row r="38" spans="1:6" x14ac:dyDescent="0.3">
      <c r="B38" s="43">
        <v>1.5</v>
      </c>
      <c r="C38" s="42" t="s">
        <v>15</v>
      </c>
      <c r="D38" s="42" t="s">
        <v>22</v>
      </c>
      <c r="E38" s="8">
        <v>110000</v>
      </c>
      <c r="F38" s="12">
        <f>B38*E38</f>
        <v>165000</v>
      </c>
    </row>
    <row r="39" spans="1:6" x14ac:dyDescent="0.3">
      <c r="B39" s="43">
        <v>7.4999999999999997E-2</v>
      </c>
      <c r="C39" s="42" t="s">
        <v>15</v>
      </c>
      <c r="D39" s="42" t="s">
        <v>17</v>
      </c>
      <c r="E39" s="8">
        <v>120000</v>
      </c>
      <c r="F39" s="12">
        <f>B39*E39</f>
        <v>9000</v>
      </c>
    </row>
    <row r="40" spans="1:6" x14ac:dyDescent="0.3">
      <c r="B40" s="43">
        <v>0.75</v>
      </c>
      <c r="C40" s="42" t="s">
        <v>15</v>
      </c>
      <c r="D40" s="42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43">
        <v>7.4999999999999997E-2</v>
      </c>
      <c r="C41" s="42" t="s">
        <v>15</v>
      </c>
      <c r="D41" s="42" t="s">
        <v>24</v>
      </c>
      <c r="E41" s="8">
        <v>140000</v>
      </c>
      <c r="F41" s="12">
        <f t="shared" si="3"/>
        <v>10500</v>
      </c>
    </row>
    <row r="42" spans="1:6" x14ac:dyDescent="0.3">
      <c r="B42" s="43">
        <v>1</v>
      </c>
      <c r="C42" s="42" t="s">
        <v>14</v>
      </c>
      <c r="D42" s="42" t="s">
        <v>25</v>
      </c>
      <c r="E42" s="8">
        <v>270000</v>
      </c>
      <c r="F42" s="12">
        <f t="shared" si="3"/>
        <v>270000</v>
      </c>
    </row>
    <row r="43" spans="1:6" x14ac:dyDescent="0.3">
      <c r="B43" s="43">
        <v>3.26</v>
      </c>
      <c r="C43" s="42" t="s">
        <v>32</v>
      </c>
      <c r="D43" s="42" t="s">
        <v>33</v>
      </c>
      <c r="E43" s="8">
        <v>75000</v>
      </c>
      <c r="F43" s="12">
        <f t="shared" si="3"/>
        <v>244499.99999999997</v>
      </c>
    </row>
    <row r="44" spans="1:6" x14ac:dyDescent="0.3">
      <c r="B44" s="43">
        <v>0.52200000000000002</v>
      </c>
      <c r="C44" s="42" t="s">
        <v>14</v>
      </c>
      <c r="D44" s="42" t="s">
        <v>34</v>
      </c>
      <c r="E44" s="8">
        <v>200000</v>
      </c>
      <c r="F44" s="12">
        <f t="shared" si="3"/>
        <v>104400</v>
      </c>
    </row>
    <row r="45" spans="1:6" x14ac:dyDescent="0.3">
      <c r="B45" s="27"/>
      <c r="C45" s="13"/>
      <c r="D45" s="13" t="s">
        <v>35</v>
      </c>
      <c r="E45" s="8"/>
      <c r="F45" s="12">
        <f>SUM(F38:F44)*10%</f>
        <v>90090</v>
      </c>
    </row>
    <row r="46" spans="1:6" x14ac:dyDescent="0.3">
      <c r="D46" s="29" t="s">
        <v>45</v>
      </c>
      <c r="F46" s="12">
        <f>SUM(F38:F45)</f>
        <v>990990</v>
      </c>
    </row>
    <row r="48" spans="1:6" x14ac:dyDescent="0.3">
      <c r="A48" s="1">
        <v>7</v>
      </c>
      <c r="B48" s="31" t="s">
        <v>52</v>
      </c>
    </row>
    <row r="49" spans="1:6" x14ac:dyDescent="0.3">
      <c r="B49" s="36" t="s">
        <v>54</v>
      </c>
    </row>
    <row r="50" spans="1:6" x14ac:dyDescent="0.3">
      <c r="B50" s="43">
        <v>1.65</v>
      </c>
      <c r="C50" s="13" t="s">
        <v>15</v>
      </c>
      <c r="D50" s="35" t="s">
        <v>22</v>
      </c>
      <c r="E50" s="4">
        <v>110000</v>
      </c>
      <c r="F50" s="12">
        <f>B50*E50</f>
        <v>181500</v>
      </c>
    </row>
    <row r="51" spans="1:6" x14ac:dyDescent="0.3">
      <c r="B51" s="43">
        <v>8.3000000000000004E-2</v>
      </c>
      <c r="C51" s="13" t="s">
        <v>15</v>
      </c>
      <c r="D51" s="35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43">
        <v>0.27500000000000002</v>
      </c>
      <c r="C52" s="13" t="s">
        <v>15</v>
      </c>
      <c r="D52" s="35" t="s">
        <v>55</v>
      </c>
      <c r="E52" s="4">
        <v>130000</v>
      </c>
      <c r="F52" s="12">
        <f>B52*E52</f>
        <v>35750</v>
      </c>
    </row>
    <row r="53" spans="1:6" x14ac:dyDescent="0.3">
      <c r="B53" s="43">
        <v>2.8000000000000001E-2</v>
      </c>
      <c r="C53" s="13" t="s">
        <v>15</v>
      </c>
      <c r="D53" s="35" t="s">
        <v>24</v>
      </c>
      <c r="E53" s="4">
        <v>140000</v>
      </c>
      <c r="F53" s="12">
        <f t="shared" si="4"/>
        <v>3920</v>
      </c>
    </row>
    <row r="54" spans="1:6" x14ac:dyDescent="0.3">
      <c r="B54" s="36" t="s">
        <v>53</v>
      </c>
      <c r="C54" s="13"/>
      <c r="F54" s="5"/>
    </row>
    <row r="55" spans="1:6" x14ac:dyDescent="0.3">
      <c r="B55" s="43">
        <f>276/50</f>
        <v>5.52</v>
      </c>
      <c r="C55" s="42" t="s">
        <v>32</v>
      </c>
      <c r="D55" s="35" t="s">
        <v>33</v>
      </c>
      <c r="E55" s="4">
        <v>75000</v>
      </c>
      <c r="F55" s="12">
        <f t="shared" si="4"/>
        <v>413999.99999999994</v>
      </c>
    </row>
    <row r="56" spans="1:6" x14ac:dyDescent="0.3">
      <c r="B56" s="43">
        <f>828/1400</f>
        <v>0.59142857142857141</v>
      </c>
      <c r="C56" s="42" t="s">
        <v>14</v>
      </c>
      <c r="D56" s="35" t="s">
        <v>56</v>
      </c>
      <c r="E56" s="4">
        <v>215000</v>
      </c>
      <c r="F56" s="12">
        <f t="shared" si="4"/>
        <v>127157.14285714286</v>
      </c>
    </row>
    <row r="57" spans="1:6" x14ac:dyDescent="0.3">
      <c r="B57" s="43">
        <f>1012/1350</f>
        <v>0.74962962962962965</v>
      </c>
      <c r="C57" s="42" t="s">
        <v>14</v>
      </c>
      <c r="D57" s="35" t="s">
        <v>57</v>
      </c>
      <c r="E57" s="4">
        <v>350000</v>
      </c>
      <c r="F57" s="12">
        <f t="shared" si="4"/>
        <v>262370.37037037039</v>
      </c>
    </row>
    <row r="58" spans="1:6" x14ac:dyDescent="0.3">
      <c r="B58" s="43">
        <v>215</v>
      </c>
      <c r="C58" s="42" t="s">
        <v>59</v>
      </c>
      <c r="D58" s="35" t="s">
        <v>58</v>
      </c>
      <c r="E58" s="4">
        <v>100</v>
      </c>
      <c r="F58" s="12">
        <f t="shared" si="4"/>
        <v>21500</v>
      </c>
    </row>
    <row r="59" spans="1:6" x14ac:dyDescent="0.3">
      <c r="B59" s="43"/>
      <c r="C59" s="42"/>
      <c r="D59" s="13" t="s">
        <v>35</v>
      </c>
      <c r="F59" s="12">
        <f>SUM(F50:F58)*10%</f>
        <v>105615.75132275134</v>
      </c>
    </row>
    <row r="60" spans="1:6" x14ac:dyDescent="0.3">
      <c r="D60" s="29" t="s">
        <v>45</v>
      </c>
      <c r="F60" s="12">
        <f>SUM(F50:F59)</f>
        <v>1161773.2645502647</v>
      </c>
    </row>
    <row r="62" spans="1:6" x14ac:dyDescent="0.3">
      <c r="A62" s="1">
        <v>8</v>
      </c>
      <c r="B62" s="46" t="s">
        <v>65</v>
      </c>
    </row>
    <row r="63" spans="1:6" x14ac:dyDescent="0.3">
      <c r="B63" s="43">
        <v>0.11600000000000001</v>
      </c>
      <c r="C63" s="42" t="s">
        <v>15</v>
      </c>
      <c r="D63" s="35" t="s">
        <v>22</v>
      </c>
      <c r="E63" s="44">
        <v>110000</v>
      </c>
      <c r="F63" s="12">
        <f t="shared" ref="F63:F68" si="5">B63*E63</f>
        <v>12760</v>
      </c>
    </row>
    <row r="64" spans="1:6" x14ac:dyDescent="0.3">
      <c r="B64" s="43">
        <v>5.1000000000000004E-3</v>
      </c>
      <c r="C64" s="42" t="s">
        <v>15</v>
      </c>
      <c r="D64" s="35" t="s">
        <v>17</v>
      </c>
      <c r="E64" s="44">
        <v>120000</v>
      </c>
      <c r="F64" s="12">
        <f t="shared" si="5"/>
        <v>612</v>
      </c>
    </row>
    <row r="65" spans="1:6" x14ac:dyDescent="0.3">
      <c r="B65" s="43">
        <v>0.17400000000000002</v>
      </c>
      <c r="C65" s="42" t="s">
        <v>15</v>
      </c>
      <c r="D65" s="35" t="s">
        <v>23</v>
      </c>
      <c r="E65" s="4">
        <v>130000</v>
      </c>
      <c r="F65" s="12">
        <f t="shared" si="5"/>
        <v>22620.000000000004</v>
      </c>
    </row>
    <row r="66" spans="1:6" x14ac:dyDescent="0.3">
      <c r="B66" s="43">
        <v>5.1000000000000004E-3</v>
      </c>
      <c r="C66" s="42" t="s">
        <v>15</v>
      </c>
      <c r="D66" s="35" t="s">
        <v>24</v>
      </c>
      <c r="E66" s="4">
        <v>140000</v>
      </c>
      <c r="F66" s="12">
        <f t="shared" si="5"/>
        <v>714</v>
      </c>
    </row>
    <row r="67" spans="1:6" x14ac:dyDescent="0.3">
      <c r="B67" s="43">
        <v>0.38190000000000002</v>
      </c>
      <c r="C67" s="42" t="s">
        <v>66</v>
      </c>
      <c r="D67" s="35" t="s">
        <v>68</v>
      </c>
      <c r="E67" s="4">
        <v>125000</v>
      </c>
      <c r="F67" s="12">
        <f t="shared" si="5"/>
        <v>47737.5</v>
      </c>
    </row>
    <row r="68" spans="1:6" x14ac:dyDescent="0.3">
      <c r="B68" s="43">
        <v>0.11</v>
      </c>
      <c r="C68" s="42" t="s">
        <v>67</v>
      </c>
      <c r="D68" s="35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9" t="s">
        <v>45</v>
      </c>
      <c r="F70" s="12">
        <f>SUM(F63:F69)</f>
        <v>95005.35</v>
      </c>
    </row>
    <row r="72" spans="1:6" x14ac:dyDescent="0.3">
      <c r="A72" s="13">
        <v>9</v>
      </c>
      <c r="B72" s="50" t="s">
        <v>71</v>
      </c>
      <c r="C72" s="13"/>
      <c r="D72" s="13"/>
      <c r="E72" s="47"/>
      <c r="F72" s="13"/>
    </row>
    <row r="73" spans="1:6" x14ac:dyDescent="0.3">
      <c r="A73" s="13"/>
      <c r="B73" s="48">
        <v>0.05</v>
      </c>
      <c r="C73" s="13" t="s">
        <v>15</v>
      </c>
      <c r="D73" s="42" t="s">
        <v>22</v>
      </c>
      <c r="E73" s="47">
        <v>110000</v>
      </c>
      <c r="F73" s="49">
        <f t="shared" ref="F73:F79" si="6">B73*E73</f>
        <v>5500</v>
      </c>
    </row>
    <row r="74" spans="1:6" x14ac:dyDescent="0.3">
      <c r="A74" s="13"/>
      <c r="B74" s="48">
        <v>2.5000000000000001E-3</v>
      </c>
      <c r="C74" s="13" t="s">
        <v>15</v>
      </c>
      <c r="D74" s="42" t="s">
        <v>17</v>
      </c>
      <c r="E74" s="47">
        <v>120000</v>
      </c>
      <c r="F74" s="49">
        <f t="shared" si="6"/>
        <v>300</v>
      </c>
    </row>
    <row r="75" spans="1:6" x14ac:dyDescent="0.3">
      <c r="A75" s="13"/>
      <c r="B75" s="48">
        <v>7.4999999999999997E-2</v>
      </c>
      <c r="C75" s="13" t="s">
        <v>15</v>
      </c>
      <c r="D75" s="42" t="s">
        <v>23</v>
      </c>
      <c r="E75" s="47">
        <v>130000</v>
      </c>
      <c r="F75" s="49">
        <f t="shared" si="6"/>
        <v>9750</v>
      </c>
    </row>
    <row r="76" spans="1:6" x14ac:dyDescent="0.3">
      <c r="A76" s="13"/>
      <c r="B76" s="48">
        <v>7.4999999999999997E-3</v>
      </c>
      <c r="C76" s="13" t="s">
        <v>15</v>
      </c>
      <c r="D76" s="42" t="s">
        <v>24</v>
      </c>
      <c r="E76" s="47">
        <v>140000</v>
      </c>
      <c r="F76" s="49">
        <f t="shared" si="6"/>
        <v>1050</v>
      </c>
    </row>
    <row r="77" spans="1:6" x14ac:dyDescent="0.3">
      <c r="A77" s="13"/>
      <c r="B77" s="48">
        <v>0.3</v>
      </c>
      <c r="C77" s="42" t="s">
        <v>72</v>
      </c>
      <c r="D77" s="42" t="s">
        <v>73</v>
      </c>
      <c r="E77" s="47">
        <v>60500</v>
      </c>
      <c r="F77" s="49">
        <f t="shared" si="6"/>
        <v>18150</v>
      </c>
    </row>
    <row r="78" spans="1:6" x14ac:dyDescent="0.3">
      <c r="A78" s="13"/>
      <c r="B78" s="48">
        <v>0.15</v>
      </c>
      <c r="C78" s="42" t="s">
        <v>72</v>
      </c>
      <c r="D78" s="42" t="s">
        <v>74</v>
      </c>
      <c r="E78" s="47">
        <v>45000</v>
      </c>
      <c r="F78" s="49">
        <f t="shared" si="6"/>
        <v>6750</v>
      </c>
    </row>
    <row r="79" spans="1:6" x14ac:dyDescent="0.3">
      <c r="A79" s="13"/>
      <c r="B79" s="48">
        <v>0.1</v>
      </c>
      <c r="C79" s="42" t="s">
        <v>66</v>
      </c>
      <c r="D79" s="42" t="s">
        <v>75</v>
      </c>
      <c r="E79" s="47">
        <v>7500</v>
      </c>
      <c r="F79" s="49">
        <f t="shared" si="6"/>
        <v>750</v>
      </c>
    </row>
    <row r="80" spans="1:6" x14ac:dyDescent="0.3">
      <c r="A80" s="13"/>
      <c r="B80" s="27"/>
      <c r="C80" s="13"/>
      <c r="D80" s="13" t="s">
        <v>35</v>
      </c>
      <c r="E80" s="47"/>
      <c r="F80" s="49">
        <f>SUM(F73:F79)*10%</f>
        <v>4225</v>
      </c>
    </row>
    <row r="81" spans="1:6" x14ac:dyDescent="0.3">
      <c r="A81" s="13"/>
      <c r="B81" s="27"/>
      <c r="C81" s="13"/>
      <c r="D81" s="29" t="s">
        <v>45</v>
      </c>
      <c r="E81" s="47"/>
      <c r="F81" s="49">
        <f>SUM(F73:F80)</f>
        <v>46475</v>
      </c>
    </row>
    <row r="83" spans="1:6" x14ac:dyDescent="0.3">
      <c r="A83" s="1">
        <v>10</v>
      </c>
      <c r="B83" s="46" t="s">
        <v>81</v>
      </c>
    </row>
    <row r="84" spans="1:6" x14ac:dyDescent="0.3">
      <c r="B84" s="51" t="s">
        <v>80</v>
      </c>
    </row>
    <row r="85" spans="1:6" x14ac:dyDescent="0.3">
      <c r="B85" s="51" t="s">
        <v>54</v>
      </c>
    </row>
    <row r="86" spans="1:6" x14ac:dyDescent="0.3">
      <c r="B86" s="48">
        <v>0.22</v>
      </c>
      <c r="C86" s="42" t="s">
        <v>15</v>
      </c>
      <c r="D86" s="42" t="s">
        <v>22</v>
      </c>
      <c r="E86" s="4">
        <v>110000</v>
      </c>
      <c r="F86" s="49">
        <f t="shared" ref="F86:F94" si="7">B86*E86</f>
        <v>24200</v>
      </c>
    </row>
    <row r="87" spans="1:6" x14ac:dyDescent="0.3">
      <c r="B87" s="27">
        <v>1.1000000000000001E-2</v>
      </c>
      <c r="C87" s="42" t="s">
        <v>15</v>
      </c>
      <c r="D87" s="42" t="s">
        <v>17</v>
      </c>
      <c r="E87" s="4">
        <v>120000</v>
      </c>
      <c r="F87" s="49">
        <f t="shared" si="7"/>
        <v>1320.0000000000002</v>
      </c>
    </row>
    <row r="88" spans="1:6" x14ac:dyDescent="0.3">
      <c r="B88" s="48">
        <v>0.16500000000000001</v>
      </c>
      <c r="C88" s="42" t="s">
        <v>15</v>
      </c>
      <c r="D88" s="42" t="s">
        <v>82</v>
      </c>
      <c r="E88" s="4">
        <v>130000</v>
      </c>
      <c r="F88" s="49">
        <f t="shared" si="7"/>
        <v>21450</v>
      </c>
    </row>
    <row r="89" spans="1:6" x14ac:dyDescent="0.3">
      <c r="B89" s="27">
        <v>8.2500000000000004E-3</v>
      </c>
      <c r="C89" s="42" t="s">
        <v>15</v>
      </c>
      <c r="D89" s="42" t="s">
        <v>24</v>
      </c>
      <c r="E89" s="4">
        <v>140000</v>
      </c>
      <c r="F89" s="49">
        <f t="shared" si="7"/>
        <v>1155</v>
      </c>
    </row>
    <row r="90" spans="1:6" x14ac:dyDescent="0.3">
      <c r="B90" s="51" t="s">
        <v>83</v>
      </c>
      <c r="C90" s="13"/>
      <c r="D90" s="13"/>
    </row>
    <row r="91" spans="1:6" x14ac:dyDescent="0.3">
      <c r="B91" s="43">
        <v>4.4999999999999998E-2</v>
      </c>
      <c r="C91" s="42" t="s">
        <v>14</v>
      </c>
      <c r="D91" s="42" t="s">
        <v>85</v>
      </c>
      <c r="E91" s="44">
        <v>2485000</v>
      </c>
      <c r="F91" s="49">
        <f t="shared" si="7"/>
        <v>111825</v>
      </c>
    </row>
    <row r="92" spans="1:6" x14ac:dyDescent="0.3">
      <c r="B92" s="43">
        <v>0.3</v>
      </c>
      <c r="C92" s="42" t="s">
        <v>72</v>
      </c>
      <c r="D92" s="42" t="s">
        <v>86</v>
      </c>
      <c r="E92" s="44">
        <v>18000</v>
      </c>
      <c r="F92" s="49">
        <f t="shared" si="7"/>
        <v>5400</v>
      </c>
    </row>
    <row r="93" spans="1:6" x14ac:dyDescent="0.3">
      <c r="B93" s="43">
        <v>0.1</v>
      </c>
      <c r="C93" s="42" t="s">
        <v>84</v>
      </c>
      <c r="D93" s="42" t="s">
        <v>87</v>
      </c>
      <c r="E93" s="44">
        <v>10000</v>
      </c>
      <c r="F93" s="49">
        <f t="shared" si="7"/>
        <v>1000</v>
      </c>
    </row>
    <row r="94" spans="1:6" x14ac:dyDescent="0.3">
      <c r="B94" s="43">
        <v>0.65</v>
      </c>
      <c r="C94" s="42" t="s">
        <v>66</v>
      </c>
      <c r="D94" s="42" t="s">
        <v>88</v>
      </c>
      <c r="E94" s="44">
        <v>180500</v>
      </c>
      <c r="F94" s="49">
        <f t="shared" si="7"/>
        <v>117325</v>
      </c>
    </row>
    <row r="95" spans="1:6" x14ac:dyDescent="0.3">
      <c r="D95" s="29" t="s">
        <v>45</v>
      </c>
      <c r="F95" s="49">
        <f>SUM(F86:F94)</f>
        <v>283675</v>
      </c>
    </row>
    <row r="97" spans="1:6" x14ac:dyDescent="0.3">
      <c r="A97" s="1">
        <v>11</v>
      </c>
      <c r="B97" s="46" t="s">
        <v>90</v>
      </c>
    </row>
    <row r="98" spans="1:6" x14ac:dyDescent="0.3">
      <c r="B98" s="51" t="s">
        <v>80</v>
      </c>
      <c r="C98" s="13"/>
      <c r="D98" s="13"/>
      <c r="E98" s="47"/>
      <c r="F98" s="13"/>
    </row>
    <row r="99" spans="1:6" x14ac:dyDescent="0.3">
      <c r="B99" s="51" t="s">
        <v>54</v>
      </c>
      <c r="C99" s="13"/>
      <c r="D99" s="13"/>
      <c r="E99" s="47"/>
      <c r="F99" s="13"/>
    </row>
    <row r="100" spans="1:6" x14ac:dyDescent="0.3">
      <c r="B100" s="48">
        <v>0.30199999999999999</v>
      </c>
      <c r="C100" s="13" t="s">
        <v>15</v>
      </c>
      <c r="D100" s="42" t="s">
        <v>22</v>
      </c>
      <c r="E100" s="47">
        <v>110000</v>
      </c>
      <c r="F100" s="49">
        <f t="shared" ref="F100:F109" si="8">B100*E100</f>
        <v>33220</v>
      </c>
    </row>
    <row r="101" spans="1:6" x14ac:dyDescent="0.3">
      <c r="B101" s="27">
        <v>1.5100000000000001E-2</v>
      </c>
      <c r="C101" s="13" t="s">
        <v>15</v>
      </c>
      <c r="D101" s="42" t="s">
        <v>17</v>
      </c>
      <c r="E101" s="47">
        <v>120000</v>
      </c>
      <c r="F101" s="49">
        <f t="shared" si="8"/>
        <v>1812</v>
      </c>
    </row>
    <row r="102" spans="1:6" x14ac:dyDescent="0.3">
      <c r="B102" s="27">
        <v>0.22649999999999998</v>
      </c>
      <c r="C102" s="13" t="s">
        <v>15</v>
      </c>
      <c r="D102" s="42" t="s">
        <v>82</v>
      </c>
      <c r="E102" s="47">
        <v>130000</v>
      </c>
      <c r="F102" s="49">
        <f t="shared" si="8"/>
        <v>29444.999999999996</v>
      </c>
    </row>
    <row r="103" spans="1:6" x14ac:dyDescent="0.3">
      <c r="B103" s="27">
        <v>1.1325E-2</v>
      </c>
      <c r="C103" s="13" t="s">
        <v>15</v>
      </c>
      <c r="D103" s="42" t="s">
        <v>24</v>
      </c>
      <c r="E103" s="47">
        <v>140000</v>
      </c>
      <c r="F103" s="49">
        <f t="shared" si="8"/>
        <v>1585.5</v>
      </c>
    </row>
    <row r="104" spans="1:6" x14ac:dyDescent="0.3">
      <c r="B104" s="51" t="s">
        <v>83</v>
      </c>
      <c r="C104" s="13"/>
      <c r="D104" s="13"/>
      <c r="E104" s="47"/>
      <c r="F104" s="13"/>
    </row>
    <row r="105" spans="1:6" x14ac:dyDescent="0.3">
      <c r="B105" s="48">
        <v>0.03</v>
      </c>
      <c r="C105" s="42" t="s">
        <v>14</v>
      </c>
      <c r="D105" s="42" t="s">
        <v>85</v>
      </c>
      <c r="E105" s="67">
        <v>2485000</v>
      </c>
      <c r="F105" s="49">
        <f t="shared" si="8"/>
        <v>74550</v>
      </c>
    </row>
    <row r="106" spans="1:6" x14ac:dyDescent="0.3">
      <c r="B106" s="48">
        <v>0.4</v>
      </c>
      <c r="C106" s="42" t="s">
        <v>72</v>
      </c>
      <c r="D106" s="42" t="s">
        <v>86</v>
      </c>
      <c r="E106" s="67">
        <v>18000</v>
      </c>
      <c r="F106" s="49">
        <f t="shared" si="8"/>
        <v>7200</v>
      </c>
    </row>
    <row r="107" spans="1:6" x14ac:dyDescent="0.3">
      <c r="B107" s="48">
        <v>0.15</v>
      </c>
      <c r="C107" s="42" t="s">
        <v>84</v>
      </c>
      <c r="D107" s="42" t="s">
        <v>87</v>
      </c>
      <c r="E107" s="67">
        <v>10000</v>
      </c>
      <c r="F107" s="49">
        <f t="shared" si="8"/>
        <v>1500</v>
      </c>
    </row>
    <row r="108" spans="1:6" x14ac:dyDescent="0.3">
      <c r="B108" s="48">
        <v>0.35</v>
      </c>
      <c r="C108" s="42" t="s">
        <v>66</v>
      </c>
      <c r="D108" s="42" t="s">
        <v>88</v>
      </c>
      <c r="E108" s="67">
        <v>180500</v>
      </c>
      <c r="F108" s="49">
        <f t="shared" si="8"/>
        <v>63174.999999999993</v>
      </c>
    </row>
    <row r="109" spans="1:6" x14ac:dyDescent="0.3">
      <c r="B109" s="48">
        <v>2</v>
      </c>
      <c r="C109" s="42" t="s">
        <v>91</v>
      </c>
      <c r="D109" s="42" t="s">
        <v>92</v>
      </c>
      <c r="E109" s="67">
        <v>15000</v>
      </c>
      <c r="F109" s="49">
        <f t="shared" si="8"/>
        <v>30000</v>
      </c>
    </row>
    <row r="110" spans="1:6" x14ac:dyDescent="0.3">
      <c r="B110" s="27"/>
      <c r="C110" s="13"/>
      <c r="D110" s="29" t="s">
        <v>45</v>
      </c>
      <c r="E110" s="47"/>
      <c r="F110" s="49">
        <f>SUM(F100:F109)</f>
        <v>242487.5</v>
      </c>
    </row>
    <row r="112" spans="1:6" x14ac:dyDescent="0.3">
      <c r="A112" s="1">
        <v>12</v>
      </c>
      <c r="B112" s="46" t="s">
        <v>94</v>
      </c>
    </row>
    <row r="113" spans="1:6" x14ac:dyDescent="0.3">
      <c r="B113" s="48">
        <v>0.3</v>
      </c>
      <c r="C113" s="13" t="s">
        <v>15</v>
      </c>
      <c r="D113" s="42" t="s">
        <v>22</v>
      </c>
      <c r="E113" s="47">
        <v>110000</v>
      </c>
      <c r="F113" s="49">
        <f t="shared" ref="F113:F118" si="9">B113*E113</f>
        <v>33000</v>
      </c>
    </row>
    <row r="114" spans="1:6" x14ac:dyDescent="0.3">
      <c r="B114" s="27">
        <v>1.4999999999999999E-2</v>
      </c>
      <c r="C114" s="13" t="s">
        <v>15</v>
      </c>
      <c r="D114" s="42" t="s">
        <v>17</v>
      </c>
      <c r="E114" s="47">
        <v>120000</v>
      </c>
      <c r="F114" s="49">
        <f t="shared" si="9"/>
        <v>1800</v>
      </c>
    </row>
    <row r="115" spans="1:6" x14ac:dyDescent="0.3">
      <c r="B115" s="27">
        <v>0.15</v>
      </c>
      <c r="C115" s="13" t="s">
        <v>15</v>
      </c>
      <c r="D115" s="42" t="s">
        <v>23</v>
      </c>
      <c r="E115" s="47">
        <v>130000</v>
      </c>
      <c r="F115" s="49">
        <f t="shared" si="9"/>
        <v>19500</v>
      </c>
    </row>
    <row r="116" spans="1:6" x14ac:dyDescent="0.3">
      <c r="B116" s="27">
        <v>1.4999999999999999E-2</v>
      </c>
      <c r="C116" s="13" t="s">
        <v>15</v>
      </c>
      <c r="D116" s="42" t="s">
        <v>24</v>
      </c>
      <c r="E116" s="47">
        <v>140000</v>
      </c>
      <c r="F116" s="49">
        <f t="shared" si="9"/>
        <v>2100</v>
      </c>
    </row>
    <row r="117" spans="1:6" x14ac:dyDescent="0.3">
      <c r="B117" s="48">
        <f>6.24/50</f>
        <v>0.12480000000000001</v>
      </c>
      <c r="C117" s="42" t="s">
        <v>32</v>
      </c>
      <c r="D117" s="42" t="s">
        <v>33</v>
      </c>
      <c r="E117" s="47">
        <v>75000</v>
      </c>
      <c r="F117" s="49">
        <f t="shared" si="9"/>
        <v>9360</v>
      </c>
    </row>
    <row r="118" spans="1:6" x14ac:dyDescent="0.3">
      <c r="B118" s="48">
        <v>2.3E-2</v>
      </c>
      <c r="C118" s="42" t="s">
        <v>14</v>
      </c>
      <c r="D118" s="42" t="s">
        <v>34</v>
      </c>
      <c r="E118" s="47">
        <v>200000</v>
      </c>
      <c r="F118" s="49">
        <f t="shared" si="9"/>
        <v>4600</v>
      </c>
    </row>
    <row r="119" spans="1:6" x14ac:dyDescent="0.3">
      <c r="D119" s="13" t="s">
        <v>35</v>
      </c>
      <c r="E119" s="47"/>
      <c r="F119" s="49">
        <f>SUM(F113:F118)*10%</f>
        <v>7036</v>
      </c>
    </row>
    <row r="120" spans="1:6" x14ac:dyDescent="0.3">
      <c r="D120" s="29" t="s">
        <v>45</v>
      </c>
      <c r="E120" s="47"/>
      <c r="F120" s="49">
        <f>SUM(F113:F119)</f>
        <v>77396</v>
      </c>
    </row>
    <row r="122" spans="1:6" x14ac:dyDescent="0.3">
      <c r="A122" s="1">
        <v>13</v>
      </c>
      <c r="B122" s="46" t="s">
        <v>96</v>
      </c>
    </row>
    <row r="123" spans="1:6" x14ac:dyDescent="0.3">
      <c r="B123" s="48">
        <v>0.05</v>
      </c>
      <c r="C123" s="42" t="s">
        <v>15</v>
      </c>
      <c r="D123" s="42" t="s">
        <v>22</v>
      </c>
      <c r="E123" s="47">
        <v>110000</v>
      </c>
      <c r="F123" s="49">
        <f t="shared" ref="F123:F127" si="10">B123*E123</f>
        <v>5500</v>
      </c>
    </row>
    <row r="124" spans="1:6" x14ac:dyDescent="0.3">
      <c r="B124" s="48">
        <v>0.01</v>
      </c>
      <c r="C124" s="42" t="s">
        <v>15</v>
      </c>
      <c r="D124" s="42" t="s">
        <v>17</v>
      </c>
      <c r="E124" s="47">
        <v>120000</v>
      </c>
      <c r="F124" s="49">
        <f t="shared" si="10"/>
        <v>1200</v>
      </c>
    </row>
    <row r="125" spans="1:6" x14ac:dyDescent="0.3">
      <c r="B125" s="48">
        <v>0.2</v>
      </c>
      <c r="C125" s="42" t="s">
        <v>15</v>
      </c>
      <c r="D125" s="42" t="s">
        <v>23</v>
      </c>
      <c r="E125" s="47">
        <v>130000</v>
      </c>
      <c r="F125" s="49">
        <f t="shared" si="10"/>
        <v>26000</v>
      </c>
    </row>
    <row r="126" spans="1:6" x14ac:dyDescent="0.3">
      <c r="B126" s="48">
        <v>0.01</v>
      </c>
      <c r="C126" s="42" t="s">
        <v>15</v>
      </c>
      <c r="D126" s="42" t="s">
        <v>24</v>
      </c>
      <c r="E126" s="47">
        <v>140000</v>
      </c>
      <c r="F126" s="49">
        <f t="shared" si="10"/>
        <v>1400</v>
      </c>
    </row>
    <row r="127" spans="1:6" x14ac:dyDescent="0.3">
      <c r="B127" s="48">
        <v>6.5000000000000002E-2</v>
      </c>
      <c r="C127" s="42" t="s">
        <v>32</v>
      </c>
      <c r="D127" s="42" t="s">
        <v>33</v>
      </c>
      <c r="E127" s="47">
        <v>75000</v>
      </c>
      <c r="F127" s="49">
        <f t="shared" si="10"/>
        <v>4875</v>
      </c>
    </row>
    <row r="128" spans="1:6" x14ac:dyDescent="0.3">
      <c r="B128" s="27"/>
      <c r="C128" s="13"/>
      <c r="D128" s="13" t="s">
        <v>35</v>
      </c>
      <c r="E128" s="47"/>
      <c r="F128" s="49">
        <f>SUM(F123:F127)*10%</f>
        <v>3897.5</v>
      </c>
    </row>
    <row r="129" spans="1:6" x14ac:dyDescent="0.3">
      <c r="B129" s="27"/>
      <c r="C129" s="13"/>
      <c r="D129" s="29" t="s">
        <v>45</v>
      </c>
      <c r="E129" s="47"/>
      <c r="F129" s="49">
        <f>SUM(F123:F128)</f>
        <v>42872.5</v>
      </c>
    </row>
    <row r="131" spans="1:6" x14ac:dyDescent="0.3">
      <c r="A131" s="1">
        <v>14</v>
      </c>
      <c r="B131" s="46" t="s">
        <v>98</v>
      </c>
    </row>
    <row r="132" spans="1:6" x14ac:dyDescent="0.3">
      <c r="B132" s="48">
        <v>0.05</v>
      </c>
      <c r="C132" s="13" t="s">
        <v>15</v>
      </c>
      <c r="D132" s="42" t="s">
        <v>22</v>
      </c>
      <c r="E132" s="47">
        <v>110000</v>
      </c>
      <c r="F132" s="49">
        <f t="shared" ref="F132:F138" si="11">B132*E132</f>
        <v>5500</v>
      </c>
    </row>
    <row r="133" spans="1:6" x14ac:dyDescent="0.3">
      <c r="B133" s="48">
        <v>2.5000000000000001E-3</v>
      </c>
      <c r="C133" s="13" t="s">
        <v>15</v>
      </c>
      <c r="D133" s="42" t="s">
        <v>17</v>
      </c>
      <c r="E133" s="47">
        <v>120000</v>
      </c>
      <c r="F133" s="49">
        <f t="shared" si="11"/>
        <v>300</v>
      </c>
    </row>
    <row r="134" spans="1:6" x14ac:dyDescent="0.3">
      <c r="B134" s="48">
        <v>7.4999999999999997E-2</v>
      </c>
      <c r="C134" s="13" t="s">
        <v>15</v>
      </c>
      <c r="D134" s="42" t="s">
        <v>23</v>
      </c>
      <c r="E134" s="47">
        <v>130000</v>
      </c>
      <c r="F134" s="49">
        <f t="shared" si="11"/>
        <v>9750</v>
      </c>
    </row>
    <row r="135" spans="1:6" x14ac:dyDescent="0.3">
      <c r="B135" s="48">
        <v>7.4999999999999997E-3</v>
      </c>
      <c r="C135" s="13" t="s">
        <v>15</v>
      </c>
      <c r="D135" s="42" t="s">
        <v>24</v>
      </c>
      <c r="E135" s="47">
        <v>140000</v>
      </c>
      <c r="F135" s="49">
        <f t="shared" si="11"/>
        <v>1050</v>
      </c>
    </row>
    <row r="136" spans="1:6" x14ac:dyDescent="0.3">
      <c r="B136" s="48">
        <v>0.3</v>
      </c>
      <c r="C136" s="42" t="s">
        <v>72</v>
      </c>
      <c r="D136" s="42" t="s">
        <v>73</v>
      </c>
      <c r="E136" s="47">
        <v>80000</v>
      </c>
      <c r="F136" s="49">
        <f t="shared" si="11"/>
        <v>24000</v>
      </c>
    </row>
    <row r="137" spans="1:6" x14ac:dyDescent="0.3">
      <c r="B137" s="48">
        <v>0.15</v>
      </c>
      <c r="C137" s="42" t="s">
        <v>72</v>
      </c>
      <c r="D137" s="42" t="s">
        <v>74</v>
      </c>
      <c r="E137" s="47">
        <v>45000</v>
      </c>
      <c r="F137" s="49">
        <f t="shared" si="11"/>
        <v>6750</v>
      </c>
    </row>
    <row r="138" spans="1:6" x14ac:dyDescent="0.3">
      <c r="B138" s="48">
        <v>0.1</v>
      </c>
      <c r="C138" s="42" t="s">
        <v>66</v>
      </c>
      <c r="D138" s="42" t="s">
        <v>75</v>
      </c>
      <c r="E138" s="47">
        <v>7500</v>
      </c>
      <c r="F138" s="49">
        <f t="shared" si="11"/>
        <v>750</v>
      </c>
    </row>
    <row r="139" spans="1:6" x14ac:dyDescent="0.3">
      <c r="D139" s="13" t="s">
        <v>35</v>
      </c>
      <c r="E139" s="47"/>
      <c r="F139" s="49">
        <f>SUM(F132:F138)*10%</f>
        <v>4810</v>
      </c>
    </row>
    <row r="140" spans="1:6" x14ac:dyDescent="0.3">
      <c r="D140" s="29" t="s">
        <v>45</v>
      </c>
      <c r="E140" s="47"/>
      <c r="F140" s="49">
        <f>SUM(F132:F139)</f>
        <v>52910</v>
      </c>
    </row>
    <row r="142" spans="1:6" x14ac:dyDescent="0.3">
      <c r="A142" s="1">
        <v>15</v>
      </c>
      <c r="B142" s="46" t="s">
        <v>105</v>
      </c>
    </row>
    <row r="143" spans="1:6" x14ac:dyDescent="0.3">
      <c r="B143" s="48">
        <v>3.5999999999999997E-2</v>
      </c>
      <c r="C143" s="13" t="s">
        <v>15</v>
      </c>
      <c r="D143" s="13" t="s">
        <v>22</v>
      </c>
      <c r="E143" s="47">
        <v>110000</v>
      </c>
      <c r="F143" s="49">
        <f t="shared" ref="F143:F148" si="12">B143*E143</f>
        <v>3959.9999999999995</v>
      </c>
    </row>
    <row r="144" spans="1:6" x14ac:dyDescent="0.3">
      <c r="B144" s="27">
        <v>1.8E-3</v>
      </c>
      <c r="C144" s="13" t="s">
        <v>15</v>
      </c>
      <c r="D144" s="13" t="s">
        <v>17</v>
      </c>
      <c r="E144" s="47">
        <v>120000</v>
      </c>
      <c r="F144" s="49">
        <f t="shared" si="12"/>
        <v>216</v>
      </c>
    </row>
    <row r="145" spans="1:6" x14ac:dyDescent="0.3">
      <c r="B145" s="27">
        <v>0.06</v>
      </c>
      <c r="C145" s="13" t="s">
        <v>15</v>
      </c>
      <c r="D145" s="13" t="s">
        <v>23</v>
      </c>
      <c r="E145" s="47">
        <v>130000</v>
      </c>
      <c r="F145" s="49">
        <f t="shared" si="12"/>
        <v>7800</v>
      </c>
    </row>
    <row r="146" spans="1:6" x14ac:dyDescent="0.3">
      <c r="B146" s="27">
        <v>6.0000000000000001E-3</v>
      </c>
      <c r="C146" s="13" t="s">
        <v>15</v>
      </c>
      <c r="D146" s="13" t="s">
        <v>24</v>
      </c>
      <c r="E146" s="47">
        <v>140000</v>
      </c>
      <c r="F146" s="49">
        <f t="shared" si="12"/>
        <v>840</v>
      </c>
    </row>
    <row r="147" spans="1:6" x14ac:dyDescent="0.3">
      <c r="B147" s="27">
        <v>1.2</v>
      </c>
      <c r="C147" s="13" t="s">
        <v>108</v>
      </c>
      <c r="D147" s="42" t="s">
        <v>106</v>
      </c>
      <c r="E147" s="67">
        <v>27000</v>
      </c>
      <c r="F147" s="49">
        <f t="shared" si="12"/>
        <v>32400</v>
      </c>
    </row>
    <row r="148" spans="1:6" x14ac:dyDescent="0.3">
      <c r="B148" s="27">
        <v>1</v>
      </c>
      <c r="C148" s="13"/>
      <c r="D148" s="42" t="s">
        <v>107</v>
      </c>
      <c r="E148" s="67">
        <v>2700</v>
      </c>
      <c r="F148" s="49">
        <f t="shared" si="12"/>
        <v>2700</v>
      </c>
    </row>
    <row r="149" spans="1:6" x14ac:dyDescent="0.3">
      <c r="B149" s="27"/>
      <c r="C149" s="13"/>
      <c r="D149" s="13" t="s">
        <v>35</v>
      </c>
      <c r="E149" s="47"/>
      <c r="F149" s="49">
        <f>SUM(F143:F148)*10%</f>
        <v>4791.6000000000004</v>
      </c>
    </row>
    <row r="150" spans="1:6" x14ac:dyDescent="0.3">
      <c r="B150" s="27"/>
      <c r="C150" s="13"/>
      <c r="D150" s="29" t="s">
        <v>45</v>
      </c>
      <c r="E150" s="47"/>
      <c r="F150" s="49">
        <f>SUM(F143:F149)</f>
        <v>52707.6</v>
      </c>
    </row>
    <row r="152" spans="1:6" x14ac:dyDescent="0.3">
      <c r="A152" s="1">
        <v>16</v>
      </c>
      <c r="B152" s="46" t="s">
        <v>110</v>
      </c>
    </row>
    <row r="153" spans="1:6" x14ac:dyDescent="0.3">
      <c r="B153" s="43">
        <v>3.5999999999999997E-2</v>
      </c>
      <c r="C153" s="42" t="s">
        <v>15</v>
      </c>
      <c r="D153" s="42" t="s">
        <v>22</v>
      </c>
      <c r="E153" s="4">
        <v>110000</v>
      </c>
      <c r="F153" s="49">
        <f t="shared" ref="F153:F158" si="13">B153*E153</f>
        <v>3959.9999999999995</v>
      </c>
    </row>
    <row r="154" spans="1:6" x14ac:dyDescent="0.3">
      <c r="B154" s="43">
        <v>1.8E-3</v>
      </c>
      <c r="C154" s="42" t="s">
        <v>15</v>
      </c>
      <c r="D154" s="42" t="s">
        <v>17</v>
      </c>
      <c r="E154" s="4">
        <v>120000</v>
      </c>
      <c r="F154" s="49">
        <f t="shared" si="13"/>
        <v>216</v>
      </c>
    </row>
    <row r="155" spans="1:6" x14ac:dyDescent="0.3">
      <c r="B155" s="43">
        <v>0.06</v>
      </c>
      <c r="C155" s="42" t="s">
        <v>15</v>
      </c>
      <c r="D155" s="42" t="s">
        <v>23</v>
      </c>
      <c r="E155" s="4">
        <v>130000</v>
      </c>
      <c r="F155" s="49">
        <f t="shared" si="13"/>
        <v>7800</v>
      </c>
    </row>
    <row r="156" spans="1:6" x14ac:dyDescent="0.3">
      <c r="B156" s="43">
        <v>6.0000000000000001E-3</v>
      </c>
      <c r="C156" s="42" t="s">
        <v>15</v>
      </c>
      <c r="D156" s="42" t="s">
        <v>24</v>
      </c>
      <c r="E156" s="4">
        <v>140000</v>
      </c>
      <c r="F156" s="49">
        <f t="shared" si="13"/>
        <v>840</v>
      </c>
    </row>
    <row r="157" spans="1:6" x14ac:dyDescent="0.3">
      <c r="B157" s="43">
        <v>1.2</v>
      </c>
      <c r="C157" s="29" t="s">
        <v>108</v>
      </c>
      <c r="D157" s="42" t="s">
        <v>106</v>
      </c>
      <c r="E157" s="4">
        <v>34000</v>
      </c>
      <c r="F157" s="49">
        <f t="shared" si="13"/>
        <v>40800</v>
      </c>
    </row>
    <row r="158" spans="1:6" x14ac:dyDescent="0.3">
      <c r="B158" s="43">
        <v>1</v>
      </c>
      <c r="C158" s="13"/>
      <c r="D158" s="42" t="s">
        <v>107</v>
      </c>
      <c r="E158" s="4">
        <v>3400</v>
      </c>
      <c r="F158" s="49">
        <f t="shared" si="13"/>
        <v>3400</v>
      </c>
    </row>
    <row r="159" spans="1:6" x14ac:dyDescent="0.3">
      <c r="D159" s="13" t="s">
        <v>35</v>
      </c>
      <c r="F159" s="49">
        <f>SUM(F153:F158)*10%</f>
        <v>5701.6</v>
      </c>
    </row>
    <row r="160" spans="1:6" x14ac:dyDescent="0.3">
      <c r="D160" s="29" t="s">
        <v>45</v>
      </c>
      <c r="F160" s="49">
        <f>SUM(F153:F159)</f>
        <v>62717.599999999999</v>
      </c>
    </row>
    <row r="162" spans="1:6" x14ac:dyDescent="0.3">
      <c r="A162" s="1">
        <v>17</v>
      </c>
      <c r="B162" s="46" t="s">
        <v>111</v>
      </c>
    </row>
    <row r="163" spans="1:6" x14ac:dyDescent="0.3">
      <c r="B163" s="43">
        <v>8.1000000000000003E-2</v>
      </c>
      <c r="C163" s="42" t="s">
        <v>15</v>
      </c>
      <c r="D163" s="42" t="s">
        <v>22</v>
      </c>
      <c r="E163" s="4">
        <v>110000</v>
      </c>
      <c r="F163" s="49">
        <f t="shared" ref="F163:F168" si="14">B163*E163</f>
        <v>8910</v>
      </c>
    </row>
    <row r="164" spans="1:6" x14ac:dyDescent="0.3">
      <c r="B164" s="43">
        <v>4.1000000000000003E-3</v>
      </c>
      <c r="C164" s="42" t="s">
        <v>15</v>
      </c>
      <c r="D164" s="42" t="s">
        <v>17</v>
      </c>
      <c r="E164" s="4">
        <v>120000</v>
      </c>
      <c r="F164" s="49">
        <f t="shared" si="14"/>
        <v>492.00000000000006</v>
      </c>
    </row>
    <row r="165" spans="1:6" x14ac:dyDescent="0.3">
      <c r="B165" s="43">
        <v>0.13500000000000001</v>
      </c>
      <c r="C165" s="42" t="s">
        <v>15</v>
      </c>
      <c r="D165" s="42" t="s">
        <v>23</v>
      </c>
      <c r="E165" s="4">
        <v>130000</v>
      </c>
      <c r="F165" s="49">
        <f t="shared" si="14"/>
        <v>17550</v>
      </c>
    </row>
    <row r="166" spans="1:6" x14ac:dyDescent="0.3">
      <c r="B166" s="43">
        <v>1.35E-2</v>
      </c>
      <c r="C166" s="42" t="s">
        <v>15</v>
      </c>
      <c r="D166" s="42" t="s">
        <v>24</v>
      </c>
      <c r="E166" s="4">
        <v>140000</v>
      </c>
      <c r="F166" s="49">
        <f t="shared" si="14"/>
        <v>1890</v>
      </c>
    </row>
    <row r="167" spans="1:6" x14ac:dyDescent="0.3">
      <c r="B167" s="43">
        <v>1.2</v>
      </c>
      <c r="C167" s="29" t="s">
        <v>108</v>
      </c>
      <c r="D167" s="35" t="s">
        <v>106</v>
      </c>
      <c r="E167" s="4">
        <v>130000</v>
      </c>
      <c r="F167" s="49">
        <f t="shared" si="14"/>
        <v>156000</v>
      </c>
    </row>
    <row r="168" spans="1:6" x14ac:dyDescent="0.3">
      <c r="B168" s="43">
        <v>1</v>
      </c>
      <c r="D168" s="35" t="s">
        <v>107</v>
      </c>
      <c r="E168" s="4">
        <v>45500</v>
      </c>
      <c r="F168" s="49">
        <f t="shared" si="14"/>
        <v>45500</v>
      </c>
    </row>
    <row r="169" spans="1:6" x14ac:dyDescent="0.3">
      <c r="D169" s="13" t="s">
        <v>35</v>
      </c>
      <c r="F169" s="49">
        <f>SUM(F163:F168)*10%</f>
        <v>23034.2</v>
      </c>
    </row>
    <row r="170" spans="1:6" x14ac:dyDescent="0.3">
      <c r="D170" s="29" t="s">
        <v>45</v>
      </c>
      <c r="F170" s="49">
        <f>SUM(F163:F169)</f>
        <v>253376.2</v>
      </c>
    </row>
    <row r="172" spans="1:6" x14ac:dyDescent="0.3">
      <c r="A172" s="1">
        <v>18</v>
      </c>
      <c r="B172" s="46" t="s">
        <v>115</v>
      </c>
    </row>
    <row r="173" spans="1:6" x14ac:dyDescent="0.3">
      <c r="B173" s="43">
        <v>4.1000000000000002E-2</v>
      </c>
      <c r="C173" s="42" t="s">
        <v>15</v>
      </c>
      <c r="D173" s="42" t="s">
        <v>22</v>
      </c>
      <c r="E173" s="4">
        <v>110000</v>
      </c>
      <c r="F173" s="49">
        <f t="shared" ref="F173:F178" si="15">B173*E173</f>
        <v>4510</v>
      </c>
    </row>
    <row r="174" spans="1:6" x14ac:dyDescent="0.3">
      <c r="B174" s="43">
        <v>4.1000000000000003E-3</v>
      </c>
      <c r="C174" s="42" t="s">
        <v>15</v>
      </c>
      <c r="D174" s="42" t="s">
        <v>17</v>
      </c>
      <c r="E174" s="4">
        <v>120000</v>
      </c>
      <c r="F174" s="49">
        <f t="shared" si="15"/>
        <v>492.00000000000006</v>
      </c>
    </row>
    <row r="175" spans="1:6" x14ac:dyDescent="0.3">
      <c r="B175" s="43">
        <v>4.1000000000000002E-2</v>
      </c>
      <c r="C175" s="42" t="s">
        <v>15</v>
      </c>
      <c r="D175" s="42" t="s">
        <v>23</v>
      </c>
      <c r="E175" s="4">
        <v>130000</v>
      </c>
      <c r="F175" s="49">
        <f t="shared" si="15"/>
        <v>5330</v>
      </c>
    </row>
    <row r="176" spans="1:6" x14ac:dyDescent="0.3">
      <c r="B176" s="45">
        <v>4.1000000000000003E-3</v>
      </c>
      <c r="C176" s="42" t="s">
        <v>15</v>
      </c>
      <c r="D176" s="42" t="s">
        <v>24</v>
      </c>
      <c r="E176" s="4">
        <v>140000</v>
      </c>
      <c r="F176" s="49">
        <f t="shared" si="15"/>
        <v>574</v>
      </c>
    </row>
    <row r="177" spans="1:6" x14ac:dyDescent="0.3">
      <c r="B177" s="45">
        <v>1</v>
      </c>
      <c r="C177" s="29" t="s">
        <v>114</v>
      </c>
      <c r="D177" s="42" t="s">
        <v>116</v>
      </c>
      <c r="E177" s="4">
        <v>27500</v>
      </c>
      <c r="F177" s="49">
        <f t="shared" si="15"/>
        <v>27500</v>
      </c>
    </row>
    <row r="178" spans="1:6" x14ac:dyDescent="0.3">
      <c r="B178" s="45">
        <v>1</v>
      </c>
      <c r="D178" s="42" t="s">
        <v>107</v>
      </c>
      <c r="E178" s="4">
        <v>9625</v>
      </c>
      <c r="F178" s="49">
        <f t="shared" si="15"/>
        <v>9625</v>
      </c>
    </row>
    <row r="179" spans="1:6" x14ac:dyDescent="0.3">
      <c r="D179" s="13" t="s">
        <v>35</v>
      </c>
      <c r="F179" s="49">
        <f>SUM(F173:F178)*10%</f>
        <v>4803.1000000000004</v>
      </c>
    </row>
    <row r="180" spans="1:6" x14ac:dyDescent="0.3">
      <c r="D180" s="29" t="s">
        <v>45</v>
      </c>
      <c r="F180" s="49">
        <f>SUM(F173:F179)</f>
        <v>52834.1</v>
      </c>
    </row>
    <row r="182" spans="1:6" x14ac:dyDescent="0.3">
      <c r="A182" s="1">
        <v>19</v>
      </c>
      <c r="B182" s="46" t="s">
        <v>119</v>
      </c>
    </row>
    <row r="183" spans="1:6" x14ac:dyDescent="0.3">
      <c r="B183" s="43">
        <v>2</v>
      </c>
      <c r="C183" s="42" t="s">
        <v>15</v>
      </c>
      <c r="D183" s="42" t="s">
        <v>23</v>
      </c>
      <c r="E183" s="4">
        <v>130000</v>
      </c>
      <c r="F183" s="49">
        <f t="shared" ref="F183:F185" si="16">B183*E183</f>
        <v>260000</v>
      </c>
    </row>
    <row r="184" spans="1:6" x14ac:dyDescent="0.3">
      <c r="B184" s="43">
        <v>1</v>
      </c>
      <c r="C184" s="42" t="s">
        <v>118</v>
      </c>
      <c r="D184" s="42" t="s">
        <v>120</v>
      </c>
      <c r="E184" s="4">
        <v>3500000</v>
      </c>
      <c r="F184" s="49">
        <f t="shared" si="16"/>
        <v>3500000</v>
      </c>
    </row>
    <row r="185" spans="1:6" x14ac:dyDescent="0.3">
      <c r="B185" s="43">
        <v>1</v>
      </c>
      <c r="C185" s="13"/>
      <c r="D185" s="42" t="s">
        <v>107</v>
      </c>
      <c r="E185" s="4">
        <v>175000</v>
      </c>
      <c r="F185" s="49">
        <f t="shared" si="16"/>
        <v>175000</v>
      </c>
    </row>
    <row r="186" spans="1:6" x14ac:dyDescent="0.3">
      <c r="C186" s="13"/>
      <c r="D186" s="13" t="s">
        <v>35</v>
      </c>
      <c r="F186" s="49">
        <f>SUM(F183:F185)*10%</f>
        <v>393500</v>
      </c>
    </row>
    <row r="187" spans="1:6" x14ac:dyDescent="0.3">
      <c r="C187" s="13"/>
      <c r="D187" s="29" t="s">
        <v>45</v>
      </c>
      <c r="F187" s="49">
        <f>SUM(F183:F186)</f>
        <v>4328500</v>
      </c>
    </row>
    <row r="189" spans="1:6" x14ac:dyDescent="0.3">
      <c r="A189" s="1">
        <v>20</v>
      </c>
      <c r="B189" s="46" t="s">
        <v>122</v>
      </c>
    </row>
    <row r="190" spans="1:6" x14ac:dyDescent="0.3">
      <c r="B190" s="45">
        <v>7.43</v>
      </c>
      <c r="C190" s="42" t="s">
        <v>15</v>
      </c>
      <c r="D190" s="42" t="s">
        <v>22</v>
      </c>
      <c r="E190" s="4">
        <v>140000</v>
      </c>
      <c r="F190" s="49">
        <f t="shared" ref="F190:F200" si="17">B190*E190</f>
        <v>1040200</v>
      </c>
    </row>
    <row r="191" spans="1:6" x14ac:dyDescent="0.3">
      <c r="B191" s="45">
        <v>0.26700000000000002</v>
      </c>
      <c r="C191" s="42" t="s">
        <v>15</v>
      </c>
      <c r="D191" s="42" t="s">
        <v>17</v>
      </c>
      <c r="E191" s="4">
        <v>120000</v>
      </c>
      <c r="F191" s="49">
        <f t="shared" si="17"/>
        <v>32040</v>
      </c>
    </row>
    <row r="192" spans="1:6" x14ac:dyDescent="0.3">
      <c r="B192" s="45">
        <v>1.7649999999999999</v>
      </c>
      <c r="C192" s="42" t="s">
        <v>15</v>
      </c>
      <c r="D192" s="42" t="s">
        <v>23</v>
      </c>
      <c r="E192" s="4">
        <v>130000</v>
      </c>
      <c r="F192" s="49">
        <f t="shared" si="17"/>
        <v>229450</v>
      </c>
    </row>
    <row r="193" spans="2:6" x14ac:dyDescent="0.3">
      <c r="B193" s="45">
        <v>0.127</v>
      </c>
      <c r="C193" s="42" t="s">
        <v>15</v>
      </c>
      <c r="D193" s="42" t="s">
        <v>24</v>
      </c>
      <c r="E193" s="4">
        <v>110000</v>
      </c>
      <c r="F193" s="49">
        <f t="shared" si="17"/>
        <v>13970</v>
      </c>
    </row>
    <row r="194" spans="2:6" x14ac:dyDescent="0.3">
      <c r="B194" s="45">
        <v>3.8540000000000001</v>
      </c>
      <c r="C194" s="13" t="s">
        <v>14</v>
      </c>
      <c r="D194" s="13" t="s">
        <v>123</v>
      </c>
      <c r="E194" s="4">
        <v>240000</v>
      </c>
      <c r="F194" s="49">
        <f t="shared" si="17"/>
        <v>924960</v>
      </c>
    </row>
    <row r="195" spans="2:6" x14ac:dyDescent="0.3">
      <c r="B195" s="45">
        <v>3.2</v>
      </c>
      <c r="C195" s="13" t="s">
        <v>14</v>
      </c>
      <c r="D195" s="13" t="s">
        <v>21</v>
      </c>
      <c r="E195" s="4">
        <v>297000</v>
      </c>
      <c r="F195" s="49">
        <f t="shared" si="17"/>
        <v>950400</v>
      </c>
    </row>
    <row r="196" spans="2:6" x14ac:dyDescent="0.3">
      <c r="B196" s="45">
        <v>1.44</v>
      </c>
      <c r="C196" s="13" t="s">
        <v>14</v>
      </c>
      <c r="D196" s="13" t="s">
        <v>124</v>
      </c>
      <c r="E196" s="4">
        <v>288500</v>
      </c>
      <c r="F196" s="49">
        <f t="shared" si="17"/>
        <v>415440</v>
      </c>
    </row>
    <row r="197" spans="2:6" x14ac:dyDescent="0.3">
      <c r="B197" s="45">
        <v>0.39900000000000002</v>
      </c>
      <c r="C197" s="13" t="s">
        <v>14</v>
      </c>
      <c r="D197" s="13" t="s">
        <v>125</v>
      </c>
      <c r="E197" s="4">
        <v>825027.51322751329</v>
      </c>
      <c r="F197" s="49">
        <f t="shared" si="17"/>
        <v>329185.97777777782</v>
      </c>
    </row>
    <row r="198" spans="2:6" x14ac:dyDescent="0.3">
      <c r="B198" s="45">
        <v>0.59670000000000001</v>
      </c>
      <c r="C198" s="13" t="s">
        <v>14</v>
      </c>
      <c r="D198" s="13" t="s">
        <v>126</v>
      </c>
      <c r="E198" s="4">
        <v>1076891.798941799</v>
      </c>
      <c r="F198" s="49">
        <f t="shared" si="17"/>
        <v>642581.33642857149</v>
      </c>
    </row>
    <row r="199" spans="2:6" x14ac:dyDescent="0.3">
      <c r="B199" s="45">
        <v>22.6</v>
      </c>
      <c r="C199" s="13" t="s">
        <v>64</v>
      </c>
      <c r="D199" s="13" t="s">
        <v>127</v>
      </c>
      <c r="E199" s="4">
        <v>92555</v>
      </c>
      <c r="F199" s="49">
        <f t="shared" si="17"/>
        <v>2091743.0000000002</v>
      </c>
    </row>
    <row r="200" spans="2:6" x14ac:dyDescent="0.3">
      <c r="B200" s="45">
        <v>22.6</v>
      </c>
      <c r="C200" s="13" t="s">
        <v>64</v>
      </c>
      <c r="D200" s="13" t="s">
        <v>128</v>
      </c>
      <c r="E200" s="4">
        <v>13960</v>
      </c>
      <c r="F200" s="49">
        <f t="shared" si="17"/>
        <v>315496</v>
      </c>
    </row>
    <row r="201" spans="2:6" x14ac:dyDescent="0.3">
      <c r="D201" s="13" t="s">
        <v>35</v>
      </c>
      <c r="F201" s="49">
        <f>SUM(F190:F200)*10%</f>
        <v>698546.63142063492</v>
      </c>
    </row>
    <row r="202" spans="2:6" x14ac:dyDescent="0.3">
      <c r="D202" s="29" t="s">
        <v>45</v>
      </c>
      <c r="F202" s="49">
        <f>SUM(F190:F201)</f>
        <v>7684012.9456269834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2023-08-26T08:40:39Z</dcterms:modified>
</cp:coreProperties>
</file>