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nba7th\Documents\S2 - Teknik Sipil\S2 Thesis start from 0\Data\RAB FPIK - Gedung Pendidkan - TA 2018 - BLU\"/>
    </mc:Choice>
  </mc:AlternateContent>
  <bookViews>
    <workbookView xWindow="0" yWindow="0" windowWidth="23016" windowHeight="9576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1" i="1" l="1"/>
  <c r="G1438" i="1"/>
  <c r="F384" i="2"/>
  <c r="F383" i="2"/>
  <c r="F380" i="2"/>
  <c r="F381" i="2"/>
  <c r="F382" i="2"/>
  <c r="F379" i="2"/>
  <c r="G1416" i="1"/>
  <c r="I1408" i="1"/>
  <c r="J1408" i="1"/>
  <c r="K1408" i="1"/>
  <c r="L1408" i="1"/>
  <c r="M1408" i="1"/>
  <c r="I1409" i="1"/>
  <c r="J1409" i="1"/>
  <c r="K1409" i="1"/>
  <c r="L1409" i="1"/>
  <c r="M1409" i="1"/>
  <c r="I1410" i="1"/>
  <c r="J1410" i="1"/>
  <c r="K1410" i="1"/>
  <c r="L1410" i="1"/>
  <c r="M1410" i="1"/>
  <c r="I1411" i="1"/>
  <c r="J1411" i="1"/>
  <c r="K1411" i="1"/>
  <c r="L1411" i="1"/>
  <c r="M1411" i="1"/>
  <c r="I1412" i="1"/>
  <c r="J1412" i="1"/>
  <c r="K1412" i="1"/>
  <c r="L1412" i="1"/>
  <c r="M1412" i="1"/>
  <c r="I1413" i="1"/>
  <c r="J1413" i="1"/>
  <c r="K1413" i="1"/>
  <c r="L1413" i="1"/>
  <c r="M1413" i="1"/>
  <c r="K1414" i="1"/>
  <c r="M1414" i="1"/>
  <c r="J1407" i="1"/>
  <c r="K1407" i="1"/>
  <c r="L1407" i="1"/>
  <c r="M1407" i="1"/>
  <c r="I1407" i="1"/>
  <c r="I1399" i="1"/>
  <c r="J1399" i="1"/>
  <c r="K1399" i="1"/>
  <c r="L1399" i="1"/>
  <c r="M1399" i="1"/>
  <c r="I1400" i="1"/>
  <c r="J1400" i="1"/>
  <c r="K1400" i="1"/>
  <c r="L1400" i="1"/>
  <c r="M1400" i="1"/>
  <c r="I1401" i="1"/>
  <c r="J1401" i="1"/>
  <c r="K1401" i="1"/>
  <c r="L1401" i="1"/>
  <c r="M1401" i="1"/>
  <c r="I1402" i="1"/>
  <c r="J1402" i="1"/>
  <c r="K1402" i="1"/>
  <c r="L1402" i="1"/>
  <c r="M1402" i="1"/>
  <c r="I1403" i="1"/>
  <c r="J1403" i="1"/>
  <c r="K1403" i="1"/>
  <c r="L1403" i="1"/>
  <c r="M1403" i="1"/>
  <c r="I1404" i="1"/>
  <c r="J1404" i="1"/>
  <c r="K1404" i="1"/>
  <c r="L1404" i="1"/>
  <c r="M1404" i="1"/>
  <c r="K1405" i="1"/>
  <c r="M1405" i="1"/>
  <c r="J1398" i="1"/>
  <c r="K1398" i="1"/>
  <c r="L1398" i="1"/>
  <c r="M1398" i="1"/>
  <c r="I1398" i="1"/>
  <c r="I1392" i="1"/>
  <c r="J1392" i="1"/>
  <c r="K1392" i="1"/>
  <c r="L1392" i="1"/>
  <c r="M1392" i="1"/>
  <c r="I1393" i="1"/>
  <c r="J1393" i="1"/>
  <c r="K1393" i="1"/>
  <c r="L1393" i="1"/>
  <c r="M1393" i="1"/>
  <c r="I1394" i="1"/>
  <c r="J1394" i="1"/>
  <c r="K1394" i="1"/>
  <c r="L1394" i="1"/>
  <c r="M1394" i="1"/>
  <c r="I1395" i="1"/>
  <c r="J1395" i="1"/>
  <c r="K1395" i="1"/>
  <c r="L1395" i="1"/>
  <c r="M1395" i="1"/>
  <c r="K1396" i="1"/>
  <c r="M1396" i="1"/>
  <c r="J1391" i="1"/>
  <c r="K1391" i="1"/>
  <c r="L1391" i="1"/>
  <c r="M1391" i="1"/>
  <c r="I1391" i="1"/>
  <c r="I1384" i="1"/>
  <c r="J1384" i="1"/>
  <c r="K1384" i="1"/>
  <c r="L1384" i="1"/>
  <c r="M1384" i="1"/>
  <c r="I1385" i="1"/>
  <c r="J1385" i="1"/>
  <c r="K1385" i="1"/>
  <c r="L1385" i="1"/>
  <c r="M1385" i="1"/>
  <c r="I1386" i="1"/>
  <c r="J1386" i="1"/>
  <c r="K1386" i="1"/>
  <c r="L1386" i="1"/>
  <c r="M1386" i="1"/>
  <c r="I1387" i="1"/>
  <c r="J1387" i="1"/>
  <c r="K1387" i="1"/>
  <c r="L1387" i="1"/>
  <c r="M1387" i="1"/>
  <c r="I1388" i="1"/>
  <c r="J1388" i="1"/>
  <c r="K1388" i="1"/>
  <c r="L1388" i="1"/>
  <c r="M1388" i="1"/>
  <c r="K1389" i="1"/>
  <c r="M1389" i="1"/>
  <c r="J1383" i="1"/>
  <c r="K1383" i="1"/>
  <c r="L1383" i="1"/>
  <c r="M1383" i="1"/>
  <c r="I1383" i="1"/>
  <c r="F1407" i="1"/>
  <c r="G1407" i="1" s="1"/>
  <c r="F1398" i="1"/>
  <c r="G1398" i="1" s="1"/>
  <c r="F1391" i="1"/>
  <c r="G1391" i="1" s="1"/>
  <c r="F1383" i="1"/>
  <c r="G1383" i="1" s="1"/>
  <c r="G1381" i="1"/>
  <c r="I1377" i="1"/>
  <c r="J1377" i="1"/>
  <c r="K1377" i="1"/>
  <c r="L1377" i="1"/>
  <c r="M1377" i="1"/>
  <c r="I1378" i="1"/>
  <c r="J1378" i="1"/>
  <c r="K1378" i="1"/>
  <c r="L1378" i="1"/>
  <c r="M1378" i="1"/>
  <c r="I1379" i="1"/>
  <c r="J1379" i="1"/>
  <c r="K1379" i="1"/>
  <c r="L1379" i="1"/>
  <c r="M1379" i="1"/>
  <c r="J1376" i="1"/>
  <c r="K1376" i="1"/>
  <c r="L1376" i="1"/>
  <c r="M1376" i="1"/>
  <c r="I1376" i="1"/>
  <c r="I1373" i="1"/>
  <c r="J1373" i="1"/>
  <c r="K1373" i="1"/>
  <c r="L1373" i="1"/>
  <c r="M1373" i="1"/>
  <c r="I1374" i="1"/>
  <c r="J1374" i="1"/>
  <c r="K1374" i="1"/>
  <c r="L1374" i="1"/>
  <c r="M1374" i="1"/>
  <c r="I1375" i="1"/>
  <c r="J1375" i="1"/>
  <c r="K1375" i="1"/>
  <c r="L1375" i="1"/>
  <c r="M1375" i="1"/>
  <c r="J1372" i="1"/>
  <c r="K1372" i="1"/>
  <c r="L1372" i="1"/>
  <c r="M1372" i="1"/>
  <c r="I1370" i="1"/>
  <c r="J1370" i="1"/>
  <c r="K1370" i="1"/>
  <c r="L1370" i="1"/>
  <c r="M1370" i="1"/>
  <c r="J1369" i="1"/>
  <c r="K1369" i="1"/>
  <c r="L1369" i="1"/>
  <c r="M1369" i="1"/>
  <c r="I1369" i="1"/>
  <c r="I1366" i="1"/>
  <c r="J1366" i="1"/>
  <c r="K1366" i="1"/>
  <c r="L1366" i="1"/>
  <c r="M1366" i="1"/>
  <c r="I1367" i="1"/>
  <c r="J1367" i="1"/>
  <c r="K1367" i="1"/>
  <c r="L1367" i="1"/>
  <c r="M1367" i="1"/>
  <c r="I1368" i="1"/>
  <c r="J1368" i="1"/>
  <c r="K1368" i="1"/>
  <c r="L1368" i="1"/>
  <c r="M1368" i="1"/>
  <c r="J1365" i="1"/>
  <c r="K1365" i="1"/>
  <c r="L1365" i="1"/>
  <c r="M1365" i="1"/>
  <c r="I1360" i="1"/>
  <c r="J1360" i="1"/>
  <c r="K1360" i="1"/>
  <c r="L1360" i="1"/>
  <c r="M1360" i="1"/>
  <c r="I1361" i="1"/>
  <c r="J1361" i="1"/>
  <c r="K1361" i="1"/>
  <c r="L1361" i="1"/>
  <c r="M1361" i="1"/>
  <c r="I1362" i="1"/>
  <c r="J1362" i="1"/>
  <c r="K1362" i="1"/>
  <c r="L1362" i="1"/>
  <c r="M1362" i="1"/>
  <c r="K1363" i="1"/>
  <c r="M1363" i="1"/>
  <c r="J1359" i="1"/>
  <c r="K1359" i="1"/>
  <c r="L1359" i="1"/>
  <c r="M1359" i="1"/>
  <c r="I1372" i="1"/>
  <c r="I1365" i="1"/>
  <c r="I1359" i="1"/>
  <c r="F1372" i="1"/>
  <c r="G1372" i="1" s="1"/>
  <c r="F1365" i="1"/>
  <c r="G1365" i="1" s="1"/>
  <c r="F1359" i="1"/>
  <c r="G1359" i="1" s="1"/>
  <c r="I1354" i="1"/>
  <c r="J1354" i="1"/>
  <c r="K1354" i="1"/>
  <c r="L1354" i="1"/>
  <c r="M1354" i="1"/>
  <c r="I1355" i="1"/>
  <c r="J1355" i="1"/>
  <c r="K1355" i="1"/>
  <c r="L1355" i="1"/>
  <c r="M1355" i="1"/>
  <c r="I1356" i="1"/>
  <c r="J1356" i="1"/>
  <c r="K1356" i="1"/>
  <c r="L1356" i="1"/>
  <c r="M1356" i="1"/>
  <c r="J1353" i="1"/>
  <c r="K1353" i="1"/>
  <c r="L1353" i="1"/>
  <c r="M1353" i="1"/>
  <c r="I1353" i="1"/>
  <c r="I1350" i="1"/>
  <c r="J1350" i="1"/>
  <c r="K1350" i="1"/>
  <c r="L1350" i="1"/>
  <c r="M1350" i="1"/>
  <c r="I1351" i="1"/>
  <c r="J1351" i="1"/>
  <c r="K1351" i="1"/>
  <c r="L1351" i="1"/>
  <c r="M1351" i="1"/>
  <c r="I1352" i="1"/>
  <c r="J1352" i="1"/>
  <c r="K1352" i="1"/>
  <c r="L1352" i="1"/>
  <c r="M1352" i="1"/>
  <c r="J1349" i="1"/>
  <c r="K1349" i="1"/>
  <c r="L1349" i="1"/>
  <c r="M1349" i="1"/>
  <c r="I1349" i="1"/>
  <c r="I1340" i="1"/>
  <c r="J1340" i="1"/>
  <c r="K1340" i="1"/>
  <c r="L1340" i="1"/>
  <c r="M1340" i="1"/>
  <c r="I1341" i="1"/>
  <c r="J1341" i="1"/>
  <c r="K1341" i="1"/>
  <c r="L1341" i="1"/>
  <c r="M1341" i="1"/>
  <c r="I1342" i="1"/>
  <c r="J1342" i="1"/>
  <c r="K1342" i="1"/>
  <c r="L1342" i="1"/>
  <c r="M1342" i="1"/>
  <c r="K1343" i="1"/>
  <c r="M1343" i="1"/>
  <c r="J1339" i="1"/>
  <c r="K1339" i="1"/>
  <c r="L1339" i="1"/>
  <c r="M1339" i="1"/>
  <c r="I1339" i="1"/>
  <c r="F1349" i="1"/>
  <c r="G1349" i="1" s="1"/>
  <c r="F1339" i="1"/>
  <c r="G1339" i="1" s="1"/>
  <c r="G1347" i="1"/>
  <c r="G1345" i="1"/>
  <c r="I1334" i="1" l="1"/>
  <c r="J1334" i="1"/>
  <c r="K1334" i="1"/>
  <c r="L1334" i="1"/>
  <c r="M1334" i="1"/>
  <c r="I1335" i="1"/>
  <c r="J1335" i="1"/>
  <c r="K1335" i="1"/>
  <c r="L1335" i="1"/>
  <c r="M1335" i="1"/>
  <c r="I1336" i="1"/>
  <c r="J1336" i="1"/>
  <c r="K1336" i="1"/>
  <c r="L1336" i="1"/>
  <c r="M1336" i="1"/>
  <c r="J1333" i="1"/>
  <c r="K1333" i="1"/>
  <c r="L1333" i="1"/>
  <c r="M1333" i="1"/>
  <c r="I1333" i="1"/>
  <c r="I1330" i="1"/>
  <c r="J1330" i="1"/>
  <c r="K1330" i="1"/>
  <c r="L1330" i="1"/>
  <c r="M1330" i="1"/>
  <c r="I1331" i="1"/>
  <c r="J1331" i="1"/>
  <c r="K1331" i="1"/>
  <c r="L1331" i="1"/>
  <c r="M1331" i="1"/>
  <c r="I1332" i="1"/>
  <c r="J1332" i="1"/>
  <c r="K1332" i="1"/>
  <c r="L1332" i="1"/>
  <c r="M1332" i="1"/>
  <c r="J1329" i="1"/>
  <c r="K1329" i="1"/>
  <c r="L1329" i="1"/>
  <c r="M1329" i="1"/>
  <c r="I1326" i="1"/>
  <c r="I1327" i="1"/>
  <c r="J1327" i="1"/>
  <c r="K1327" i="1"/>
  <c r="L1327" i="1"/>
  <c r="M1327" i="1"/>
  <c r="J1326" i="1"/>
  <c r="K1326" i="1"/>
  <c r="L1326" i="1"/>
  <c r="M1326" i="1"/>
  <c r="I1323" i="1"/>
  <c r="J1323" i="1"/>
  <c r="K1323" i="1"/>
  <c r="L1323" i="1"/>
  <c r="M1323" i="1"/>
  <c r="I1324" i="1"/>
  <c r="J1324" i="1"/>
  <c r="K1324" i="1"/>
  <c r="L1324" i="1"/>
  <c r="M1324" i="1"/>
  <c r="I1325" i="1"/>
  <c r="J1325" i="1"/>
  <c r="K1325" i="1"/>
  <c r="L1325" i="1"/>
  <c r="M1325" i="1"/>
  <c r="J1322" i="1"/>
  <c r="K1322" i="1"/>
  <c r="L1322" i="1"/>
  <c r="M1322" i="1"/>
  <c r="I1317" i="1"/>
  <c r="J1317" i="1"/>
  <c r="K1317" i="1"/>
  <c r="L1317" i="1"/>
  <c r="M1317" i="1"/>
  <c r="I1318" i="1"/>
  <c r="J1318" i="1"/>
  <c r="K1318" i="1"/>
  <c r="L1318" i="1"/>
  <c r="M1318" i="1"/>
  <c r="I1319" i="1"/>
  <c r="J1319" i="1"/>
  <c r="K1319" i="1"/>
  <c r="L1319" i="1"/>
  <c r="M1319" i="1"/>
  <c r="K1320" i="1"/>
  <c r="M1320" i="1"/>
  <c r="J1316" i="1"/>
  <c r="K1316" i="1"/>
  <c r="L1316" i="1"/>
  <c r="M1316" i="1"/>
  <c r="I1329" i="1"/>
  <c r="I1322" i="1"/>
  <c r="I1316" i="1"/>
  <c r="F1329" i="1"/>
  <c r="G1329" i="1" s="1"/>
  <c r="F1322" i="1"/>
  <c r="G1322" i="1" s="1"/>
  <c r="F1316" i="1"/>
  <c r="G1316" i="1" s="1"/>
  <c r="I1311" i="1"/>
  <c r="J1311" i="1"/>
  <c r="K1311" i="1"/>
  <c r="L1311" i="1"/>
  <c r="M1311" i="1"/>
  <c r="I1312" i="1"/>
  <c r="J1312" i="1"/>
  <c r="K1312" i="1"/>
  <c r="L1312" i="1"/>
  <c r="M1312" i="1"/>
  <c r="I1313" i="1"/>
  <c r="J1313" i="1"/>
  <c r="K1313" i="1"/>
  <c r="L1313" i="1"/>
  <c r="M1313" i="1"/>
  <c r="J1310" i="1"/>
  <c r="K1310" i="1"/>
  <c r="L1310" i="1"/>
  <c r="M1310" i="1"/>
  <c r="I1310" i="1"/>
  <c r="I1307" i="1"/>
  <c r="J1307" i="1"/>
  <c r="K1307" i="1"/>
  <c r="L1307" i="1"/>
  <c r="M1307" i="1"/>
  <c r="I1308" i="1"/>
  <c r="J1308" i="1"/>
  <c r="K1308" i="1"/>
  <c r="L1308" i="1"/>
  <c r="M1308" i="1"/>
  <c r="I1309" i="1"/>
  <c r="J1309" i="1"/>
  <c r="K1309" i="1"/>
  <c r="L1309" i="1"/>
  <c r="M1309" i="1"/>
  <c r="J1306" i="1"/>
  <c r="K1306" i="1"/>
  <c r="L1306" i="1"/>
  <c r="M1306" i="1"/>
  <c r="I1304" i="1"/>
  <c r="J1304" i="1"/>
  <c r="K1304" i="1"/>
  <c r="L1304" i="1"/>
  <c r="M1304" i="1"/>
  <c r="J1303" i="1"/>
  <c r="K1303" i="1"/>
  <c r="L1303" i="1"/>
  <c r="M1303" i="1"/>
  <c r="I1303" i="1"/>
  <c r="I1300" i="1"/>
  <c r="J1300" i="1"/>
  <c r="K1300" i="1"/>
  <c r="L1300" i="1"/>
  <c r="M1300" i="1"/>
  <c r="I1301" i="1"/>
  <c r="J1301" i="1"/>
  <c r="K1301" i="1"/>
  <c r="L1301" i="1"/>
  <c r="M1301" i="1"/>
  <c r="I1302" i="1"/>
  <c r="J1302" i="1"/>
  <c r="K1302" i="1"/>
  <c r="L1302" i="1"/>
  <c r="M1302" i="1"/>
  <c r="J1299" i="1"/>
  <c r="K1299" i="1"/>
  <c r="L1299" i="1"/>
  <c r="M1299" i="1"/>
  <c r="K1297" i="1"/>
  <c r="M1297" i="1"/>
  <c r="I1294" i="1"/>
  <c r="J1294" i="1"/>
  <c r="K1294" i="1"/>
  <c r="L1294" i="1"/>
  <c r="M1294" i="1"/>
  <c r="I1295" i="1"/>
  <c r="J1295" i="1"/>
  <c r="K1295" i="1"/>
  <c r="L1295" i="1"/>
  <c r="M1295" i="1"/>
  <c r="I1296" i="1"/>
  <c r="J1296" i="1"/>
  <c r="K1296" i="1"/>
  <c r="L1296" i="1"/>
  <c r="M1296" i="1"/>
  <c r="J1293" i="1"/>
  <c r="K1293" i="1"/>
  <c r="L1293" i="1"/>
  <c r="M1293" i="1"/>
  <c r="I1306" i="1"/>
  <c r="I1299" i="1"/>
  <c r="I1293" i="1"/>
  <c r="F1306" i="1"/>
  <c r="G1306" i="1" s="1"/>
  <c r="F1299" i="1"/>
  <c r="G1299" i="1" s="1"/>
  <c r="F1293" i="1"/>
  <c r="G1293" i="1" s="1"/>
  <c r="I1288" i="1"/>
  <c r="J1288" i="1"/>
  <c r="K1288" i="1"/>
  <c r="L1288" i="1"/>
  <c r="M1288" i="1"/>
  <c r="I1289" i="1"/>
  <c r="J1289" i="1"/>
  <c r="K1289" i="1"/>
  <c r="L1289" i="1"/>
  <c r="M1289" i="1"/>
  <c r="I1290" i="1"/>
  <c r="J1290" i="1"/>
  <c r="K1290" i="1"/>
  <c r="L1290" i="1"/>
  <c r="M1290" i="1"/>
  <c r="J1287" i="1"/>
  <c r="K1287" i="1"/>
  <c r="L1287" i="1"/>
  <c r="M1287" i="1"/>
  <c r="I1287" i="1"/>
  <c r="I1284" i="1"/>
  <c r="J1284" i="1"/>
  <c r="K1284" i="1"/>
  <c r="L1284" i="1"/>
  <c r="M1284" i="1"/>
  <c r="I1285" i="1"/>
  <c r="J1285" i="1"/>
  <c r="K1285" i="1"/>
  <c r="L1285" i="1"/>
  <c r="M1285" i="1"/>
  <c r="I1286" i="1"/>
  <c r="J1286" i="1"/>
  <c r="K1286" i="1"/>
  <c r="L1286" i="1"/>
  <c r="M1286" i="1"/>
  <c r="J1283" i="1"/>
  <c r="K1283" i="1"/>
  <c r="L1283" i="1"/>
  <c r="M1283" i="1"/>
  <c r="I1281" i="1"/>
  <c r="J1281" i="1"/>
  <c r="K1281" i="1"/>
  <c r="L1281" i="1"/>
  <c r="M1281" i="1"/>
  <c r="J1280" i="1"/>
  <c r="K1280" i="1"/>
  <c r="L1280" i="1"/>
  <c r="M1280" i="1"/>
  <c r="I1280" i="1"/>
  <c r="I1277" i="1"/>
  <c r="J1277" i="1"/>
  <c r="K1277" i="1"/>
  <c r="L1277" i="1"/>
  <c r="M1277" i="1"/>
  <c r="I1278" i="1"/>
  <c r="J1278" i="1"/>
  <c r="K1278" i="1"/>
  <c r="L1278" i="1"/>
  <c r="M1278" i="1"/>
  <c r="I1279" i="1"/>
  <c r="J1279" i="1"/>
  <c r="K1279" i="1"/>
  <c r="L1279" i="1"/>
  <c r="M1279" i="1"/>
  <c r="J1276" i="1"/>
  <c r="K1276" i="1"/>
  <c r="L1276" i="1"/>
  <c r="M1276" i="1"/>
  <c r="I1271" i="1"/>
  <c r="J1271" i="1"/>
  <c r="K1271" i="1"/>
  <c r="L1271" i="1"/>
  <c r="M1271" i="1"/>
  <c r="I1272" i="1"/>
  <c r="J1272" i="1"/>
  <c r="K1272" i="1"/>
  <c r="L1272" i="1"/>
  <c r="M1272" i="1"/>
  <c r="I1273" i="1"/>
  <c r="J1273" i="1"/>
  <c r="K1273" i="1"/>
  <c r="L1273" i="1"/>
  <c r="M1273" i="1"/>
  <c r="K1274" i="1"/>
  <c r="M1274" i="1"/>
  <c r="J1270" i="1"/>
  <c r="K1270" i="1"/>
  <c r="L1270" i="1"/>
  <c r="M1270" i="1"/>
  <c r="I1283" i="1"/>
  <c r="I1276" i="1"/>
  <c r="I1270" i="1"/>
  <c r="F1283" i="1"/>
  <c r="G1283" i="1" s="1"/>
  <c r="F1276" i="1"/>
  <c r="G1276" i="1" s="1"/>
  <c r="F1270" i="1"/>
  <c r="G1270" i="1" s="1"/>
  <c r="M1426" i="1"/>
  <c r="K1427" i="1"/>
  <c r="M1425" i="1"/>
  <c r="L1426" i="1"/>
  <c r="K1426" i="1"/>
  <c r="J1426" i="1"/>
  <c r="I1426" i="1"/>
  <c r="M1424" i="1"/>
  <c r="L1425" i="1"/>
  <c r="K1425" i="1"/>
  <c r="J1425" i="1"/>
  <c r="I1425" i="1"/>
  <c r="M1423" i="1"/>
  <c r="L1424" i="1"/>
  <c r="K1424" i="1"/>
  <c r="J1424" i="1"/>
  <c r="I1424" i="1"/>
  <c r="M1422" i="1"/>
  <c r="L1423" i="1"/>
  <c r="K1423" i="1"/>
  <c r="J1423" i="1"/>
  <c r="I1423" i="1"/>
  <c r="M1421" i="1"/>
  <c r="L1422" i="1"/>
  <c r="K1422" i="1"/>
  <c r="J1422" i="1"/>
  <c r="I1422" i="1"/>
  <c r="M1420" i="1"/>
  <c r="L1421" i="1"/>
  <c r="K1421" i="1"/>
  <c r="J1421" i="1"/>
  <c r="I1421" i="1"/>
  <c r="F1421" i="1"/>
  <c r="M1258" i="1"/>
  <c r="L1258" i="1"/>
  <c r="K1258" i="1"/>
  <c r="M1257" i="1"/>
  <c r="L1257" i="1"/>
  <c r="K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F1252" i="1"/>
  <c r="M1250" i="1"/>
  <c r="K1250" i="1"/>
  <c r="M1249" i="1"/>
  <c r="L1249" i="1"/>
  <c r="K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F1244" i="1"/>
  <c r="M1242" i="1"/>
  <c r="K1242" i="1"/>
  <c r="M1241" i="1"/>
  <c r="L1241" i="1"/>
  <c r="K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F1236" i="1"/>
  <c r="M1234" i="1"/>
  <c r="K1234" i="1"/>
  <c r="M1233" i="1"/>
  <c r="L1233" i="1"/>
  <c r="K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F1228" i="1"/>
  <c r="M1210" i="1"/>
  <c r="K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F1203" i="1"/>
  <c r="M1192" i="1"/>
  <c r="K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F1186" i="1"/>
  <c r="M1153" i="1"/>
  <c r="K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F1146" i="1"/>
  <c r="M1144" i="1"/>
  <c r="L1144" i="1"/>
  <c r="K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F1137" i="1"/>
  <c r="M1135" i="1"/>
  <c r="K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F1130" i="1"/>
  <c r="M1128" i="1"/>
  <c r="K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F1122" i="1"/>
  <c r="G1130" i="1" l="1"/>
  <c r="G1122" i="1"/>
  <c r="F1260" i="1"/>
  <c r="G1260" i="1" s="1"/>
  <c r="I1261" i="1"/>
  <c r="J1261" i="1"/>
  <c r="K1261" i="1"/>
  <c r="L1261" i="1"/>
  <c r="M1261" i="1"/>
  <c r="I1262" i="1"/>
  <c r="J1262" i="1"/>
  <c r="K1262" i="1"/>
  <c r="L1262" i="1"/>
  <c r="M1262" i="1"/>
  <c r="I1263" i="1"/>
  <c r="J1263" i="1"/>
  <c r="K1263" i="1"/>
  <c r="L1263" i="1"/>
  <c r="M1263" i="1"/>
  <c r="I1264" i="1"/>
  <c r="J1264" i="1"/>
  <c r="K1264" i="1"/>
  <c r="L1264" i="1"/>
  <c r="M1264" i="1"/>
  <c r="I1265" i="1"/>
  <c r="K1265" i="1"/>
  <c r="L1265" i="1"/>
  <c r="M1265" i="1"/>
  <c r="K1266" i="1"/>
  <c r="M1266" i="1"/>
  <c r="J1260" i="1"/>
  <c r="K1260" i="1"/>
  <c r="L1260" i="1"/>
  <c r="M1260" i="1"/>
  <c r="I1260" i="1"/>
  <c r="I1221" i="1"/>
  <c r="J1221" i="1"/>
  <c r="K1221" i="1"/>
  <c r="L1221" i="1"/>
  <c r="M1221" i="1"/>
  <c r="I1222" i="1"/>
  <c r="J1222" i="1"/>
  <c r="K1222" i="1"/>
  <c r="L1222" i="1"/>
  <c r="M1222" i="1"/>
  <c r="I1223" i="1"/>
  <c r="J1223" i="1"/>
  <c r="K1223" i="1"/>
  <c r="L1223" i="1"/>
  <c r="M1223" i="1"/>
  <c r="I1224" i="1"/>
  <c r="J1224" i="1"/>
  <c r="K1224" i="1"/>
  <c r="L1224" i="1"/>
  <c r="M1224" i="1"/>
  <c r="I1225" i="1"/>
  <c r="J1225" i="1"/>
  <c r="K1225" i="1"/>
  <c r="L1225" i="1"/>
  <c r="M1225" i="1"/>
  <c r="J1220" i="1"/>
  <c r="K1220" i="1"/>
  <c r="L1220" i="1"/>
  <c r="M1220" i="1"/>
  <c r="I1214" i="1"/>
  <c r="J1214" i="1"/>
  <c r="K1214" i="1"/>
  <c r="L1214" i="1"/>
  <c r="M1214" i="1"/>
  <c r="I1215" i="1"/>
  <c r="J1215" i="1"/>
  <c r="K1215" i="1"/>
  <c r="L1215" i="1"/>
  <c r="M1215" i="1"/>
  <c r="I1216" i="1"/>
  <c r="J1216" i="1"/>
  <c r="K1216" i="1"/>
  <c r="L1216" i="1"/>
  <c r="M1216" i="1"/>
  <c r="I1217" i="1"/>
  <c r="J1217" i="1"/>
  <c r="K1217" i="1"/>
  <c r="L1217" i="1"/>
  <c r="M1217" i="1"/>
  <c r="I1218" i="1"/>
  <c r="J1218" i="1"/>
  <c r="K1218" i="1"/>
  <c r="L1218" i="1"/>
  <c r="M1218" i="1"/>
  <c r="J1213" i="1"/>
  <c r="K1213" i="1"/>
  <c r="L1213" i="1"/>
  <c r="M1213" i="1"/>
  <c r="I1220" i="1"/>
  <c r="I1213" i="1"/>
  <c r="F1220" i="1"/>
  <c r="G1220" i="1" s="1"/>
  <c r="F1213" i="1"/>
  <c r="G1213" i="1" s="1"/>
  <c r="I1195" i="1"/>
  <c r="J1195" i="1"/>
  <c r="K1195" i="1"/>
  <c r="L1195" i="1"/>
  <c r="M1195" i="1"/>
  <c r="I1196" i="1"/>
  <c r="J1196" i="1"/>
  <c r="K1196" i="1"/>
  <c r="L1196" i="1"/>
  <c r="M1196" i="1"/>
  <c r="I1197" i="1"/>
  <c r="J1197" i="1"/>
  <c r="K1197" i="1"/>
  <c r="L1197" i="1"/>
  <c r="M1197" i="1"/>
  <c r="I1198" i="1"/>
  <c r="J1198" i="1"/>
  <c r="K1198" i="1"/>
  <c r="L1198" i="1"/>
  <c r="M1198" i="1"/>
  <c r="I1199" i="1"/>
  <c r="J1199" i="1"/>
  <c r="K1199" i="1"/>
  <c r="L1199" i="1"/>
  <c r="M1199" i="1"/>
  <c r="K1200" i="1"/>
  <c r="M1200" i="1"/>
  <c r="J1194" i="1"/>
  <c r="K1194" i="1"/>
  <c r="L1194" i="1"/>
  <c r="M1194" i="1"/>
  <c r="I1194" i="1"/>
  <c r="F1194" i="1"/>
  <c r="G1194" i="1" s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K924" i="1"/>
  <c r="M924" i="1"/>
  <c r="J918" i="1"/>
  <c r="K918" i="1"/>
  <c r="L918" i="1"/>
  <c r="M918" i="1"/>
  <c r="I918" i="1"/>
  <c r="F918" i="1"/>
  <c r="G918" i="1" s="1"/>
  <c r="I1175" i="1"/>
  <c r="J1175" i="1"/>
  <c r="K1175" i="1"/>
  <c r="L1175" i="1"/>
  <c r="M1175" i="1"/>
  <c r="I1176" i="1"/>
  <c r="J1176" i="1"/>
  <c r="K1176" i="1"/>
  <c r="L1176" i="1"/>
  <c r="M1176" i="1"/>
  <c r="I1177" i="1"/>
  <c r="J1177" i="1"/>
  <c r="K1177" i="1"/>
  <c r="L1177" i="1"/>
  <c r="M1177" i="1"/>
  <c r="I1178" i="1"/>
  <c r="J1178" i="1"/>
  <c r="K1178" i="1"/>
  <c r="L1178" i="1"/>
  <c r="M1178" i="1"/>
  <c r="I1179" i="1"/>
  <c r="J1179" i="1"/>
  <c r="K1179" i="1"/>
  <c r="L1179" i="1"/>
  <c r="M1179" i="1"/>
  <c r="I1180" i="1"/>
  <c r="J1180" i="1"/>
  <c r="K1180" i="1"/>
  <c r="L1180" i="1"/>
  <c r="M1180" i="1"/>
  <c r="K1181" i="1"/>
  <c r="M1181" i="1"/>
  <c r="J1174" i="1"/>
  <c r="K1174" i="1"/>
  <c r="L1174" i="1"/>
  <c r="M1174" i="1"/>
  <c r="I1166" i="1"/>
  <c r="J1166" i="1"/>
  <c r="K1166" i="1"/>
  <c r="L1166" i="1"/>
  <c r="M1166" i="1"/>
  <c r="I1167" i="1"/>
  <c r="J1167" i="1"/>
  <c r="K1167" i="1"/>
  <c r="L1167" i="1"/>
  <c r="M1167" i="1"/>
  <c r="I1168" i="1"/>
  <c r="J1168" i="1"/>
  <c r="K1168" i="1"/>
  <c r="L1168" i="1"/>
  <c r="M1168" i="1"/>
  <c r="I1169" i="1"/>
  <c r="J1169" i="1"/>
  <c r="K1169" i="1"/>
  <c r="L1169" i="1"/>
  <c r="M1169" i="1"/>
  <c r="I1170" i="1"/>
  <c r="J1170" i="1"/>
  <c r="K1170" i="1"/>
  <c r="L1170" i="1"/>
  <c r="M1170" i="1"/>
  <c r="I1171" i="1"/>
  <c r="J1171" i="1"/>
  <c r="K1171" i="1"/>
  <c r="L1171" i="1"/>
  <c r="M1171" i="1"/>
  <c r="K1172" i="1"/>
  <c r="M1172" i="1"/>
  <c r="J1165" i="1"/>
  <c r="K1165" i="1"/>
  <c r="L1165" i="1"/>
  <c r="M1165" i="1"/>
  <c r="I1174" i="1"/>
  <c r="I1165" i="1"/>
  <c r="F1174" i="1"/>
  <c r="G1174" i="1" s="1"/>
  <c r="F1165" i="1"/>
  <c r="G1165" i="1" s="1"/>
  <c r="G907" i="1"/>
  <c r="G1183" i="1"/>
  <c r="I1156" i="1"/>
  <c r="J1156" i="1"/>
  <c r="K1156" i="1"/>
  <c r="L1156" i="1"/>
  <c r="M1156" i="1"/>
  <c r="I1157" i="1"/>
  <c r="J1157" i="1"/>
  <c r="K1157" i="1"/>
  <c r="L1157" i="1"/>
  <c r="M1157" i="1"/>
  <c r="I1158" i="1"/>
  <c r="J1158" i="1"/>
  <c r="K1158" i="1"/>
  <c r="L1158" i="1"/>
  <c r="M1158" i="1"/>
  <c r="I1159" i="1"/>
  <c r="J1159" i="1"/>
  <c r="K1159" i="1"/>
  <c r="L1159" i="1"/>
  <c r="M1159" i="1"/>
  <c r="I1160" i="1"/>
  <c r="J1160" i="1"/>
  <c r="K1160" i="1"/>
  <c r="L1160" i="1"/>
  <c r="M1160" i="1"/>
  <c r="I1161" i="1"/>
  <c r="J1161" i="1"/>
  <c r="K1161" i="1"/>
  <c r="L1161" i="1"/>
  <c r="M1161" i="1"/>
  <c r="K1162" i="1"/>
  <c r="L1162" i="1"/>
  <c r="M1162" i="1"/>
  <c r="J1155" i="1"/>
  <c r="K1155" i="1"/>
  <c r="L1155" i="1"/>
  <c r="M1155" i="1"/>
  <c r="I1155" i="1"/>
  <c r="F1155" i="1"/>
  <c r="G1155" i="1" s="1"/>
  <c r="G1186" i="1"/>
  <c r="G1120" i="1"/>
  <c r="G1252" i="1"/>
  <c r="G1244" i="1"/>
  <c r="G1236" i="1"/>
  <c r="G1228" i="1"/>
  <c r="G1203" i="1"/>
  <c r="G1146" i="1"/>
  <c r="G1137" i="1"/>
  <c r="G1421" i="1"/>
  <c r="I1106" i="1" l="1"/>
  <c r="J1106" i="1"/>
  <c r="K1106" i="1"/>
  <c r="L1106" i="1"/>
  <c r="M1106" i="1"/>
  <c r="I1107" i="1"/>
  <c r="J1107" i="1"/>
  <c r="K1107" i="1"/>
  <c r="L1107" i="1"/>
  <c r="M1107" i="1"/>
  <c r="I1108" i="1"/>
  <c r="J1108" i="1"/>
  <c r="K1108" i="1"/>
  <c r="L1108" i="1"/>
  <c r="M1108" i="1"/>
  <c r="I1109" i="1"/>
  <c r="J1109" i="1"/>
  <c r="K1109" i="1"/>
  <c r="L1109" i="1"/>
  <c r="M1109" i="1"/>
  <c r="I1110" i="1"/>
  <c r="J1110" i="1"/>
  <c r="K1110" i="1"/>
  <c r="L1110" i="1"/>
  <c r="M1110" i="1"/>
  <c r="I1111" i="1"/>
  <c r="J1111" i="1"/>
  <c r="K1111" i="1"/>
  <c r="L1111" i="1"/>
  <c r="M1111" i="1"/>
  <c r="I1112" i="1"/>
  <c r="J1112" i="1"/>
  <c r="K1112" i="1"/>
  <c r="L1112" i="1"/>
  <c r="M1112" i="1"/>
  <c r="I1113" i="1"/>
  <c r="J1113" i="1"/>
  <c r="K1113" i="1"/>
  <c r="L1113" i="1"/>
  <c r="M1113" i="1"/>
  <c r="I1114" i="1"/>
  <c r="J1114" i="1"/>
  <c r="K1114" i="1"/>
  <c r="L1114" i="1"/>
  <c r="M1114" i="1"/>
  <c r="I1115" i="1"/>
  <c r="J1115" i="1"/>
  <c r="K1115" i="1"/>
  <c r="L1115" i="1"/>
  <c r="M1115" i="1"/>
  <c r="I1116" i="1"/>
  <c r="J1116" i="1"/>
  <c r="K1116" i="1"/>
  <c r="L1116" i="1"/>
  <c r="M1116" i="1"/>
  <c r="I1117" i="1"/>
  <c r="J1117" i="1"/>
  <c r="K1117" i="1"/>
  <c r="L1117" i="1"/>
  <c r="M1117" i="1"/>
  <c r="K1118" i="1"/>
  <c r="M1118" i="1"/>
  <c r="J1105" i="1"/>
  <c r="K1105" i="1"/>
  <c r="L1105" i="1"/>
  <c r="M1105" i="1"/>
  <c r="I1105" i="1"/>
  <c r="I1091" i="1"/>
  <c r="J1091" i="1"/>
  <c r="K1091" i="1"/>
  <c r="L1091" i="1"/>
  <c r="M1091" i="1"/>
  <c r="I1092" i="1"/>
  <c r="J1092" i="1"/>
  <c r="K1092" i="1"/>
  <c r="L1092" i="1"/>
  <c r="M1092" i="1"/>
  <c r="I1093" i="1"/>
  <c r="J1093" i="1"/>
  <c r="K1093" i="1"/>
  <c r="L1093" i="1"/>
  <c r="M1093" i="1"/>
  <c r="I1094" i="1"/>
  <c r="J1094" i="1"/>
  <c r="K1094" i="1"/>
  <c r="L1094" i="1"/>
  <c r="M1094" i="1"/>
  <c r="I1095" i="1"/>
  <c r="J1095" i="1"/>
  <c r="K1095" i="1"/>
  <c r="L1095" i="1"/>
  <c r="M1095" i="1"/>
  <c r="I1096" i="1"/>
  <c r="J1096" i="1"/>
  <c r="K1096" i="1"/>
  <c r="L1096" i="1"/>
  <c r="M1096" i="1"/>
  <c r="I1097" i="1"/>
  <c r="J1097" i="1"/>
  <c r="K1097" i="1"/>
  <c r="L1097" i="1"/>
  <c r="M1097" i="1"/>
  <c r="I1098" i="1"/>
  <c r="J1098" i="1"/>
  <c r="K1098" i="1"/>
  <c r="L1098" i="1"/>
  <c r="M1098" i="1"/>
  <c r="I1099" i="1"/>
  <c r="J1099" i="1"/>
  <c r="K1099" i="1"/>
  <c r="L1099" i="1"/>
  <c r="M1099" i="1"/>
  <c r="I1100" i="1"/>
  <c r="J1100" i="1"/>
  <c r="K1100" i="1"/>
  <c r="L1100" i="1"/>
  <c r="M1100" i="1"/>
  <c r="I1101" i="1"/>
  <c r="J1101" i="1"/>
  <c r="K1101" i="1"/>
  <c r="L1101" i="1"/>
  <c r="M1101" i="1"/>
  <c r="I1102" i="1"/>
  <c r="J1102" i="1"/>
  <c r="K1102" i="1"/>
  <c r="L1102" i="1"/>
  <c r="M1102" i="1"/>
  <c r="K1103" i="1"/>
  <c r="M1103" i="1"/>
  <c r="J1090" i="1"/>
  <c r="K1090" i="1"/>
  <c r="L1090" i="1"/>
  <c r="M1090" i="1"/>
  <c r="I1090" i="1"/>
  <c r="F1105" i="1"/>
  <c r="F1090" i="1"/>
  <c r="I1086" i="1" l="1"/>
  <c r="J1086" i="1"/>
  <c r="K1086" i="1"/>
  <c r="L1086" i="1"/>
  <c r="M1086" i="1"/>
  <c r="I1087" i="1"/>
  <c r="J1087" i="1"/>
  <c r="K1087" i="1"/>
  <c r="L1087" i="1"/>
  <c r="M1087" i="1"/>
  <c r="I1088" i="1"/>
  <c r="J1088" i="1"/>
  <c r="K1088" i="1"/>
  <c r="L1088" i="1"/>
  <c r="M1088" i="1"/>
  <c r="J1085" i="1"/>
  <c r="K1085" i="1"/>
  <c r="L1085" i="1"/>
  <c r="M1085" i="1"/>
  <c r="I1085" i="1"/>
  <c r="I1082" i="1"/>
  <c r="J1082" i="1"/>
  <c r="K1082" i="1"/>
  <c r="L1082" i="1"/>
  <c r="M1082" i="1"/>
  <c r="I1083" i="1"/>
  <c r="J1083" i="1"/>
  <c r="K1083" i="1"/>
  <c r="L1083" i="1"/>
  <c r="M1083" i="1"/>
  <c r="I1084" i="1"/>
  <c r="J1084" i="1"/>
  <c r="K1084" i="1"/>
  <c r="L1084" i="1"/>
  <c r="M1084" i="1"/>
  <c r="J1081" i="1"/>
  <c r="K1081" i="1"/>
  <c r="L1081" i="1"/>
  <c r="M1081" i="1"/>
  <c r="I1072" i="1"/>
  <c r="J1072" i="1"/>
  <c r="K1072" i="1"/>
  <c r="L1072" i="1"/>
  <c r="M1072" i="1"/>
  <c r="I1073" i="1"/>
  <c r="J1073" i="1"/>
  <c r="K1073" i="1"/>
  <c r="L1073" i="1"/>
  <c r="M1073" i="1"/>
  <c r="I1074" i="1"/>
  <c r="J1074" i="1"/>
  <c r="K1074" i="1"/>
  <c r="L1074" i="1"/>
  <c r="M1074" i="1"/>
  <c r="K1075" i="1"/>
  <c r="M1075" i="1"/>
  <c r="J1071" i="1"/>
  <c r="K1071" i="1"/>
  <c r="L1071" i="1"/>
  <c r="M1071" i="1"/>
  <c r="I1081" i="1"/>
  <c r="I1071" i="1"/>
  <c r="F1081" i="1"/>
  <c r="G1081" i="1" s="1"/>
  <c r="F1071" i="1"/>
  <c r="G1071" i="1" s="1"/>
  <c r="I1066" i="1"/>
  <c r="J1066" i="1"/>
  <c r="K1066" i="1"/>
  <c r="L1066" i="1"/>
  <c r="M1066" i="1"/>
  <c r="I1067" i="1"/>
  <c r="J1067" i="1"/>
  <c r="K1067" i="1"/>
  <c r="L1067" i="1"/>
  <c r="M1067" i="1"/>
  <c r="I1068" i="1"/>
  <c r="J1068" i="1"/>
  <c r="K1068" i="1"/>
  <c r="L1068" i="1"/>
  <c r="M1068" i="1"/>
  <c r="J1065" i="1"/>
  <c r="K1065" i="1"/>
  <c r="L1065" i="1"/>
  <c r="M1065" i="1"/>
  <c r="I1065" i="1"/>
  <c r="I1062" i="1"/>
  <c r="J1062" i="1"/>
  <c r="K1062" i="1"/>
  <c r="L1062" i="1"/>
  <c r="M1062" i="1"/>
  <c r="I1063" i="1"/>
  <c r="J1063" i="1"/>
  <c r="K1063" i="1"/>
  <c r="L1063" i="1"/>
  <c r="M1063" i="1"/>
  <c r="I1064" i="1"/>
  <c r="J1064" i="1"/>
  <c r="K1064" i="1"/>
  <c r="L1064" i="1"/>
  <c r="M1064" i="1"/>
  <c r="J1061" i="1"/>
  <c r="K1061" i="1"/>
  <c r="L1061" i="1"/>
  <c r="M1061" i="1"/>
  <c r="I1059" i="1"/>
  <c r="J1059" i="1"/>
  <c r="K1059" i="1"/>
  <c r="L1059" i="1"/>
  <c r="M1059" i="1"/>
  <c r="J1058" i="1"/>
  <c r="K1058" i="1"/>
  <c r="L1058" i="1"/>
  <c r="M1058" i="1"/>
  <c r="I1058" i="1"/>
  <c r="I1055" i="1"/>
  <c r="J1055" i="1"/>
  <c r="K1055" i="1"/>
  <c r="L1055" i="1"/>
  <c r="M1055" i="1"/>
  <c r="I1056" i="1"/>
  <c r="J1056" i="1"/>
  <c r="K1056" i="1"/>
  <c r="L1056" i="1"/>
  <c r="M1056" i="1"/>
  <c r="I1057" i="1"/>
  <c r="J1057" i="1"/>
  <c r="K1057" i="1"/>
  <c r="L1057" i="1"/>
  <c r="M1057" i="1"/>
  <c r="J1054" i="1"/>
  <c r="K1054" i="1"/>
  <c r="L1054" i="1"/>
  <c r="M1054" i="1"/>
  <c r="I1049" i="1"/>
  <c r="J1049" i="1"/>
  <c r="K1049" i="1"/>
  <c r="L1049" i="1"/>
  <c r="M1049" i="1"/>
  <c r="I1050" i="1"/>
  <c r="J1050" i="1"/>
  <c r="K1050" i="1"/>
  <c r="L1050" i="1"/>
  <c r="M1050" i="1"/>
  <c r="I1051" i="1"/>
  <c r="J1051" i="1"/>
  <c r="K1051" i="1"/>
  <c r="L1051" i="1"/>
  <c r="M1051" i="1"/>
  <c r="K1052" i="1"/>
  <c r="M1052" i="1"/>
  <c r="J1048" i="1"/>
  <c r="K1048" i="1"/>
  <c r="L1048" i="1"/>
  <c r="M1048" i="1"/>
  <c r="I1061" i="1"/>
  <c r="I1054" i="1"/>
  <c r="I1048" i="1"/>
  <c r="F1061" i="1"/>
  <c r="G1061" i="1" s="1"/>
  <c r="F1054" i="1"/>
  <c r="G1054" i="1" s="1"/>
  <c r="F1048" i="1"/>
  <c r="G1048" i="1" s="1"/>
  <c r="I1043" i="1"/>
  <c r="J1043" i="1"/>
  <c r="K1043" i="1"/>
  <c r="L1043" i="1"/>
  <c r="M1043" i="1"/>
  <c r="I1044" i="1"/>
  <c r="J1044" i="1"/>
  <c r="K1044" i="1"/>
  <c r="L1044" i="1"/>
  <c r="M1044" i="1"/>
  <c r="I1045" i="1"/>
  <c r="J1045" i="1"/>
  <c r="K1045" i="1"/>
  <c r="L1045" i="1"/>
  <c r="M1045" i="1"/>
  <c r="J1042" i="1"/>
  <c r="K1042" i="1"/>
  <c r="L1042" i="1"/>
  <c r="M1042" i="1"/>
  <c r="I1042" i="1"/>
  <c r="I1036" i="1"/>
  <c r="J1036" i="1"/>
  <c r="K1036" i="1"/>
  <c r="L1036" i="1"/>
  <c r="M1036" i="1"/>
  <c r="J1035" i="1"/>
  <c r="K1035" i="1"/>
  <c r="L1035" i="1"/>
  <c r="M1035" i="1"/>
  <c r="I1035" i="1"/>
  <c r="I1039" i="1"/>
  <c r="J1039" i="1"/>
  <c r="K1039" i="1"/>
  <c r="L1039" i="1"/>
  <c r="M1039" i="1"/>
  <c r="I1040" i="1"/>
  <c r="J1040" i="1"/>
  <c r="K1040" i="1"/>
  <c r="L1040" i="1"/>
  <c r="M1040" i="1"/>
  <c r="I1041" i="1"/>
  <c r="J1041" i="1"/>
  <c r="K1041" i="1"/>
  <c r="L1041" i="1"/>
  <c r="M1041" i="1"/>
  <c r="J1038" i="1"/>
  <c r="K1038" i="1"/>
  <c r="L1038" i="1"/>
  <c r="M1038" i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J1031" i="1"/>
  <c r="K1031" i="1"/>
  <c r="L1031" i="1"/>
  <c r="M1031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K1029" i="1"/>
  <c r="M1029" i="1"/>
  <c r="J1025" i="1"/>
  <c r="K1025" i="1"/>
  <c r="L1025" i="1"/>
  <c r="M1025" i="1"/>
  <c r="I1038" i="1"/>
  <c r="I1031" i="1"/>
  <c r="I1025" i="1"/>
  <c r="F1038" i="1"/>
  <c r="G1038" i="1" s="1"/>
  <c r="F1031" i="1"/>
  <c r="G1031" i="1" s="1"/>
  <c r="F1025" i="1"/>
  <c r="G1025" i="1" s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J1019" i="1"/>
  <c r="K1019" i="1"/>
  <c r="L1019" i="1"/>
  <c r="M1019" i="1"/>
  <c r="I1019" i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J1015" i="1"/>
  <c r="K1015" i="1"/>
  <c r="L1015" i="1"/>
  <c r="M1015" i="1"/>
  <c r="I1013" i="1"/>
  <c r="J1013" i="1"/>
  <c r="K1013" i="1"/>
  <c r="L1013" i="1"/>
  <c r="M1013" i="1"/>
  <c r="J1012" i="1"/>
  <c r="K1012" i="1"/>
  <c r="L1012" i="1"/>
  <c r="M1012" i="1"/>
  <c r="I1012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J1008" i="1"/>
  <c r="K1008" i="1"/>
  <c r="L1008" i="1"/>
  <c r="M1008" i="1"/>
  <c r="I1003" i="1"/>
  <c r="J1003" i="1"/>
  <c r="K1003" i="1"/>
  <c r="L1003" i="1"/>
  <c r="M1003" i="1"/>
  <c r="I1004" i="1"/>
  <c r="J1004" i="1"/>
  <c r="K1004" i="1"/>
  <c r="L1004" i="1"/>
  <c r="M1004" i="1"/>
  <c r="I1005" i="1"/>
  <c r="J1005" i="1"/>
  <c r="K1005" i="1"/>
  <c r="L1005" i="1"/>
  <c r="M1005" i="1"/>
  <c r="K1006" i="1"/>
  <c r="M1006" i="1"/>
  <c r="J1002" i="1"/>
  <c r="K1002" i="1"/>
  <c r="L1002" i="1"/>
  <c r="M1002" i="1"/>
  <c r="I1015" i="1"/>
  <c r="I1008" i="1"/>
  <c r="I1002" i="1"/>
  <c r="F1015" i="1"/>
  <c r="G1015" i="1" s="1"/>
  <c r="F1008" i="1"/>
  <c r="G1008" i="1" s="1"/>
  <c r="F1002" i="1"/>
  <c r="G1002" i="1" s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J996" i="1"/>
  <c r="K996" i="1"/>
  <c r="L996" i="1"/>
  <c r="M996" i="1"/>
  <c r="I996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J992" i="1"/>
  <c r="K992" i="1"/>
  <c r="L992" i="1"/>
  <c r="M992" i="1"/>
  <c r="I990" i="1"/>
  <c r="J990" i="1"/>
  <c r="K990" i="1"/>
  <c r="L990" i="1"/>
  <c r="M990" i="1"/>
  <c r="J989" i="1"/>
  <c r="K989" i="1"/>
  <c r="L989" i="1"/>
  <c r="M989" i="1"/>
  <c r="I989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J985" i="1"/>
  <c r="K985" i="1"/>
  <c r="L985" i="1"/>
  <c r="M985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K983" i="1"/>
  <c r="M983" i="1"/>
  <c r="J979" i="1"/>
  <c r="K979" i="1"/>
  <c r="L979" i="1"/>
  <c r="M979" i="1"/>
  <c r="I992" i="1"/>
  <c r="I985" i="1"/>
  <c r="I979" i="1"/>
  <c r="F992" i="1"/>
  <c r="G992" i="1" s="1"/>
  <c r="F985" i="1"/>
  <c r="G985" i="1" s="1"/>
  <c r="F979" i="1"/>
  <c r="G979" i="1" s="1"/>
  <c r="G1105" i="1"/>
  <c r="G1090" i="1"/>
  <c r="G1079" i="1"/>
  <c r="G1077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I972" i="1"/>
  <c r="J972" i="1"/>
  <c r="K972" i="1"/>
  <c r="L972" i="1"/>
  <c r="M972" i="1"/>
  <c r="I973" i="1"/>
  <c r="K973" i="1"/>
  <c r="L973" i="1"/>
  <c r="M973" i="1"/>
  <c r="K974" i="1"/>
  <c r="M974" i="1"/>
  <c r="J968" i="1"/>
  <c r="K968" i="1"/>
  <c r="L968" i="1"/>
  <c r="M968" i="1"/>
  <c r="I968" i="1"/>
  <c r="F968" i="1"/>
  <c r="G968" i="1" s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I904" i="1"/>
  <c r="J904" i="1"/>
  <c r="K904" i="1"/>
  <c r="L904" i="1"/>
  <c r="M904" i="1"/>
  <c r="K905" i="1"/>
  <c r="M905" i="1"/>
  <c r="J898" i="1"/>
  <c r="K898" i="1"/>
  <c r="L898" i="1"/>
  <c r="M898" i="1"/>
  <c r="I898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K896" i="1"/>
  <c r="M896" i="1"/>
  <c r="J889" i="1"/>
  <c r="K889" i="1"/>
  <c r="L889" i="1"/>
  <c r="M889" i="1"/>
  <c r="I889" i="1"/>
  <c r="F898" i="1"/>
  <c r="G898" i="1" s="1"/>
  <c r="F889" i="1"/>
  <c r="G889" i="1" s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I885" i="1"/>
  <c r="J885" i="1"/>
  <c r="K885" i="1"/>
  <c r="L885" i="1"/>
  <c r="M885" i="1"/>
  <c r="K886" i="1"/>
  <c r="M886" i="1"/>
  <c r="J879" i="1"/>
  <c r="K879" i="1"/>
  <c r="L879" i="1"/>
  <c r="M879" i="1"/>
  <c r="I879" i="1"/>
  <c r="F879" i="1"/>
  <c r="G879" i="1" s="1"/>
  <c r="G844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K841" i="1"/>
  <c r="M841" i="1"/>
  <c r="J828" i="1"/>
  <c r="K828" i="1"/>
  <c r="L828" i="1"/>
  <c r="M828" i="1"/>
  <c r="I828" i="1"/>
  <c r="I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K826" i="1"/>
  <c r="M826" i="1"/>
  <c r="J813" i="1"/>
  <c r="K813" i="1"/>
  <c r="L813" i="1"/>
  <c r="M813" i="1"/>
  <c r="F828" i="1"/>
  <c r="G828" i="1" s="1"/>
  <c r="F813" i="1"/>
  <c r="G813" i="1" s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J808" i="1"/>
  <c r="K808" i="1"/>
  <c r="L808" i="1"/>
  <c r="M808" i="1"/>
  <c r="I808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J804" i="1"/>
  <c r="K804" i="1"/>
  <c r="L804" i="1"/>
  <c r="M804" i="1"/>
  <c r="I80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K798" i="1"/>
  <c r="M798" i="1"/>
  <c r="J794" i="1"/>
  <c r="K794" i="1"/>
  <c r="L794" i="1"/>
  <c r="M794" i="1"/>
  <c r="I794" i="1"/>
  <c r="F804" i="1"/>
  <c r="G804" i="1" s="1"/>
  <c r="F794" i="1"/>
  <c r="G794" i="1" s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J788" i="1"/>
  <c r="K788" i="1"/>
  <c r="L788" i="1"/>
  <c r="M788" i="1"/>
  <c r="I788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J784" i="1"/>
  <c r="K784" i="1"/>
  <c r="L784" i="1"/>
  <c r="M784" i="1"/>
  <c r="I782" i="1"/>
  <c r="J782" i="1"/>
  <c r="K782" i="1"/>
  <c r="L782" i="1"/>
  <c r="M782" i="1"/>
  <c r="J781" i="1"/>
  <c r="K781" i="1"/>
  <c r="L781" i="1"/>
  <c r="M781" i="1"/>
  <c r="I781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J777" i="1"/>
  <c r="K777" i="1"/>
  <c r="L777" i="1"/>
  <c r="M777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K775" i="1"/>
  <c r="M775" i="1"/>
  <c r="J771" i="1"/>
  <c r="K771" i="1"/>
  <c r="L771" i="1"/>
  <c r="M771" i="1"/>
  <c r="I784" i="1"/>
  <c r="I777" i="1"/>
  <c r="I771" i="1"/>
  <c r="F784" i="1"/>
  <c r="G784" i="1" s="1"/>
  <c r="F777" i="1"/>
  <c r="G777" i="1" s="1"/>
  <c r="F771" i="1"/>
  <c r="G771" i="1" s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J765" i="1"/>
  <c r="K765" i="1"/>
  <c r="L765" i="1"/>
  <c r="M765" i="1"/>
  <c r="I765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J761" i="1"/>
  <c r="K761" i="1"/>
  <c r="L761" i="1"/>
  <c r="M761" i="1"/>
  <c r="I759" i="1"/>
  <c r="J759" i="1"/>
  <c r="K759" i="1"/>
  <c r="L759" i="1"/>
  <c r="M759" i="1"/>
  <c r="J758" i="1"/>
  <c r="K758" i="1"/>
  <c r="L758" i="1"/>
  <c r="M758" i="1"/>
  <c r="I758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J754" i="1"/>
  <c r="K754" i="1"/>
  <c r="L754" i="1"/>
  <c r="M754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K752" i="1"/>
  <c r="M752" i="1"/>
  <c r="J748" i="1"/>
  <c r="K748" i="1"/>
  <c r="L748" i="1"/>
  <c r="M748" i="1"/>
  <c r="I761" i="1"/>
  <c r="I754" i="1"/>
  <c r="I748" i="1"/>
  <c r="F761" i="1"/>
  <c r="G761" i="1" s="1"/>
  <c r="F754" i="1"/>
  <c r="G754" i="1" s="1"/>
  <c r="F748" i="1"/>
  <c r="G748" i="1" s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J742" i="1"/>
  <c r="K742" i="1"/>
  <c r="L742" i="1"/>
  <c r="M742" i="1"/>
  <c r="I742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J738" i="1"/>
  <c r="K738" i="1"/>
  <c r="L738" i="1"/>
  <c r="M738" i="1"/>
  <c r="I736" i="1"/>
  <c r="J736" i="1"/>
  <c r="K736" i="1"/>
  <c r="L736" i="1"/>
  <c r="M736" i="1"/>
  <c r="J735" i="1"/>
  <c r="K735" i="1"/>
  <c r="L735" i="1"/>
  <c r="M735" i="1"/>
  <c r="I735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J731" i="1"/>
  <c r="K731" i="1"/>
  <c r="L731" i="1"/>
  <c r="M731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K729" i="1"/>
  <c r="M729" i="1"/>
  <c r="J725" i="1"/>
  <c r="K725" i="1"/>
  <c r="L725" i="1"/>
  <c r="M725" i="1"/>
  <c r="I738" i="1"/>
  <c r="I731" i="1"/>
  <c r="I725" i="1"/>
  <c r="F738" i="1"/>
  <c r="G738" i="1" s="1"/>
  <c r="F731" i="1"/>
  <c r="G731" i="1" s="1"/>
  <c r="F725" i="1"/>
  <c r="G725" i="1" s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J719" i="1"/>
  <c r="K719" i="1"/>
  <c r="L719" i="1"/>
  <c r="M719" i="1"/>
  <c r="I719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J715" i="1"/>
  <c r="K715" i="1"/>
  <c r="L715" i="1"/>
  <c r="M715" i="1"/>
  <c r="I715" i="1"/>
  <c r="I713" i="1"/>
  <c r="J713" i="1"/>
  <c r="K713" i="1"/>
  <c r="L713" i="1"/>
  <c r="M713" i="1"/>
  <c r="J712" i="1"/>
  <c r="K712" i="1"/>
  <c r="L712" i="1"/>
  <c r="M712" i="1"/>
  <c r="I712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J708" i="1"/>
  <c r="K708" i="1"/>
  <c r="L708" i="1"/>
  <c r="M708" i="1"/>
  <c r="I708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K706" i="1"/>
  <c r="M706" i="1"/>
  <c r="J702" i="1"/>
  <c r="K702" i="1"/>
  <c r="L702" i="1"/>
  <c r="M702" i="1"/>
  <c r="I702" i="1"/>
  <c r="F715" i="1"/>
  <c r="G715" i="1" s="1"/>
  <c r="F708" i="1"/>
  <c r="G708" i="1" s="1"/>
  <c r="F702" i="1"/>
  <c r="G702" i="1" s="1"/>
  <c r="G802" i="1"/>
  <c r="G800" i="1"/>
  <c r="F846" i="1"/>
  <c r="G846" i="1" s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K852" i="1"/>
  <c r="M852" i="1"/>
  <c r="F854" i="1"/>
  <c r="G854" i="1" s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K859" i="1"/>
  <c r="L859" i="1"/>
  <c r="M859" i="1"/>
  <c r="F861" i="1"/>
  <c r="G861" i="1" s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K868" i="1"/>
  <c r="L868" i="1"/>
  <c r="M868" i="1"/>
  <c r="F870" i="1"/>
  <c r="G870" i="1" s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K877" i="1"/>
  <c r="L877" i="1"/>
  <c r="M877" i="1"/>
  <c r="F910" i="1"/>
  <c r="G910" i="1" s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I914" i="1"/>
  <c r="J914" i="1"/>
  <c r="K914" i="1"/>
  <c r="L914" i="1"/>
  <c r="M914" i="1"/>
  <c r="I915" i="1"/>
  <c r="J915" i="1"/>
  <c r="K915" i="1"/>
  <c r="L915" i="1"/>
  <c r="M915" i="1"/>
  <c r="K916" i="1"/>
  <c r="M916" i="1"/>
  <c r="F926" i="1"/>
  <c r="G926" i="1" s="1"/>
  <c r="I926" i="1"/>
  <c r="J926" i="1"/>
  <c r="K926" i="1"/>
  <c r="L926" i="1"/>
  <c r="M926" i="1"/>
  <c r="I927" i="1"/>
  <c r="J927" i="1"/>
  <c r="K927" i="1"/>
  <c r="L927" i="1"/>
  <c r="M927" i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K933" i="1"/>
  <c r="M933" i="1"/>
  <c r="F936" i="1"/>
  <c r="G936" i="1" s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I941" i="1"/>
  <c r="J941" i="1"/>
  <c r="K941" i="1"/>
  <c r="L941" i="1"/>
  <c r="M941" i="1"/>
  <c r="I942" i="1"/>
  <c r="J942" i="1"/>
  <c r="K942" i="1"/>
  <c r="L942" i="1"/>
  <c r="M942" i="1"/>
  <c r="F944" i="1"/>
  <c r="G944" i="1" s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K949" i="1"/>
  <c r="L949" i="1"/>
  <c r="M949" i="1"/>
  <c r="K950" i="1"/>
  <c r="M950" i="1"/>
  <c r="F952" i="1"/>
  <c r="G952" i="1" s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K957" i="1"/>
  <c r="L957" i="1"/>
  <c r="M957" i="1"/>
  <c r="K958" i="1"/>
  <c r="M958" i="1"/>
  <c r="F960" i="1"/>
  <c r="G960" i="1" s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K965" i="1"/>
  <c r="L965" i="1"/>
  <c r="M965" i="1"/>
  <c r="K966" i="1"/>
  <c r="M966" i="1"/>
  <c r="K697" i="1"/>
  <c r="M697" i="1"/>
  <c r="I692" i="1" l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K696" i="1"/>
  <c r="L696" i="1"/>
  <c r="M696" i="1"/>
  <c r="J691" i="1"/>
  <c r="K691" i="1"/>
  <c r="L691" i="1"/>
  <c r="M691" i="1"/>
  <c r="I691" i="1"/>
  <c r="F691" i="1"/>
  <c r="G691" i="1" s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K647" i="1"/>
  <c r="M647" i="1"/>
  <c r="J641" i="1"/>
  <c r="K641" i="1"/>
  <c r="L641" i="1"/>
  <c r="M641" i="1"/>
  <c r="I641" i="1"/>
  <c r="F641" i="1"/>
  <c r="G641" i="1" s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K628" i="1"/>
  <c r="L628" i="1"/>
  <c r="M628" i="1"/>
  <c r="J621" i="1"/>
  <c r="K621" i="1"/>
  <c r="L621" i="1"/>
  <c r="M621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K619" i="1"/>
  <c r="M619" i="1"/>
  <c r="J612" i="1"/>
  <c r="K612" i="1"/>
  <c r="L612" i="1"/>
  <c r="M612" i="1"/>
  <c r="I621" i="1"/>
  <c r="I612" i="1"/>
  <c r="F621" i="1"/>
  <c r="G621" i="1" s="1"/>
  <c r="F612" i="1"/>
  <c r="G612" i="1" s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K609" i="1"/>
  <c r="M609" i="1"/>
  <c r="J602" i="1"/>
  <c r="K602" i="1"/>
  <c r="L602" i="1"/>
  <c r="M602" i="1"/>
  <c r="I602" i="1"/>
  <c r="F602" i="1"/>
  <c r="G602" i="1" s="1"/>
  <c r="G567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K564" i="1"/>
  <c r="M564" i="1"/>
  <c r="J551" i="1"/>
  <c r="K551" i="1"/>
  <c r="L551" i="1"/>
  <c r="M551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K549" i="1"/>
  <c r="M549" i="1"/>
  <c r="J536" i="1"/>
  <c r="K536" i="1"/>
  <c r="L536" i="1"/>
  <c r="M536" i="1"/>
  <c r="I536" i="1"/>
  <c r="F536" i="1"/>
  <c r="G536" i="1" s="1"/>
  <c r="I551" i="1"/>
  <c r="F551" i="1"/>
  <c r="G551" i="1" s="1"/>
  <c r="F569" i="1"/>
  <c r="G569" i="1" s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K575" i="1"/>
  <c r="M575" i="1"/>
  <c r="F577" i="1"/>
  <c r="G577" i="1" s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K582" i="1"/>
  <c r="M582" i="1"/>
  <c r="F584" i="1"/>
  <c r="G584" i="1" s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K591" i="1"/>
  <c r="M591" i="1"/>
  <c r="F593" i="1"/>
  <c r="G593" i="1" s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J531" i="1"/>
  <c r="K531" i="1"/>
  <c r="L531" i="1"/>
  <c r="M531" i="1"/>
  <c r="I531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J527" i="1"/>
  <c r="K527" i="1"/>
  <c r="L527" i="1"/>
  <c r="M527" i="1"/>
  <c r="I527" i="1"/>
  <c r="F527" i="1"/>
  <c r="G527" i="1" s="1"/>
  <c r="G525" i="1"/>
  <c r="G523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K521" i="1"/>
  <c r="M521" i="1"/>
  <c r="J517" i="1"/>
  <c r="K517" i="1"/>
  <c r="L517" i="1"/>
  <c r="M517" i="1"/>
  <c r="I517" i="1"/>
  <c r="F517" i="1"/>
  <c r="G517" i="1" s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J511" i="1"/>
  <c r="K511" i="1"/>
  <c r="L511" i="1"/>
  <c r="M511" i="1"/>
  <c r="I511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J507" i="1"/>
  <c r="K507" i="1"/>
  <c r="L507" i="1"/>
  <c r="M507" i="1"/>
  <c r="I505" i="1"/>
  <c r="J505" i="1"/>
  <c r="K505" i="1"/>
  <c r="L505" i="1"/>
  <c r="M505" i="1"/>
  <c r="J504" i="1"/>
  <c r="K504" i="1"/>
  <c r="L504" i="1"/>
  <c r="M504" i="1"/>
  <c r="I504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J500" i="1"/>
  <c r="K500" i="1"/>
  <c r="L500" i="1"/>
  <c r="M500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K498" i="1"/>
  <c r="M498" i="1"/>
  <c r="J494" i="1"/>
  <c r="K494" i="1"/>
  <c r="L494" i="1"/>
  <c r="M494" i="1"/>
  <c r="I507" i="1"/>
  <c r="I500" i="1"/>
  <c r="I494" i="1"/>
  <c r="F507" i="1"/>
  <c r="G507" i="1" s="1"/>
  <c r="F500" i="1"/>
  <c r="G500" i="1" s="1"/>
  <c r="F494" i="1"/>
  <c r="G494" i="1" s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J488" i="1"/>
  <c r="K488" i="1"/>
  <c r="L488" i="1"/>
  <c r="M488" i="1"/>
  <c r="I488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J484" i="1"/>
  <c r="K484" i="1"/>
  <c r="L484" i="1"/>
  <c r="M484" i="1"/>
  <c r="I482" i="1"/>
  <c r="J482" i="1"/>
  <c r="K482" i="1"/>
  <c r="L482" i="1"/>
  <c r="M482" i="1"/>
  <c r="J481" i="1"/>
  <c r="K481" i="1"/>
  <c r="L481" i="1"/>
  <c r="M481" i="1"/>
  <c r="I481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J477" i="1"/>
  <c r="K477" i="1"/>
  <c r="L477" i="1"/>
  <c r="M477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K475" i="1"/>
  <c r="M475" i="1"/>
  <c r="J471" i="1"/>
  <c r="K471" i="1"/>
  <c r="L471" i="1"/>
  <c r="M471" i="1"/>
  <c r="I484" i="1"/>
  <c r="I477" i="1"/>
  <c r="I471" i="1"/>
  <c r="F484" i="1"/>
  <c r="G484" i="1" s="1"/>
  <c r="F477" i="1"/>
  <c r="G477" i="1" s="1"/>
  <c r="F471" i="1"/>
  <c r="G471" i="1" s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J465" i="1"/>
  <c r="K465" i="1"/>
  <c r="L465" i="1"/>
  <c r="M465" i="1"/>
  <c r="I465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J461" i="1"/>
  <c r="K461" i="1"/>
  <c r="L461" i="1"/>
  <c r="M461" i="1"/>
  <c r="I459" i="1"/>
  <c r="J459" i="1"/>
  <c r="K459" i="1"/>
  <c r="L459" i="1"/>
  <c r="M459" i="1"/>
  <c r="J458" i="1"/>
  <c r="K458" i="1"/>
  <c r="L458" i="1"/>
  <c r="M458" i="1"/>
  <c r="I458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J454" i="1"/>
  <c r="K454" i="1"/>
  <c r="L454" i="1"/>
  <c r="M454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K452" i="1"/>
  <c r="M452" i="1"/>
  <c r="J448" i="1"/>
  <c r="K448" i="1"/>
  <c r="L448" i="1"/>
  <c r="M448" i="1"/>
  <c r="I461" i="1"/>
  <c r="I454" i="1"/>
  <c r="I448" i="1"/>
  <c r="F461" i="1"/>
  <c r="G461" i="1" s="1"/>
  <c r="F454" i="1"/>
  <c r="G454" i="1" s="1"/>
  <c r="F448" i="1"/>
  <c r="G448" i="1" s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J442" i="1"/>
  <c r="K442" i="1"/>
  <c r="L442" i="1"/>
  <c r="M442" i="1"/>
  <c r="I442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J438" i="1"/>
  <c r="K438" i="1"/>
  <c r="L438" i="1"/>
  <c r="M438" i="1"/>
  <c r="I438" i="1"/>
  <c r="F438" i="1"/>
  <c r="G438" i="1" s="1"/>
  <c r="I436" i="1"/>
  <c r="J436" i="1"/>
  <c r="K436" i="1"/>
  <c r="L436" i="1"/>
  <c r="M436" i="1"/>
  <c r="J435" i="1"/>
  <c r="K435" i="1"/>
  <c r="L435" i="1"/>
  <c r="M435" i="1"/>
  <c r="I435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J431" i="1"/>
  <c r="K431" i="1"/>
  <c r="L431" i="1"/>
  <c r="M431" i="1"/>
  <c r="I431" i="1"/>
  <c r="F431" i="1"/>
  <c r="G431" i="1" s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K429" i="1"/>
  <c r="M429" i="1"/>
  <c r="J425" i="1"/>
  <c r="K425" i="1"/>
  <c r="L425" i="1"/>
  <c r="M425" i="1"/>
  <c r="F425" i="1"/>
  <c r="G425" i="1" s="1"/>
  <c r="I425" i="1"/>
  <c r="G420" i="1" l="1"/>
  <c r="F394" i="1"/>
  <c r="G394" i="1" s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K400" i="1"/>
  <c r="M400" i="1"/>
  <c r="J394" i="1"/>
  <c r="K394" i="1"/>
  <c r="L394" i="1"/>
  <c r="M394" i="1"/>
  <c r="I394" i="1"/>
  <c r="F376" i="2"/>
  <c r="F375" i="2"/>
  <c r="F370" i="2"/>
  <c r="F371" i="2"/>
  <c r="F372" i="2"/>
  <c r="F373" i="2"/>
  <c r="F374" i="2"/>
  <c r="F369" i="2"/>
  <c r="G359" i="1"/>
  <c r="F349" i="1"/>
  <c r="G349" i="1" s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K356" i="1"/>
  <c r="M356" i="1"/>
  <c r="J349" i="1"/>
  <c r="K349" i="1"/>
  <c r="L349" i="1"/>
  <c r="M349" i="1"/>
  <c r="I349" i="1"/>
  <c r="F366" i="2"/>
  <c r="F365" i="2"/>
  <c r="F359" i="2"/>
  <c r="F360" i="2"/>
  <c r="F361" i="2"/>
  <c r="F362" i="2"/>
  <c r="F363" i="2"/>
  <c r="F364" i="2"/>
  <c r="F358" i="2"/>
  <c r="G314" i="1"/>
  <c r="F296" i="1"/>
  <c r="G296" i="1" s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K302" i="1"/>
  <c r="M302" i="1"/>
  <c r="J296" i="1"/>
  <c r="K296" i="1"/>
  <c r="L296" i="1"/>
  <c r="M296" i="1"/>
  <c r="I296" i="1"/>
  <c r="F349" i="2"/>
  <c r="F350" i="2"/>
  <c r="F351" i="2"/>
  <c r="F352" i="2"/>
  <c r="F353" i="2"/>
  <c r="F348" i="2"/>
  <c r="B349" i="2"/>
  <c r="F354" i="2" l="1"/>
  <c r="F355" i="2" s="1"/>
  <c r="F276" i="1" l="1"/>
  <c r="G276" i="1" s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K283" i="1"/>
  <c r="M283" i="1"/>
  <c r="J276" i="1"/>
  <c r="K276" i="1"/>
  <c r="L276" i="1"/>
  <c r="M276" i="1"/>
  <c r="I276" i="1"/>
  <c r="F339" i="2"/>
  <c r="F337" i="2"/>
  <c r="F344" i="2"/>
  <c r="F345" i="2" s="1"/>
  <c r="F338" i="2"/>
  <c r="F340" i="2"/>
  <c r="F341" i="2"/>
  <c r="F342" i="2"/>
  <c r="F343" i="2"/>
  <c r="F267" i="1"/>
  <c r="G267" i="1" s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K274" i="1"/>
  <c r="M274" i="1"/>
  <c r="J267" i="1"/>
  <c r="K267" i="1"/>
  <c r="L267" i="1"/>
  <c r="M267" i="1"/>
  <c r="I267" i="1"/>
  <c r="F334" i="2"/>
  <c r="F333" i="2"/>
  <c r="F327" i="2"/>
  <c r="F328" i="2"/>
  <c r="F329" i="2"/>
  <c r="F330" i="2"/>
  <c r="F331" i="2"/>
  <c r="F332" i="2"/>
  <c r="F326" i="2"/>
  <c r="G249" i="1"/>
  <c r="F228" i="1"/>
  <c r="G228" i="1" s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K241" i="1"/>
  <c r="M241" i="1"/>
  <c r="J228" i="1"/>
  <c r="K228" i="1"/>
  <c r="L228" i="1"/>
  <c r="M228" i="1"/>
  <c r="I228" i="1"/>
  <c r="F322" i="2"/>
  <c r="F323" i="2" s="1"/>
  <c r="F310" i="2"/>
  <c r="F311" i="2"/>
  <c r="F312" i="2"/>
  <c r="F313" i="2"/>
  <c r="F314" i="2"/>
  <c r="F315" i="2"/>
  <c r="F316" i="2"/>
  <c r="F317" i="2"/>
  <c r="F318" i="2"/>
  <c r="F319" i="2"/>
  <c r="F320" i="2"/>
  <c r="F321" i="2"/>
  <c r="F309" i="2"/>
  <c r="F213" i="1"/>
  <c r="G213" i="1" s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M226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J213" i="1"/>
  <c r="K213" i="1"/>
  <c r="L213" i="1"/>
  <c r="M213" i="1"/>
  <c r="I213" i="1"/>
  <c r="F306" i="2"/>
  <c r="F305" i="2"/>
  <c r="F298" i="2"/>
  <c r="F299" i="2"/>
  <c r="F300" i="2"/>
  <c r="F301" i="2"/>
  <c r="F302" i="2"/>
  <c r="F303" i="2"/>
  <c r="F304" i="2"/>
  <c r="F293" i="2"/>
  <c r="F294" i="2"/>
  <c r="F295" i="2"/>
  <c r="F296" i="2"/>
  <c r="F297" i="2"/>
  <c r="F292" i="2"/>
  <c r="I201" i="1" l="1"/>
  <c r="J201" i="1"/>
  <c r="K201" i="1"/>
  <c r="L201" i="1"/>
  <c r="M201" i="1"/>
  <c r="J200" i="1"/>
  <c r="K200" i="1"/>
  <c r="L200" i="1"/>
  <c r="M200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J196" i="1"/>
  <c r="K196" i="1"/>
  <c r="L196" i="1"/>
  <c r="M196" i="1"/>
  <c r="I200" i="1"/>
  <c r="I196" i="1"/>
  <c r="F196" i="1"/>
  <c r="G196" i="1" s="1"/>
  <c r="I193" i="1"/>
  <c r="J193" i="1"/>
  <c r="K193" i="1"/>
  <c r="L193" i="1"/>
  <c r="M193" i="1"/>
  <c r="K194" i="1"/>
  <c r="M194" i="1"/>
  <c r="J192" i="1"/>
  <c r="K192" i="1"/>
  <c r="L192" i="1"/>
  <c r="M192" i="1"/>
  <c r="I191" i="1"/>
  <c r="J191" i="1"/>
  <c r="K191" i="1"/>
  <c r="L191" i="1"/>
  <c r="M191" i="1"/>
  <c r="J190" i="1"/>
  <c r="K190" i="1"/>
  <c r="L190" i="1"/>
  <c r="M190" i="1"/>
  <c r="I192" i="1"/>
  <c r="I190" i="1"/>
  <c r="F190" i="1"/>
  <c r="G190" i="1" s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J184" i="1"/>
  <c r="K184" i="1"/>
  <c r="L184" i="1"/>
  <c r="M184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J180" i="1"/>
  <c r="K180" i="1"/>
  <c r="L180" i="1"/>
  <c r="M180" i="1"/>
  <c r="I184" i="1"/>
  <c r="I180" i="1"/>
  <c r="F180" i="1"/>
  <c r="G180" i="1" s="1"/>
  <c r="I178" i="1"/>
  <c r="J178" i="1"/>
  <c r="K178" i="1"/>
  <c r="L178" i="1"/>
  <c r="M178" i="1"/>
  <c r="J177" i="1"/>
  <c r="K177" i="1"/>
  <c r="L177" i="1"/>
  <c r="M177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J173" i="1"/>
  <c r="K173" i="1"/>
  <c r="L173" i="1"/>
  <c r="M173" i="1"/>
  <c r="I177" i="1"/>
  <c r="I173" i="1"/>
  <c r="I150" i="1"/>
  <c r="F173" i="1"/>
  <c r="G173" i="1" s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K171" i="1"/>
  <c r="M171" i="1"/>
  <c r="J167" i="1"/>
  <c r="K167" i="1"/>
  <c r="L167" i="1"/>
  <c r="M167" i="1"/>
  <c r="I167" i="1"/>
  <c r="F167" i="1"/>
  <c r="G167" i="1" s="1"/>
  <c r="F157" i="1"/>
  <c r="G157" i="1" s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J161" i="1"/>
  <c r="K161" i="1"/>
  <c r="L161" i="1"/>
  <c r="M161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J157" i="1"/>
  <c r="K157" i="1"/>
  <c r="L157" i="1"/>
  <c r="M157" i="1"/>
  <c r="I161" i="1"/>
  <c r="I157" i="1"/>
  <c r="I155" i="1"/>
  <c r="J155" i="1"/>
  <c r="K155" i="1"/>
  <c r="L155" i="1"/>
  <c r="M155" i="1"/>
  <c r="J154" i="1"/>
  <c r="K154" i="1"/>
  <c r="L154" i="1"/>
  <c r="M154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J150" i="1"/>
  <c r="K150" i="1"/>
  <c r="L150" i="1"/>
  <c r="M150" i="1"/>
  <c r="I154" i="1"/>
  <c r="F150" i="1"/>
  <c r="G150" i="1" s="1"/>
  <c r="I147" i="1"/>
  <c r="J147" i="1"/>
  <c r="K147" i="1"/>
  <c r="L147" i="1"/>
  <c r="M147" i="1"/>
  <c r="K148" i="1"/>
  <c r="L148" i="1"/>
  <c r="M148" i="1"/>
  <c r="J146" i="1"/>
  <c r="K146" i="1"/>
  <c r="L146" i="1"/>
  <c r="M146" i="1"/>
  <c r="I145" i="1"/>
  <c r="J145" i="1"/>
  <c r="K145" i="1"/>
  <c r="L145" i="1"/>
  <c r="M145" i="1"/>
  <c r="J144" i="1"/>
  <c r="K144" i="1"/>
  <c r="L144" i="1"/>
  <c r="M144" i="1"/>
  <c r="I146" i="1"/>
  <c r="I144" i="1"/>
  <c r="F144" i="1"/>
  <c r="G144" i="1" s="1"/>
  <c r="I133" i="1"/>
  <c r="J133" i="1"/>
  <c r="K133" i="1"/>
  <c r="L133" i="1"/>
  <c r="M133" i="1"/>
  <c r="J132" i="1"/>
  <c r="K132" i="1"/>
  <c r="L132" i="1"/>
  <c r="M132" i="1"/>
  <c r="I132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J128" i="1"/>
  <c r="K128" i="1"/>
  <c r="L128" i="1"/>
  <c r="M128" i="1"/>
  <c r="I128" i="1"/>
  <c r="F128" i="1"/>
  <c r="G128" i="1" s="1"/>
  <c r="F122" i="1"/>
  <c r="G122" i="1" s="1"/>
  <c r="I125" i="1"/>
  <c r="J125" i="1"/>
  <c r="K125" i="1"/>
  <c r="L125" i="1"/>
  <c r="M125" i="1"/>
  <c r="K126" i="1"/>
  <c r="M126" i="1"/>
  <c r="J124" i="1"/>
  <c r="K124" i="1"/>
  <c r="L124" i="1"/>
  <c r="M124" i="1"/>
  <c r="I124" i="1"/>
  <c r="I123" i="1"/>
  <c r="J123" i="1"/>
  <c r="K123" i="1"/>
  <c r="L123" i="1"/>
  <c r="M123" i="1"/>
  <c r="J122" i="1"/>
  <c r="K122" i="1"/>
  <c r="L122" i="1"/>
  <c r="M122" i="1"/>
  <c r="I122" i="1"/>
  <c r="I110" i="1"/>
  <c r="J110" i="1"/>
  <c r="K110" i="1"/>
  <c r="L110" i="1"/>
  <c r="M110" i="1"/>
  <c r="J109" i="1"/>
  <c r="K109" i="1"/>
  <c r="L109" i="1"/>
  <c r="M109" i="1"/>
  <c r="I109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J105" i="1"/>
  <c r="K105" i="1"/>
  <c r="L105" i="1"/>
  <c r="M105" i="1"/>
  <c r="I105" i="1"/>
  <c r="F105" i="1"/>
  <c r="G105" i="1" s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K103" i="1"/>
  <c r="M103" i="1"/>
  <c r="J99" i="1"/>
  <c r="K99" i="1"/>
  <c r="L99" i="1"/>
  <c r="M99" i="1"/>
  <c r="I99" i="1"/>
  <c r="F99" i="1"/>
  <c r="G99" i="1" s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J85" i="1"/>
  <c r="K85" i="1"/>
  <c r="L85" i="1"/>
  <c r="M85" i="1"/>
  <c r="I85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J81" i="1"/>
  <c r="K81" i="1"/>
  <c r="L81" i="1"/>
  <c r="M81" i="1"/>
  <c r="I81" i="1"/>
  <c r="F81" i="1"/>
  <c r="G81" i="1" s="1"/>
  <c r="I79" i="1"/>
  <c r="J79" i="1"/>
  <c r="K79" i="1"/>
  <c r="L79" i="1"/>
  <c r="M79" i="1"/>
  <c r="J78" i="1"/>
  <c r="K78" i="1"/>
  <c r="L78" i="1"/>
  <c r="M78" i="1"/>
  <c r="I78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J74" i="1"/>
  <c r="K74" i="1"/>
  <c r="L74" i="1"/>
  <c r="M74" i="1"/>
  <c r="I74" i="1"/>
  <c r="F74" i="1"/>
  <c r="G74" i="1" s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K72" i="1"/>
  <c r="M72" i="1"/>
  <c r="J68" i="1"/>
  <c r="K68" i="1"/>
  <c r="L68" i="1"/>
  <c r="M68" i="1"/>
  <c r="I68" i="1"/>
  <c r="F68" i="1"/>
  <c r="G68" i="1" s="1"/>
  <c r="F58" i="1"/>
  <c r="G58" i="1" s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J62" i="1"/>
  <c r="K62" i="1"/>
  <c r="L62" i="1"/>
  <c r="M62" i="1"/>
  <c r="I62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J58" i="1"/>
  <c r="K58" i="1"/>
  <c r="L58" i="1"/>
  <c r="M58" i="1"/>
  <c r="I58" i="1"/>
  <c r="F289" i="2"/>
  <c r="F285" i="2"/>
  <c r="F286" i="2"/>
  <c r="F287" i="2"/>
  <c r="F288" i="2"/>
  <c r="F281" i="2"/>
  <c r="F282" i="2"/>
  <c r="F283" i="2"/>
  <c r="F280" i="2"/>
  <c r="F51" i="1"/>
  <c r="G51" i="1" s="1"/>
  <c r="I56" i="1"/>
  <c r="J56" i="1"/>
  <c r="K56" i="1"/>
  <c r="L56" i="1"/>
  <c r="M56" i="1"/>
  <c r="J55" i="1"/>
  <c r="K55" i="1"/>
  <c r="L55" i="1"/>
  <c r="M55" i="1"/>
  <c r="I55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J51" i="1"/>
  <c r="K51" i="1"/>
  <c r="L51" i="1"/>
  <c r="M51" i="1"/>
  <c r="I51" i="1"/>
  <c r="B274" i="2"/>
  <c r="F274" i="2" s="1"/>
  <c r="B273" i="2"/>
  <c r="F273" i="2" s="1"/>
  <c r="B271" i="2"/>
  <c r="F271" i="2" s="1"/>
  <c r="B270" i="2"/>
  <c r="F270" i="2" s="1"/>
  <c r="B268" i="2"/>
  <c r="B269" i="2" s="1"/>
  <c r="F269" i="2" s="1"/>
  <c r="I46" i="1"/>
  <c r="J46" i="1"/>
  <c r="K46" i="1"/>
  <c r="L46" i="1"/>
  <c r="I47" i="1"/>
  <c r="J47" i="1"/>
  <c r="K47" i="1"/>
  <c r="L47" i="1"/>
  <c r="I48" i="1"/>
  <c r="J48" i="1"/>
  <c r="K48" i="1"/>
  <c r="L48" i="1"/>
  <c r="K49" i="1"/>
  <c r="J45" i="1"/>
  <c r="K45" i="1"/>
  <c r="L45" i="1"/>
  <c r="I45" i="1"/>
  <c r="F259" i="2"/>
  <c r="M46" i="1" s="1"/>
  <c r="F260" i="2"/>
  <c r="M47" i="1" s="1"/>
  <c r="F261" i="2"/>
  <c r="F258" i="2"/>
  <c r="M45" i="1" s="1"/>
  <c r="I14" i="1"/>
  <c r="J14" i="1"/>
  <c r="K14" i="1"/>
  <c r="L14" i="1"/>
  <c r="K15" i="1"/>
  <c r="J13" i="1"/>
  <c r="K13" i="1"/>
  <c r="L13" i="1"/>
  <c r="M13" i="1"/>
  <c r="I13" i="1"/>
  <c r="F253" i="2"/>
  <c r="M14" i="1" s="1"/>
  <c r="F252" i="2"/>
  <c r="F254" i="2" s="1"/>
  <c r="M15" i="1" s="1"/>
  <c r="G11" i="1"/>
  <c r="G7" i="1"/>
  <c r="G5" i="1"/>
  <c r="F255" i="2" l="1"/>
  <c r="F13" i="1" s="1"/>
  <c r="G13" i="1" s="1"/>
  <c r="F268" i="2"/>
  <c r="F275" i="2" s="1"/>
  <c r="F262" i="2"/>
  <c r="M49" i="1" s="1"/>
  <c r="M48" i="1"/>
  <c r="F263" i="2" l="1"/>
  <c r="F45" i="1" s="1"/>
  <c r="G45" i="1" s="1"/>
  <c r="F247" i="2" l="1"/>
  <c r="F246" i="2"/>
  <c r="F245" i="2"/>
  <c r="F244" i="2"/>
  <c r="F243" i="2"/>
  <c r="F242" i="2"/>
  <c r="F237" i="2"/>
  <c r="F236" i="2"/>
  <c r="F235" i="2"/>
  <c r="F234" i="2"/>
  <c r="F233" i="2"/>
  <c r="F232" i="2"/>
  <c r="F248" i="2" l="1"/>
  <c r="F249" i="2"/>
  <c r="F238" i="2"/>
  <c r="F239" i="2" l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K1435" i="1"/>
  <c r="J1429" i="1"/>
  <c r="K1429" i="1"/>
  <c r="L1429" i="1"/>
  <c r="I1429" i="1"/>
  <c r="F227" i="2"/>
  <c r="M1433" i="1" s="1"/>
  <c r="F226" i="2"/>
  <c r="M1432" i="1" s="1"/>
  <c r="F225" i="2"/>
  <c r="M1431" i="1" s="1"/>
  <c r="F224" i="2"/>
  <c r="M1430" i="1" s="1"/>
  <c r="F223" i="2"/>
  <c r="M1429" i="1" s="1"/>
  <c r="F222" i="2"/>
  <c r="M1428" i="1" s="1"/>
  <c r="F216" i="2"/>
  <c r="F217" i="2"/>
  <c r="F213" i="2"/>
  <c r="F214" i="2"/>
  <c r="F215" i="2"/>
  <c r="F212" i="2"/>
  <c r="F228" i="2" l="1"/>
  <c r="F218" i="2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K664" i="1"/>
  <c r="L664" i="1"/>
  <c r="K665" i="1"/>
  <c r="F206" i="2"/>
  <c r="F207" i="2"/>
  <c r="E205" i="2"/>
  <c r="F205" i="2" s="1"/>
  <c r="F208" i="2" s="1"/>
  <c r="F209" i="2" s="1"/>
  <c r="F229" i="2" l="1"/>
  <c r="F1429" i="1" s="1"/>
  <c r="G1429" i="1" s="1"/>
  <c r="M1434" i="1"/>
  <c r="F219" i="2"/>
  <c r="K689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K688" i="1"/>
  <c r="L688" i="1"/>
  <c r="I684" i="1"/>
  <c r="I685" i="1"/>
  <c r="I686" i="1"/>
  <c r="I687" i="1"/>
  <c r="I688" i="1"/>
  <c r="K681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K680" i="1"/>
  <c r="L680" i="1"/>
  <c r="I676" i="1"/>
  <c r="I677" i="1"/>
  <c r="I678" i="1"/>
  <c r="I679" i="1"/>
  <c r="I680" i="1"/>
  <c r="L667" i="1"/>
  <c r="K673" i="1"/>
  <c r="J667" i="1"/>
  <c r="K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K672" i="1"/>
  <c r="L672" i="1"/>
  <c r="I668" i="1"/>
  <c r="I669" i="1"/>
  <c r="I670" i="1"/>
  <c r="I671" i="1"/>
  <c r="I672" i="1"/>
  <c r="I683" i="1"/>
  <c r="I675" i="1"/>
  <c r="I667" i="1"/>
  <c r="K656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I650" i="1"/>
  <c r="I651" i="1"/>
  <c r="I652" i="1"/>
  <c r="I653" i="1"/>
  <c r="I654" i="1"/>
  <c r="I655" i="1"/>
  <c r="I649" i="1"/>
  <c r="K639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I634" i="1"/>
  <c r="I635" i="1"/>
  <c r="I636" i="1"/>
  <c r="I637" i="1"/>
  <c r="I638" i="1"/>
  <c r="I633" i="1"/>
  <c r="K600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I596" i="1"/>
  <c r="I597" i="1"/>
  <c r="I598" i="1"/>
  <c r="I599" i="1"/>
  <c r="K418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I408" i="1"/>
  <c r="I409" i="1"/>
  <c r="I410" i="1"/>
  <c r="I411" i="1"/>
  <c r="I412" i="1"/>
  <c r="I413" i="1"/>
  <c r="I414" i="1"/>
  <c r="I415" i="1"/>
  <c r="I416" i="1"/>
  <c r="I417" i="1"/>
  <c r="I407" i="1"/>
  <c r="F194" i="2"/>
  <c r="M411" i="1" s="1"/>
  <c r="F195" i="2"/>
  <c r="M412" i="1" s="1"/>
  <c r="F196" i="2"/>
  <c r="M413" i="1" s="1"/>
  <c r="F197" i="2"/>
  <c r="M414" i="1" s="1"/>
  <c r="F198" i="2"/>
  <c r="M415" i="1" s="1"/>
  <c r="F199" i="2"/>
  <c r="M416" i="1" s="1"/>
  <c r="F200" i="2"/>
  <c r="M417" i="1" s="1"/>
  <c r="F191" i="2"/>
  <c r="M408" i="1" s="1"/>
  <c r="F192" i="2"/>
  <c r="M409" i="1" s="1"/>
  <c r="F193" i="2"/>
  <c r="M410" i="1" s="1"/>
  <c r="F190" i="2"/>
  <c r="K405" i="1"/>
  <c r="J402" i="1"/>
  <c r="K402" i="1"/>
  <c r="L402" i="1"/>
  <c r="J403" i="1"/>
  <c r="K403" i="1"/>
  <c r="L403" i="1"/>
  <c r="K404" i="1"/>
  <c r="L404" i="1"/>
  <c r="I403" i="1"/>
  <c r="I404" i="1"/>
  <c r="I402" i="1"/>
  <c r="F184" i="2"/>
  <c r="M403" i="1" s="1"/>
  <c r="F185" i="2"/>
  <c r="M404" i="1" s="1"/>
  <c r="F183" i="2"/>
  <c r="F186" i="2" s="1"/>
  <c r="K392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K391" i="1"/>
  <c r="L391" i="1"/>
  <c r="I387" i="1"/>
  <c r="I388" i="1"/>
  <c r="I389" i="1"/>
  <c r="I390" i="1"/>
  <c r="I391" i="1"/>
  <c r="I386" i="1"/>
  <c r="F174" i="2"/>
  <c r="F175" i="2"/>
  <c r="F176" i="2"/>
  <c r="F177" i="2"/>
  <c r="F178" i="2"/>
  <c r="F173" i="2"/>
  <c r="K384" i="1"/>
  <c r="L378" i="1"/>
  <c r="L379" i="1"/>
  <c r="L380" i="1"/>
  <c r="L381" i="1"/>
  <c r="L382" i="1"/>
  <c r="L383" i="1"/>
  <c r="J378" i="1"/>
  <c r="K378" i="1"/>
  <c r="J379" i="1"/>
  <c r="K379" i="1"/>
  <c r="J380" i="1"/>
  <c r="K380" i="1"/>
  <c r="J381" i="1"/>
  <c r="K381" i="1"/>
  <c r="J382" i="1"/>
  <c r="K382" i="1"/>
  <c r="K383" i="1"/>
  <c r="I379" i="1"/>
  <c r="I380" i="1"/>
  <c r="I381" i="1"/>
  <c r="I382" i="1"/>
  <c r="I383" i="1"/>
  <c r="I378" i="1"/>
  <c r="F164" i="2"/>
  <c r="F165" i="2"/>
  <c r="F166" i="2"/>
  <c r="F167" i="2"/>
  <c r="F168" i="2"/>
  <c r="F163" i="2"/>
  <c r="K376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K375" i="1"/>
  <c r="L375" i="1"/>
  <c r="I371" i="1"/>
  <c r="I372" i="1"/>
  <c r="I373" i="1"/>
  <c r="I374" i="1"/>
  <c r="I375" i="1"/>
  <c r="I370" i="1"/>
  <c r="F154" i="2"/>
  <c r="F155" i="2"/>
  <c r="F156" i="2"/>
  <c r="F157" i="2"/>
  <c r="F158" i="2"/>
  <c r="F153" i="2"/>
  <c r="F179" i="2" l="1"/>
  <c r="F169" i="2"/>
  <c r="M681" i="1" s="1"/>
  <c r="F187" i="2"/>
  <c r="F402" i="1" s="1"/>
  <c r="G402" i="1" s="1"/>
  <c r="M405" i="1"/>
  <c r="M371" i="1"/>
  <c r="M379" i="1"/>
  <c r="M388" i="1"/>
  <c r="M688" i="1"/>
  <c r="F180" i="2"/>
  <c r="M387" i="1"/>
  <c r="M667" i="1"/>
  <c r="M680" i="1"/>
  <c r="M687" i="1"/>
  <c r="M370" i="1"/>
  <c r="M378" i="1"/>
  <c r="M679" i="1"/>
  <c r="M686" i="1"/>
  <c r="M386" i="1"/>
  <c r="F201" i="2"/>
  <c r="M418" i="1" s="1"/>
  <c r="M407" i="1"/>
  <c r="M672" i="1"/>
  <c r="M678" i="1"/>
  <c r="M685" i="1"/>
  <c r="M375" i="1"/>
  <c r="M383" i="1"/>
  <c r="M392" i="1"/>
  <c r="M402" i="1"/>
  <c r="M671" i="1"/>
  <c r="M677" i="1"/>
  <c r="M684" i="1"/>
  <c r="M374" i="1"/>
  <c r="M382" i="1"/>
  <c r="M391" i="1"/>
  <c r="M670" i="1"/>
  <c r="M676" i="1"/>
  <c r="M689" i="1"/>
  <c r="M373" i="1"/>
  <c r="M381" i="1"/>
  <c r="M390" i="1"/>
  <c r="M669" i="1"/>
  <c r="M372" i="1"/>
  <c r="M380" i="1"/>
  <c r="M389" i="1"/>
  <c r="M668" i="1"/>
  <c r="M675" i="1"/>
  <c r="M683" i="1"/>
  <c r="F159" i="2"/>
  <c r="F170" i="2" l="1"/>
  <c r="M384" i="1"/>
  <c r="F202" i="2"/>
  <c r="F407" i="1" s="1"/>
  <c r="G407" i="1" s="1"/>
  <c r="F683" i="1"/>
  <c r="G683" i="1" s="1"/>
  <c r="F386" i="1"/>
  <c r="G386" i="1" s="1"/>
  <c r="F160" i="2"/>
  <c r="M376" i="1"/>
  <c r="M673" i="1"/>
  <c r="F675" i="1"/>
  <c r="G675" i="1" s="1"/>
  <c r="F378" i="1"/>
  <c r="G378" i="1" s="1"/>
  <c r="K368" i="1"/>
  <c r="L367" i="1"/>
  <c r="L363" i="1"/>
  <c r="L364" i="1"/>
  <c r="L365" i="1"/>
  <c r="L366" i="1"/>
  <c r="L362" i="1"/>
  <c r="K363" i="1"/>
  <c r="K364" i="1"/>
  <c r="K365" i="1"/>
  <c r="K366" i="1"/>
  <c r="K367" i="1"/>
  <c r="J363" i="1"/>
  <c r="J364" i="1"/>
  <c r="J365" i="1"/>
  <c r="J366" i="1"/>
  <c r="J362" i="1"/>
  <c r="K362" i="1"/>
  <c r="I363" i="1"/>
  <c r="I364" i="1"/>
  <c r="I365" i="1"/>
  <c r="I366" i="1"/>
  <c r="I367" i="1"/>
  <c r="I362" i="1"/>
  <c r="F144" i="2"/>
  <c r="F145" i="2"/>
  <c r="F146" i="2"/>
  <c r="F147" i="2"/>
  <c r="F148" i="2"/>
  <c r="F143" i="2"/>
  <c r="L140" i="1"/>
  <c r="L141" i="1"/>
  <c r="L142" i="1"/>
  <c r="L139" i="1"/>
  <c r="L136" i="1"/>
  <c r="L137" i="1"/>
  <c r="L138" i="1"/>
  <c r="L135" i="1"/>
  <c r="K140" i="1"/>
  <c r="K141" i="1"/>
  <c r="K142" i="1"/>
  <c r="K139" i="1"/>
  <c r="K136" i="1"/>
  <c r="K137" i="1"/>
  <c r="K138" i="1"/>
  <c r="K135" i="1"/>
  <c r="J140" i="1"/>
  <c r="J141" i="1"/>
  <c r="J142" i="1"/>
  <c r="J139" i="1"/>
  <c r="J136" i="1"/>
  <c r="J137" i="1"/>
  <c r="J138" i="1"/>
  <c r="J135" i="1"/>
  <c r="J112" i="1"/>
  <c r="I140" i="1"/>
  <c r="I141" i="1"/>
  <c r="I142" i="1"/>
  <c r="I139" i="1"/>
  <c r="I136" i="1"/>
  <c r="I137" i="1"/>
  <c r="I138" i="1"/>
  <c r="I135" i="1"/>
  <c r="K347" i="1"/>
  <c r="L341" i="1"/>
  <c r="L342" i="1"/>
  <c r="L343" i="1"/>
  <c r="L344" i="1"/>
  <c r="L345" i="1"/>
  <c r="L346" i="1"/>
  <c r="L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J340" i="1"/>
  <c r="K340" i="1"/>
  <c r="I340" i="1"/>
  <c r="K338" i="1"/>
  <c r="L332" i="1"/>
  <c r="L333" i="1"/>
  <c r="L334" i="1"/>
  <c r="L335" i="1"/>
  <c r="L336" i="1"/>
  <c r="L337" i="1"/>
  <c r="L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J331" i="1"/>
  <c r="K331" i="1"/>
  <c r="I331" i="1"/>
  <c r="F133" i="2"/>
  <c r="F134" i="2"/>
  <c r="F135" i="2"/>
  <c r="F136" i="2"/>
  <c r="F137" i="2"/>
  <c r="F138" i="2"/>
  <c r="F132" i="2"/>
  <c r="K329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J324" i="1"/>
  <c r="K324" i="1"/>
  <c r="I324" i="1"/>
  <c r="F124" i="2"/>
  <c r="M325" i="1" s="1"/>
  <c r="F125" i="2"/>
  <c r="M326" i="1" s="1"/>
  <c r="F126" i="2"/>
  <c r="M327" i="1" s="1"/>
  <c r="F127" i="2"/>
  <c r="F123" i="2"/>
  <c r="K322" i="1"/>
  <c r="L317" i="1"/>
  <c r="L318" i="1"/>
  <c r="L319" i="1"/>
  <c r="L320" i="1"/>
  <c r="L321" i="1"/>
  <c r="L316" i="1"/>
  <c r="K317" i="1"/>
  <c r="K318" i="1"/>
  <c r="K319" i="1"/>
  <c r="K320" i="1"/>
  <c r="K321" i="1"/>
  <c r="J317" i="1"/>
  <c r="J318" i="1"/>
  <c r="J319" i="1"/>
  <c r="J320" i="1"/>
  <c r="J321" i="1"/>
  <c r="K316" i="1"/>
  <c r="J316" i="1"/>
  <c r="I317" i="1"/>
  <c r="I318" i="1"/>
  <c r="I319" i="1"/>
  <c r="I321" i="1"/>
  <c r="I316" i="1"/>
  <c r="F114" i="2"/>
  <c r="F115" i="2"/>
  <c r="F116" i="2"/>
  <c r="F118" i="2"/>
  <c r="F113" i="2"/>
  <c r="B117" i="2"/>
  <c r="L208" i="1"/>
  <c r="L209" i="1"/>
  <c r="L210" i="1"/>
  <c r="L211" i="1"/>
  <c r="L207" i="1"/>
  <c r="L204" i="1"/>
  <c r="L205" i="1"/>
  <c r="L206" i="1"/>
  <c r="L203" i="1"/>
  <c r="K208" i="1"/>
  <c r="K209" i="1"/>
  <c r="K210" i="1"/>
  <c r="K211" i="1"/>
  <c r="K207" i="1"/>
  <c r="K204" i="1"/>
  <c r="K205" i="1"/>
  <c r="K206" i="1"/>
  <c r="K203" i="1"/>
  <c r="J208" i="1"/>
  <c r="J209" i="1"/>
  <c r="J210" i="1"/>
  <c r="J211" i="1"/>
  <c r="J207" i="1"/>
  <c r="J204" i="1"/>
  <c r="J205" i="1"/>
  <c r="J206" i="1"/>
  <c r="J203" i="1"/>
  <c r="I208" i="1"/>
  <c r="I209" i="1"/>
  <c r="I210" i="1"/>
  <c r="I211" i="1"/>
  <c r="I207" i="1"/>
  <c r="I204" i="1"/>
  <c r="I205" i="1"/>
  <c r="I206" i="1"/>
  <c r="I203" i="1"/>
  <c r="F101" i="2"/>
  <c r="M204" i="1" s="1"/>
  <c r="F106" i="2"/>
  <c r="M208" i="1" s="1"/>
  <c r="F107" i="2"/>
  <c r="M209" i="1" s="1"/>
  <c r="F108" i="2"/>
  <c r="M210" i="1" s="1"/>
  <c r="F109" i="2"/>
  <c r="M211" i="1" s="1"/>
  <c r="F105" i="2"/>
  <c r="M207" i="1" s="1"/>
  <c r="F102" i="2"/>
  <c r="M205" i="1" s="1"/>
  <c r="F103" i="2"/>
  <c r="M206" i="1" s="1"/>
  <c r="F100" i="2"/>
  <c r="M203" i="1" s="1"/>
  <c r="L117" i="1"/>
  <c r="L118" i="1"/>
  <c r="L119" i="1"/>
  <c r="L116" i="1"/>
  <c r="L113" i="1"/>
  <c r="L114" i="1"/>
  <c r="L115" i="1"/>
  <c r="L112" i="1"/>
  <c r="K117" i="1"/>
  <c r="K118" i="1"/>
  <c r="K119" i="1"/>
  <c r="K116" i="1"/>
  <c r="K113" i="1"/>
  <c r="K114" i="1"/>
  <c r="K115" i="1"/>
  <c r="K112" i="1"/>
  <c r="J117" i="1"/>
  <c r="J118" i="1"/>
  <c r="J119" i="1"/>
  <c r="J116" i="1"/>
  <c r="J113" i="1"/>
  <c r="J114" i="1"/>
  <c r="J115" i="1"/>
  <c r="I117" i="1"/>
  <c r="I118" i="1"/>
  <c r="I119" i="1"/>
  <c r="I116" i="1"/>
  <c r="I113" i="1"/>
  <c r="I114" i="1"/>
  <c r="I115" i="1"/>
  <c r="I112" i="1"/>
  <c r="F92" i="2"/>
  <c r="M117" i="1" s="1"/>
  <c r="F93" i="2"/>
  <c r="M118" i="1" s="1"/>
  <c r="F94" i="2"/>
  <c r="M119" i="1" s="1"/>
  <c r="F91" i="2"/>
  <c r="M116" i="1" s="1"/>
  <c r="F87" i="2"/>
  <c r="M136" i="1" s="1"/>
  <c r="F88" i="2"/>
  <c r="M137" i="1" s="1"/>
  <c r="F89" i="2"/>
  <c r="M138" i="1" s="1"/>
  <c r="F86" i="2"/>
  <c r="M112" i="1" s="1"/>
  <c r="M331" i="1" l="1"/>
  <c r="M335" i="1"/>
  <c r="M139" i="1"/>
  <c r="M662" i="1"/>
  <c r="M365" i="1"/>
  <c r="M316" i="1"/>
  <c r="M334" i="1"/>
  <c r="M142" i="1"/>
  <c r="M661" i="1"/>
  <c r="M364" i="1"/>
  <c r="M115" i="1"/>
  <c r="M321" i="1"/>
  <c r="M333" i="1"/>
  <c r="M141" i="1"/>
  <c r="M660" i="1"/>
  <c r="M363" i="1"/>
  <c r="F95" i="2"/>
  <c r="M114" i="1"/>
  <c r="F117" i="2"/>
  <c r="I320" i="1"/>
  <c r="M332" i="1"/>
  <c r="M135" i="1"/>
  <c r="M140" i="1"/>
  <c r="F149" i="2"/>
  <c r="F370" i="1"/>
  <c r="G370" i="1" s="1"/>
  <c r="F667" i="1"/>
  <c r="G667" i="1" s="1"/>
  <c r="M113" i="1"/>
  <c r="M319" i="1"/>
  <c r="F139" i="2"/>
  <c r="M318" i="1"/>
  <c r="M659" i="1"/>
  <c r="M362" i="1"/>
  <c r="M317" i="1"/>
  <c r="M324" i="1"/>
  <c r="M337" i="1"/>
  <c r="M664" i="1"/>
  <c r="M367" i="1"/>
  <c r="F128" i="2"/>
  <c r="M328" i="1"/>
  <c r="M336" i="1"/>
  <c r="M663" i="1"/>
  <c r="M366" i="1"/>
  <c r="F110" i="2"/>
  <c r="F203" i="1" s="1"/>
  <c r="G203" i="1" s="1"/>
  <c r="M338" i="1" l="1"/>
  <c r="M665" i="1"/>
  <c r="M368" i="1"/>
  <c r="F135" i="1"/>
  <c r="G135" i="1" s="1"/>
  <c r="F112" i="1"/>
  <c r="G112" i="1" s="1"/>
  <c r="M329" i="1"/>
  <c r="M320" i="1"/>
  <c r="F119" i="2"/>
  <c r="F140" i="2"/>
  <c r="F150" i="2"/>
  <c r="F129" i="2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K311" i="1"/>
  <c r="L304" i="1"/>
  <c r="K304" i="1"/>
  <c r="J304" i="1"/>
  <c r="I304" i="1"/>
  <c r="F74" i="2"/>
  <c r="F75" i="2"/>
  <c r="F76" i="2"/>
  <c r="F77" i="2"/>
  <c r="F78" i="2"/>
  <c r="F79" i="2"/>
  <c r="F73" i="2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K294" i="1"/>
  <c r="L288" i="1"/>
  <c r="K288" i="1"/>
  <c r="J288" i="1"/>
  <c r="I288" i="1"/>
  <c r="J262" i="1"/>
  <c r="K262" i="1"/>
  <c r="L262" i="1"/>
  <c r="J263" i="1"/>
  <c r="K263" i="1"/>
  <c r="L263" i="1"/>
  <c r="I264" i="1"/>
  <c r="J264" i="1"/>
  <c r="K264" i="1"/>
  <c r="L264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J261" i="1"/>
  <c r="K261" i="1"/>
  <c r="L261" i="1"/>
  <c r="K265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K97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K36" i="1"/>
  <c r="F39" i="2"/>
  <c r="M91" i="1" s="1"/>
  <c r="F40" i="2"/>
  <c r="M92" i="1" s="1"/>
  <c r="F41" i="2"/>
  <c r="M93" i="1" s="1"/>
  <c r="F42" i="2"/>
  <c r="M94" i="1" s="1"/>
  <c r="F43" i="2"/>
  <c r="M95" i="1" s="1"/>
  <c r="F44" i="2"/>
  <c r="M96" i="1" s="1"/>
  <c r="I253" i="1"/>
  <c r="J253" i="1"/>
  <c r="K253" i="1"/>
  <c r="L253" i="1"/>
  <c r="I254" i="1"/>
  <c r="J254" i="1"/>
  <c r="K254" i="1"/>
  <c r="L254" i="1"/>
  <c r="K255" i="1"/>
  <c r="I245" i="1"/>
  <c r="J245" i="1"/>
  <c r="K245" i="1"/>
  <c r="L245" i="1"/>
  <c r="I246" i="1"/>
  <c r="J246" i="1"/>
  <c r="K246" i="1"/>
  <c r="L246" i="1"/>
  <c r="K247" i="1"/>
  <c r="I26" i="1"/>
  <c r="J26" i="1"/>
  <c r="K26" i="1"/>
  <c r="L26" i="1"/>
  <c r="I27" i="1"/>
  <c r="J27" i="1"/>
  <c r="K27" i="1"/>
  <c r="L27" i="1"/>
  <c r="K28" i="1"/>
  <c r="F64" i="2"/>
  <c r="F65" i="2"/>
  <c r="F66" i="2"/>
  <c r="F67" i="2"/>
  <c r="F68" i="2"/>
  <c r="F63" i="2"/>
  <c r="M322" i="1" l="1"/>
  <c r="M649" i="1"/>
  <c r="M340" i="1"/>
  <c r="M293" i="1"/>
  <c r="M638" i="1"/>
  <c r="M310" i="1"/>
  <c r="M655" i="1"/>
  <c r="M599" i="1"/>
  <c r="M346" i="1"/>
  <c r="M309" i="1"/>
  <c r="M654" i="1"/>
  <c r="M598" i="1"/>
  <c r="M345" i="1"/>
  <c r="M291" i="1"/>
  <c r="M636" i="1"/>
  <c r="M308" i="1"/>
  <c r="M597" i="1"/>
  <c r="M653" i="1"/>
  <c r="M344" i="1"/>
  <c r="M288" i="1"/>
  <c r="M633" i="1"/>
  <c r="M292" i="1"/>
  <c r="M637" i="1"/>
  <c r="M290" i="1"/>
  <c r="M635" i="1"/>
  <c r="M307" i="1"/>
  <c r="M596" i="1"/>
  <c r="M652" i="1"/>
  <c r="M343" i="1"/>
  <c r="F324" i="1"/>
  <c r="G324" i="1" s="1"/>
  <c r="M289" i="1"/>
  <c r="M634" i="1"/>
  <c r="M306" i="1"/>
  <c r="M651" i="1"/>
  <c r="M342" i="1"/>
  <c r="F659" i="1"/>
  <c r="G659" i="1" s="1"/>
  <c r="F362" i="1"/>
  <c r="G362" i="1" s="1"/>
  <c r="F80" i="2"/>
  <c r="M650" i="1"/>
  <c r="M341" i="1"/>
  <c r="F331" i="1"/>
  <c r="G331" i="1" s="1"/>
  <c r="F120" i="2"/>
  <c r="F81" i="2"/>
  <c r="M305" i="1"/>
  <c r="M304" i="1"/>
  <c r="F69" i="2"/>
  <c r="F649" i="1" l="1"/>
  <c r="G649" i="1" s="1"/>
  <c r="F340" i="1"/>
  <c r="G340" i="1" s="1"/>
  <c r="F316" i="1"/>
  <c r="G316" i="1" s="1"/>
  <c r="M311" i="1"/>
  <c r="M600" i="1"/>
  <c r="M656" i="1"/>
  <c r="M347" i="1"/>
  <c r="M639" i="1"/>
  <c r="F70" i="2"/>
  <c r="M294" i="1"/>
  <c r="F304" i="1"/>
  <c r="G304" i="1" s="1"/>
  <c r="L257" i="1"/>
  <c r="K257" i="1"/>
  <c r="J257" i="1"/>
  <c r="I257" i="1"/>
  <c r="F51" i="2"/>
  <c r="M258" i="1" s="1"/>
  <c r="F53" i="2"/>
  <c r="M260" i="1" s="1"/>
  <c r="F52" i="2"/>
  <c r="M259" i="1" s="1"/>
  <c r="F58" i="2"/>
  <c r="M264" i="1" s="1"/>
  <c r="F50" i="2"/>
  <c r="B57" i="2"/>
  <c r="B56" i="2"/>
  <c r="I262" i="1" s="1"/>
  <c r="B55" i="2"/>
  <c r="F633" i="1" l="1"/>
  <c r="G633" i="1" s="1"/>
  <c r="F55" i="2"/>
  <c r="M261" i="1" s="1"/>
  <c r="I261" i="1"/>
  <c r="F57" i="2"/>
  <c r="M263" i="1" s="1"/>
  <c r="I263" i="1"/>
  <c r="F288" i="1"/>
  <c r="G288" i="1" s="1"/>
  <c r="F56" i="2"/>
  <c r="M262" i="1" s="1"/>
  <c r="M257" i="1"/>
  <c r="L252" i="1"/>
  <c r="K252" i="1"/>
  <c r="J252" i="1"/>
  <c r="I252" i="1"/>
  <c r="L244" i="1"/>
  <c r="K244" i="1"/>
  <c r="J244" i="1"/>
  <c r="I244" i="1"/>
  <c r="L90" i="1"/>
  <c r="K90" i="1"/>
  <c r="J90" i="1"/>
  <c r="I90" i="1"/>
  <c r="F38" i="2"/>
  <c r="L39" i="1"/>
  <c r="L40" i="1"/>
  <c r="L38" i="1"/>
  <c r="K39" i="1"/>
  <c r="K40" i="1"/>
  <c r="K41" i="1"/>
  <c r="K38" i="1"/>
  <c r="J39" i="1"/>
  <c r="J40" i="1"/>
  <c r="J38" i="1"/>
  <c r="I39" i="1"/>
  <c r="I40" i="1"/>
  <c r="I38" i="1"/>
  <c r="F33" i="2"/>
  <c r="M40" i="1" s="1"/>
  <c r="F32" i="2"/>
  <c r="M39" i="1" s="1"/>
  <c r="F31" i="2"/>
  <c r="L30" i="1"/>
  <c r="K30" i="1"/>
  <c r="J30" i="1"/>
  <c r="I30" i="1"/>
  <c r="F26" i="2"/>
  <c r="M35" i="1" s="1"/>
  <c r="F25" i="2"/>
  <c r="M34" i="1" s="1"/>
  <c r="F22" i="2"/>
  <c r="M31" i="1" s="1"/>
  <c r="F24" i="2"/>
  <c r="M33" i="1" s="1"/>
  <c r="F23" i="2"/>
  <c r="M32" i="1" s="1"/>
  <c r="F21" i="2"/>
  <c r="M30" i="1" s="1"/>
  <c r="L25" i="1"/>
  <c r="K25" i="1"/>
  <c r="J25" i="1"/>
  <c r="I25" i="1"/>
  <c r="F16" i="2"/>
  <c r="F17" i="2"/>
  <c r="F15" i="2"/>
  <c r="M244" i="1" s="1"/>
  <c r="L22" i="1"/>
  <c r="L21" i="1"/>
  <c r="K23" i="1"/>
  <c r="K22" i="1"/>
  <c r="K21" i="1"/>
  <c r="J22" i="1"/>
  <c r="J21" i="1"/>
  <c r="I22" i="1"/>
  <c r="I21" i="1"/>
  <c r="F10" i="2"/>
  <c r="M22" i="1" s="1"/>
  <c r="F9" i="2"/>
  <c r="A8" i="2"/>
  <c r="A14" i="2" s="1"/>
  <c r="A20" i="2" s="1"/>
  <c r="A30" i="2" s="1"/>
  <c r="A37" i="2" s="1"/>
  <c r="L18" i="1"/>
  <c r="L17" i="1"/>
  <c r="K19" i="1"/>
  <c r="K18" i="1"/>
  <c r="K17" i="1"/>
  <c r="J18" i="1"/>
  <c r="J17" i="1"/>
  <c r="I18" i="1"/>
  <c r="I17" i="1"/>
  <c r="F4" i="2"/>
  <c r="F3" i="2"/>
  <c r="M17" i="1" s="1"/>
  <c r="F34" i="2" l="1"/>
  <c r="M41" i="1" s="1"/>
  <c r="M254" i="1"/>
  <c r="M27" i="1"/>
  <c r="M246" i="1"/>
  <c r="M245" i="1"/>
  <c r="M26" i="1"/>
  <c r="M253" i="1"/>
  <c r="F45" i="2"/>
  <c r="M97" i="1" s="1"/>
  <c r="F11" i="2"/>
  <c r="M23" i="1" s="1"/>
  <c r="M38" i="1"/>
  <c r="M18" i="1"/>
  <c r="M21" i="1"/>
  <c r="M90" i="1"/>
  <c r="M252" i="1"/>
  <c r="F59" i="2"/>
  <c r="M265" i="1" s="1"/>
  <c r="M25" i="1"/>
  <c r="F27" i="2"/>
  <c r="M36" i="1" s="1"/>
  <c r="F35" i="2"/>
  <c r="F38" i="1" s="1"/>
  <c r="F18" i="2"/>
  <c r="F5" i="2"/>
  <c r="M19" i="1" s="1"/>
  <c r="F12" i="2" l="1"/>
  <c r="F21" i="1" s="1"/>
  <c r="F19" i="2"/>
  <c r="F252" i="1" s="1"/>
  <c r="G252" i="1" s="1"/>
  <c r="M28" i="1"/>
  <c r="M255" i="1"/>
  <c r="M247" i="1"/>
  <c r="F46" i="2"/>
  <c r="F90" i="1" s="1"/>
  <c r="G90" i="1" s="1"/>
  <c r="F60" i="2"/>
  <c r="F257" i="1" s="1"/>
  <c r="G257" i="1" s="1"/>
  <c r="F28" i="2"/>
  <c r="F30" i="1" s="1"/>
  <c r="F6" i="2"/>
  <c r="F17" i="1" s="1"/>
  <c r="F25" i="1" l="1"/>
  <c r="G25" i="1" s="1"/>
  <c r="F244" i="1"/>
  <c r="G244" i="1" s="1"/>
  <c r="G17" i="1"/>
  <c r="G30" i="1"/>
  <c r="G21" i="1"/>
  <c r="G38" i="1"/>
</calcChain>
</file>

<file path=xl/sharedStrings.xml><?xml version="1.0" encoding="utf-8"?>
<sst xmlns="http://schemas.openxmlformats.org/spreadsheetml/2006/main" count="1212" uniqueCount="261">
  <si>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</si>
  <si>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</si>
  <si>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</si>
  <si>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</si>
  <si>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</si>
  <si>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</si>
  <si>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</si>
  <si>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</si>
  <si>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</si>
  <si>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</si>
  <si>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</si>
  <si>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</si>
  <si>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</si>
  <si>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</si>
  <si>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</si>
  <si>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</si>
  <si>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</si>
  <si>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</si>
  <si>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</si>
  <si>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</si>
  <si>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</si>
  <si>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</si>
  <si>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</si>
  <si>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</si>
  <si>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</si>
  <si>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</si>
  <si>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</si>
  <si>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</si>
  <si>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</si>
  <si>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</si>
  <si>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</si>
  <si>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</si>
  <si>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</si>
  <si>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</si>
  <si>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</si>
  <si>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</si>
  <si>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</si>
  <si>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</si>
  <si>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</si>
  <si>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</si>
  <si>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</si>
  <si>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</si>
  <si>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</si>
  <si>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</si>
  <si>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</si>
  <si>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</si>
  <si>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</si>
  <si>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</si>
  <si>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</si>
  <si>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</si>
  <si>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</si>
  <si>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</si>
  <si>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</si>
  <si>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</si>
  <si>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</si>
  <si>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</si>
  <si>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</si>
  <si>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</si>
  <si>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</si>
  <si>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</si>
  <si>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</si>
  <si>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</si>
  <si>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</si>
  <si>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</si>
  <si>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</si>
  <si>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</si>
  <si>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</si>
  <si>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</si>
  <si>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</si>
  <si>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</si>
  <si>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</si>
  <si>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</si>
  <si>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</si>
  <si>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</si>
  <si>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</si>
  <si>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</si>
  <si>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</si>
  <si>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</si>
  <si>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</si>
  <si>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</si>
  <si>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</si>
  <si>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</si>
  <si>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</si>
  <si>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</si>
  <si>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</si>
  <si>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</si>
  <si>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</si>
  <si>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</si>
  <si>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</si>
  <si>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</si>
  <si>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</si>
  <si>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</si>
  <si>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</si>
  <si>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</si>
  <si>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</si>
  <si>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</si>
  <si>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</si>
  <si>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</si>
  <si>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</si>
  <si>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</si>
  <si>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</si>
  <si>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</si>
  <si>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</si>
  <si>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</si>
  <si>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</si>
  <si>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</si>
  <si>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</si>
  <si>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</si>
  <si>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</si>
  <si>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</si>
  <si>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</si>
  <si>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</si>
  <si>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</si>
  <si>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</si>
  <si>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</si>
  <si>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</si>
  <si>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</si>
  <si>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</si>
  <si>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</si>
  <si>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</si>
  <si>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</si>
  <si>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</si>
  <si>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</si>
  <si>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</si>
  <si>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</si>
  <si>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</si>
  <si>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</si>
  <si>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</si>
  <si>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</si>
  <si>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</si>
  <si>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</si>
  <si>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</si>
  <si>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</si>
  <si>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</si>
  <si>
    <t>IV</t>
  </si>
  <si>
    <t>PEKERJAAN LANTAI 3</t>
  </si>
  <si>
    <t>IV.2</t>
  </si>
  <si>
    <t>PEKERJAAN DINDING</t>
  </si>
  <si>
    <t>IV.4</t>
  </si>
  <si>
    <t>PEKERJAAN PLAFOND</t>
  </si>
  <si>
    <t>IV.6</t>
  </si>
  <si>
    <t>V</t>
  </si>
  <si>
    <t>PEKERJAAN LANTAI 4</t>
  </si>
  <si>
    <t>1 M1 Pegangan Railing dan Cat Type A</t>
  </si>
  <si>
    <t xml:space="preserve"> </t>
  </si>
  <si>
    <t>Tukang</t>
  </si>
  <si>
    <t>Besi Hollow</t>
  </si>
  <si>
    <t>Cat</t>
  </si>
  <si>
    <t>1 M1 Pegangan Railing dan Cat Type B</t>
  </si>
  <si>
    <t>Railling Plat Atap</t>
  </si>
  <si>
    <t>IX</t>
  </si>
  <si>
    <t>PRASARANA LINGKUNGAN/HALAMAN</t>
  </si>
  <si>
    <t>X</t>
  </si>
  <si>
    <t>PEKERJAAN AKHIR</t>
  </si>
  <si>
    <t>ANALISIS II (GA)</t>
  </si>
  <si>
    <t>HASIL/REKOMENDASI (GA)</t>
  </si>
  <si>
    <t>Capaian 1 Hari Kerja (1 org)</t>
  </si>
  <si>
    <t>Total Pekerja</t>
  </si>
  <si>
    <t>Total Hari Pengerjaan</t>
  </si>
  <si>
    <t>Total Biaya Pekerja</t>
  </si>
  <si>
    <t>TOTAL PEKERJA</t>
  </si>
  <si>
    <t>Orang</t>
  </si>
  <si>
    <t>TOTAL HARI PENGERJAAN PROYEK (PEKERJA)</t>
  </si>
  <si>
    <t>Hari</t>
  </si>
  <si>
    <t>TOTAL BIAYA PEKERJA</t>
  </si>
  <si>
    <t>(Rp)</t>
  </si>
  <si>
    <t>I</t>
  </si>
  <si>
    <t>PEKERJAAN PERSIAPAN</t>
  </si>
  <si>
    <t>PEKERJAAN INSTALASI LISTRIK</t>
  </si>
  <si>
    <t>Instalasi Pemipaan Refrigerant &amp; Drain</t>
  </si>
  <si>
    <t>Pipa Tembaga Type L</t>
  </si>
  <si>
    <t>Asesoris</t>
  </si>
  <si>
    <t>Pipa Ø 1/2" AW</t>
  </si>
  <si>
    <t>M'</t>
  </si>
  <si>
    <t>Ls</t>
  </si>
  <si>
    <t>LS</t>
  </si>
  <si>
    <t>Instalasi Kabel Power &amp; Kontrol</t>
  </si>
  <si>
    <t>Kabel NYM 3 x 2.5 mm</t>
  </si>
  <si>
    <t>Pipa High Impact</t>
  </si>
  <si>
    <t>Pek. Pembersihan Lokasi</t>
  </si>
  <si>
    <t>Pek. Pemasangan Bouwplank &amp; Pengukuran</t>
  </si>
  <si>
    <t>Pematangan Lahan dan Buangan Galian Tanah</t>
  </si>
  <si>
    <t>Galian Tanah Pondasi Bor Pile</t>
  </si>
  <si>
    <t>Menggali 1 M3  Galian Tanah Sumuran / Borpile #1</t>
  </si>
  <si>
    <t>Pekerjaan Pondasi Bor Pile</t>
  </si>
  <si>
    <t>a</t>
  </si>
  <si>
    <t>Beton K - 300</t>
  </si>
  <si>
    <t>Membuat 1 M3 Beton K-300</t>
  </si>
  <si>
    <t>Jam</t>
  </si>
  <si>
    <t>Beton Ready Mix K-300</t>
  </si>
  <si>
    <t>Concrete Pump</t>
  </si>
  <si>
    <t>b</t>
  </si>
  <si>
    <t>Besi</t>
  </si>
  <si>
    <t>Pembesian 1 Kg Besi Polos atau Besi Ulir</t>
  </si>
  <si>
    <t>Tukang Besi</t>
  </si>
  <si>
    <t>Besi Beton Polos</t>
  </si>
  <si>
    <t>Kawat Beton</t>
  </si>
  <si>
    <t xml:space="preserve">Membuat 1 M2 Bekisting Untuk Pondasi  </t>
  </si>
  <si>
    <t>Plywood Tebal 9 mm/Papan</t>
  </si>
  <si>
    <t>Pekerjaan Pile Cap</t>
  </si>
  <si>
    <t>Pekerjaan Kolom K1 35 x 50</t>
  </si>
  <si>
    <t>Pekerjaan Kolom K2 25 x 25</t>
  </si>
  <si>
    <t>Pek. Kolom Praktis</t>
  </si>
  <si>
    <t>Pek. Balok Latei</t>
  </si>
  <si>
    <t xml:space="preserve">Membuat 1 M' Kolom Praktis Beton Bertulang </t>
  </si>
  <si>
    <t xml:space="preserve">Membuat 1 M'  Balok Latei Beton Bertulang </t>
  </si>
  <si>
    <t>Memasang 1 M2 Lantai Tegel Ukuran (60x60) cm</t>
  </si>
  <si>
    <t>Tegel</t>
  </si>
  <si>
    <t>Dos</t>
  </si>
  <si>
    <t>Pemasangan Tegel Keramik 60 x 60</t>
  </si>
  <si>
    <t>Pek. Keramik Lantai 30 x 30 (Kamar Mandi)</t>
  </si>
  <si>
    <t>Memasang 1 M2 Lantai Tegel Ukuran (30x30) cm</t>
  </si>
  <si>
    <t>Waterproofing</t>
  </si>
  <si>
    <t>Pas. List Plafond</t>
  </si>
  <si>
    <t>Memasang 1 M' List Plafond Gypsum Profil</t>
  </si>
  <si>
    <t>Gypsum Profil</t>
  </si>
  <si>
    <t>Pas. Bata Merah</t>
  </si>
  <si>
    <t>Pek. Keramik Dinding 30 x 60 (Kamar Mandi)</t>
  </si>
  <si>
    <t>Memasang 1 M2 Dinding Tegel Ukuran (30x60) cm</t>
  </si>
  <si>
    <t>Penangkal Petir dan instalasinya</t>
  </si>
  <si>
    <t>II.6</t>
  </si>
  <si>
    <t>Memasang Floordrain Besi KM/WC</t>
  </si>
  <si>
    <t>Floordrain Besi</t>
  </si>
  <si>
    <t>Floor Drain</t>
  </si>
  <si>
    <t>Penyediaan Bor Air dan Instalasi</t>
  </si>
  <si>
    <t>III.1</t>
  </si>
  <si>
    <t>Pekerjaan Beton bertulang</t>
  </si>
  <si>
    <t>Pekerjaan Balok B1 30 x 60</t>
  </si>
  <si>
    <t>Pekerjaan Balok B2 30 x 45</t>
  </si>
  <si>
    <t>Pekerjaan Balok B2 20 x 35</t>
  </si>
  <si>
    <t>Pekerjaan Kolom K1 30 x 50</t>
  </si>
  <si>
    <t>Plat Lantai Beton Bertulang</t>
  </si>
  <si>
    <t>Wiremesh M8</t>
  </si>
  <si>
    <t>Plat bondek</t>
  </si>
  <si>
    <t>d</t>
  </si>
  <si>
    <t>Pek. Tegel Keramik 30 x 60</t>
  </si>
  <si>
    <t>III.3</t>
  </si>
  <si>
    <t>IV.1</t>
  </si>
  <si>
    <t>IV.3</t>
  </si>
  <si>
    <t>V.1</t>
  </si>
  <si>
    <t>Railling Tangga Type A Besi Hollow &amp; pengecatan</t>
  </si>
  <si>
    <t>VIII</t>
  </si>
  <si>
    <t>PEKERJAAN AKSESORIES</t>
  </si>
  <si>
    <t>V.2</t>
  </si>
  <si>
    <t>V.4</t>
  </si>
  <si>
    <t>V.6</t>
  </si>
  <si>
    <t>VI</t>
  </si>
  <si>
    <t>PEKERJAAN LANTAI ATAP</t>
  </si>
  <si>
    <t>VII</t>
  </si>
  <si>
    <t>V.3</t>
  </si>
  <si>
    <t>V.5</t>
  </si>
  <si>
    <t>Instalasi Pemipaan Refrigerant dan Drain</t>
  </si>
  <si>
    <t>Instalasi Kabel Power dan Kontrol</t>
  </si>
  <si>
    <t>ttk</t>
  </si>
  <si>
    <t>PEKERJAAN PASANGAN KUSEN, PINTU, JENDELA</t>
  </si>
  <si>
    <t>Plat Dack beton</t>
  </si>
  <si>
    <t xml:space="preserve">Membuat 1 M1 Saluran Lingkar Bangunan + Plesteran + Cor Lantai </t>
  </si>
  <si>
    <t>Dinding Bata Sp. 1 : 4</t>
  </si>
  <si>
    <t>Plesteran Dinding Sp. 1 : 4</t>
  </si>
  <si>
    <t>Pekerjaan Tutup Rooftop</t>
  </si>
  <si>
    <t>Pembersihan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</si>
</sst>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_);_(@_)"/>
    <numFmt numFmtId="165" formatCode="_(* #,##0.00_);_(* \(#,##0.00\);_(* &quot;-&quot;_);_(@_)"/>
    <numFmt numFmtId="166" formatCode="[$IDR]\ #,##0.00"/>
    <numFmt numFmtId="167" formatCode="[$IDR]\ #,##0.00;[Red][$IDR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4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1" applyNumberFormat="1" applyFont="1" applyBorder="1"/>
    <xf numFmtId="164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0" fontId="1" fillId="0" borderId="0" xfId="0" applyFont="1" applyBorder="1"/>
    <xf numFmtId="4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164" fontId="6" fillId="0" borderId="0" xfId="1" applyNumberFormat="1" applyFont="1" applyBorder="1"/>
    <xf numFmtId="4" fontId="0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0" xfId="0" applyNumberFormat="1" applyFont="1" applyFill="1" applyBorder="1"/>
    <xf numFmtId="4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2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1" fillId="3" borderId="0" xfId="0" applyNumberFormat="1" applyFont="1" applyFill="1" applyBorder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0" fillId="0" borderId="0" xfId="1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43" fontId="0" fillId="0" borderId="0" xfId="0" applyNumberFormat="1" applyFont="1" applyFill="1"/>
    <xf numFmtId="166" fontId="0" fillId="0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49" fontId="0" fillId="0" borderId="0" xfId="0" applyNumberFormat="1" applyFont="1"/>
    <xf numFmtId="167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3" fontId="0" fillId="0" borderId="0" xfId="0" applyNumberFormat="1" applyFont="1" applyAlignment="1">
      <alignment horizontal="right"/>
    </xf>
    <xf numFmtId="164" fontId="5" fillId="0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 applyAlignment="1">
      <alignment horizontal="right"/>
    </xf>
    <xf numFmtId="4" fontId="0" fillId="5" borderId="0" xfId="0" applyNumberFormat="1" applyFont="1" applyFill="1" applyAlignment="1">
      <alignment horizontal="right"/>
    </xf>
    <xf numFmtId="43" fontId="0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0" fontId="2" fillId="0" borderId="0" xfId="0" applyFont="1" applyFill="1" applyAlignment="1"/>
    <xf numFmtId="43" fontId="0" fillId="0" borderId="0" xfId="0" applyNumberFormat="1" applyFont="1" applyFill="1" applyAlignment="1">
      <alignment horizontal="right"/>
    </xf>
    <xf numFmtId="0" fontId="2" fillId="0" borderId="4" xfId="0" applyFont="1" applyBorder="1" applyAlignment="1">
      <alignment horizontal="right"/>
    </xf>
    <xf numFmtId="4" fontId="0" fillId="0" borderId="0" xfId="1" applyNumberFormat="1" applyFont="1" applyBorder="1" applyAlignment="1">
      <alignment horizontal="right"/>
    </xf>
    <xf numFmtId="4" fontId="6" fillId="0" borderId="0" xfId="1" applyNumberFormat="1" applyFont="1" applyBorder="1"/>
    <xf numFmtId="43" fontId="0" fillId="0" borderId="0" xfId="4" applyFont="1" applyBorder="1" applyAlignment="1">
      <alignment horizontal="right"/>
    </xf>
    <xf numFmtId="164" fontId="0" fillId="5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/>
    <xf numFmtId="164" fontId="0" fillId="5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4" fontId="9" fillId="3" borderId="0" xfId="0" applyNumberFormat="1" applyFont="1" applyFill="1" applyAlignment="1">
      <alignment horizontal="right"/>
    </xf>
    <xf numFmtId="0" fontId="9" fillId="0" borderId="0" xfId="0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164" fontId="8" fillId="0" borderId="0" xfId="1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4" fontId="1" fillId="5" borderId="0" xfId="0" applyNumberFormat="1" applyFont="1" applyFill="1" applyAlignment="1">
      <alignment horizontal="right"/>
    </xf>
    <xf numFmtId="4" fontId="1" fillId="5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4" fontId="1" fillId="5" borderId="0" xfId="0" applyNumberFormat="1" applyFont="1" applyFill="1" applyBorder="1"/>
    <xf numFmtId="4" fontId="0" fillId="0" borderId="0" xfId="0" applyNumberFormat="1" applyFont="1" applyBorder="1"/>
    <xf numFmtId="4" fontId="1" fillId="0" borderId="0" xfId="0" applyNumberFormat="1" applyFont="1" applyBorder="1"/>
    <xf numFmtId="167" fontId="0" fillId="0" borderId="0" xfId="0" applyNumberFormat="1" applyFont="1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/>
  </cellXfs>
  <cellStyles count="5">
    <cellStyle name="Comma" xfId="4" builtinId="3"/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1441"/>
  <sheetViews>
    <sheetView tabSelected="1" zoomScale="90" zoomScaleNormal="90" workbookViewId="0">
      <pane ySplit="3" topLeftCell="A4" activePane="bottomLeft" state="frozen"/>
      <selection pane="bottomLeft" activeCell="Y5" sqref="Y5"/>
    </sheetView>
  </sheetViews>
  <sheetFormatPr defaultRowHeight="14.4" x14ac:dyDescent="0.3"/>
  <cols>
    <col min="1" max="1" width="8.88671875" style="1"/>
    <col min="2" max="2" width="5.21875" style="13" bestFit="1" customWidth="1"/>
    <col min="3" max="3" width="43.77734375" style="1" bestFit="1" customWidth="1"/>
    <col min="4" max="4" width="8.33203125" style="2" bestFit="1" customWidth="1"/>
    <col min="5" max="5" width="9.33203125" style="11" bestFit="1" customWidth="1"/>
    <col min="6" max="6" width="16.33203125" style="42" bestFit="1" customWidth="1"/>
    <col min="7" max="7" width="15" style="12" bestFit="1" customWidth="1"/>
    <col min="8" max="8" width="6.88671875" style="1" customWidth="1"/>
    <col min="9" max="9" width="11.33203125" style="25" bestFit="1" customWidth="1"/>
    <col min="10" max="10" width="8.109375" style="13" bestFit="1" customWidth="1"/>
    <col min="11" max="11" width="26.88671875" style="13" bestFit="1" customWidth="1"/>
    <col min="12" max="12" width="16.109375" style="8" bestFit="1" customWidth="1"/>
    <col min="13" max="13" width="16.109375" style="12" bestFit="1" customWidth="1"/>
    <col min="14" max="14" width="6" style="5" customWidth="1"/>
    <col min="15" max="15" width="26.33203125" style="1" bestFit="1" customWidth="1"/>
    <col min="16" max="16" width="8.88671875" style="1"/>
    <col min="17" max="17" width="18.88671875" style="1" customWidth="1"/>
    <col min="18" max="18" width="22.88671875" style="1" customWidth="1"/>
    <col min="19" max="19" width="8.88671875" style="148"/>
    <col min="20" max="20" width="17.77734375" style="151" bestFit="1" customWidth="1"/>
    <col min="21" max="21" width="8.88671875" style="1"/>
    <col min="22" max="22" width="41.109375" style="1" bestFit="1" customWidth="1"/>
    <col min="23" max="23" width="33.109375" style="1" customWidth="1"/>
    <col min="24" max="24" width="6.33203125" style="1" bestFit="1" customWidth="1"/>
    <col min="25" max="16384" width="8.88671875" style="1"/>
  </cols>
  <sheetData>
    <row r="1" spans="2:24" x14ac:dyDescent="0.3">
      <c r="E1" s="3"/>
      <c r="H1" s="6"/>
      <c r="I1" s="26"/>
      <c r="J1" s="7"/>
      <c r="K1" s="7"/>
    </row>
    <row r="2" spans="2:24" x14ac:dyDescent="0.3">
      <c r="B2" s="143"/>
      <c r="C2" s="142" t="s">
        <v>0</v>
      </c>
      <c r="D2" s="145" t="s">
        <v>1</v>
      </c>
      <c r="E2" s="145"/>
      <c r="F2" s="145"/>
      <c r="G2" s="145"/>
      <c r="H2" s="9"/>
      <c r="I2" s="146" t="s">
        <v>31</v>
      </c>
      <c r="J2" s="145"/>
      <c r="K2" s="145"/>
      <c r="L2" s="145"/>
      <c r="M2" s="145"/>
      <c r="N2" s="18"/>
      <c r="O2" s="145" t="s">
        <v>154</v>
      </c>
      <c r="P2" s="145"/>
      <c r="Q2" s="145"/>
      <c r="R2" s="145"/>
      <c r="S2" s="145"/>
      <c r="T2" s="145"/>
      <c r="V2" s="142" t="s">
        <v>155</v>
      </c>
      <c r="W2" s="142"/>
      <c r="X2" s="142"/>
    </row>
    <row r="3" spans="2:24" x14ac:dyDescent="0.3">
      <c r="B3" s="144"/>
      <c r="C3" s="142"/>
      <c r="D3" s="19" t="s">
        <v>2</v>
      </c>
      <c r="E3" s="20" t="s">
        <v>3</v>
      </c>
      <c r="F3" s="106" t="s">
        <v>4</v>
      </c>
      <c r="G3" s="30" t="s">
        <v>5</v>
      </c>
      <c r="H3" s="32"/>
      <c r="I3" s="31" t="s">
        <v>6</v>
      </c>
      <c r="J3" s="116" t="s">
        <v>2</v>
      </c>
      <c r="K3" s="21" t="s">
        <v>7</v>
      </c>
      <c r="L3" s="22" t="s">
        <v>8</v>
      </c>
      <c r="M3" s="23" t="s">
        <v>5</v>
      </c>
      <c r="N3" s="17"/>
      <c r="O3" s="82" t="s">
        <v>156</v>
      </c>
      <c r="P3" s="83"/>
      <c r="Q3" s="24" t="s">
        <v>157</v>
      </c>
      <c r="R3" s="24" t="s">
        <v>158</v>
      </c>
      <c r="S3" s="84"/>
      <c r="T3" s="85" t="s">
        <v>159</v>
      </c>
      <c r="V3" s="142"/>
      <c r="W3" s="142"/>
      <c r="X3" s="142"/>
    </row>
    <row r="4" spans="2:24" x14ac:dyDescent="0.3">
      <c r="B4" s="70" t="s">
        <v>166</v>
      </c>
      <c r="C4" s="64" t="s">
        <v>167</v>
      </c>
      <c r="D4" s="96"/>
      <c r="E4" s="97"/>
      <c r="F4" s="107"/>
      <c r="G4" s="98"/>
      <c r="H4" s="32"/>
      <c r="I4" s="99"/>
      <c r="J4" s="46"/>
      <c r="K4" s="100"/>
      <c r="L4" s="101"/>
      <c r="M4" s="102"/>
      <c r="N4" s="17"/>
      <c r="O4" s="147"/>
      <c r="P4" s="103"/>
      <c r="Q4" s="104"/>
      <c r="R4" s="104"/>
      <c r="S4" s="104"/>
      <c r="T4" s="150"/>
      <c r="V4" s="88" t="s">
        <v>160</v>
      </c>
      <c r="W4" s="89"/>
      <c r="X4" s="90" t="s">
        <v>161</v>
      </c>
    </row>
    <row r="5" spans="2:24" x14ac:dyDescent="0.3">
      <c r="B5" s="7">
        <v>2</v>
      </c>
      <c r="C5" s="6" t="s">
        <v>179</v>
      </c>
      <c r="D5" s="34" t="s">
        <v>64</v>
      </c>
      <c r="E5" s="105">
        <v>500</v>
      </c>
      <c r="F5" s="110">
        <v>18000</v>
      </c>
      <c r="G5" s="15">
        <f>E5*F5</f>
        <v>9000000</v>
      </c>
      <c r="H5" s="32"/>
      <c r="I5" s="120">
        <v>0.5</v>
      </c>
      <c r="J5" s="38" t="s">
        <v>15</v>
      </c>
      <c r="K5" s="38" t="s">
        <v>16</v>
      </c>
      <c r="L5" s="110">
        <v>110000</v>
      </c>
      <c r="M5" s="102"/>
      <c r="N5" s="17"/>
      <c r="O5" s="147"/>
      <c r="P5" s="103"/>
      <c r="Q5" s="104"/>
      <c r="R5" s="104"/>
      <c r="S5" s="104"/>
      <c r="T5" s="150"/>
      <c r="V5" s="91" t="s">
        <v>162</v>
      </c>
      <c r="W5" s="92"/>
      <c r="X5" s="90" t="s">
        <v>163</v>
      </c>
    </row>
    <row r="6" spans="2:24" x14ac:dyDescent="0.3">
      <c r="B6" s="7"/>
      <c r="C6" s="6"/>
      <c r="D6" s="34"/>
      <c r="E6" s="105"/>
      <c r="F6" s="66"/>
      <c r="G6" s="15"/>
      <c r="H6" s="32"/>
      <c r="I6" s="109"/>
      <c r="J6" s="38"/>
      <c r="K6" s="38"/>
      <c r="L6" s="80"/>
      <c r="M6" s="102"/>
      <c r="N6" s="17"/>
      <c r="O6" s="147"/>
      <c r="P6" s="103"/>
      <c r="Q6" s="104"/>
      <c r="R6" s="104"/>
      <c r="S6" s="104"/>
      <c r="T6" s="150"/>
      <c r="V6" s="88" t="s">
        <v>164</v>
      </c>
      <c r="W6" s="94"/>
      <c r="X6" s="90" t="s">
        <v>165</v>
      </c>
    </row>
    <row r="7" spans="2:24" x14ac:dyDescent="0.3">
      <c r="B7" s="7">
        <v>3</v>
      </c>
      <c r="C7" s="6" t="s">
        <v>180</v>
      </c>
      <c r="D7" s="34" t="s">
        <v>174</v>
      </c>
      <c r="E7" s="105">
        <v>1</v>
      </c>
      <c r="F7" s="110">
        <v>5000000</v>
      </c>
      <c r="G7" s="15">
        <f>E7*F7</f>
        <v>5000000</v>
      </c>
      <c r="H7" s="32"/>
      <c r="I7" s="120">
        <v>0.5</v>
      </c>
      <c r="J7" s="38" t="s">
        <v>15</v>
      </c>
      <c r="K7" s="38" t="s">
        <v>16</v>
      </c>
      <c r="L7" s="110">
        <v>110000</v>
      </c>
      <c r="M7" s="102"/>
      <c r="N7" s="17"/>
      <c r="O7" s="147"/>
      <c r="P7" s="103"/>
      <c r="Q7" s="104"/>
      <c r="R7" s="104"/>
      <c r="S7" s="104"/>
      <c r="T7" s="150"/>
      <c r="V7" s="114"/>
      <c r="W7" s="115"/>
      <c r="X7" s="7"/>
    </row>
    <row r="8" spans="2:24" x14ac:dyDescent="0.3">
      <c r="B8" s="38"/>
      <c r="C8" s="95"/>
      <c r="D8" s="96"/>
      <c r="E8" s="97"/>
      <c r="F8" s="107"/>
      <c r="G8" s="98"/>
      <c r="H8" s="32"/>
      <c r="I8" s="99"/>
      <c r="J8" s="46"/>
      <c r="K8" s="100"/>
      <c r="L8" s="80"/>
      <c r="M8" s="102"/>
      <c r="N8" s="17"/>
      <c r="O8" s="147"/>
      <c r="P8" s="103"/>
      <c r="Q8" s="104"/>
      <c r="R8" s="104"/>
      <c r="S8" s="104"/>
      <c r="T8" s="150"/>
      <c r="V8" s="114"/>
      <c r="W8" s="115"/>
      <c r="X8" s="7"/>
    </row>
    <row r="9" spans="2:24" x14ac:dyDescent="0.3">
      <c r="B9" s="70" t="s">
        <v>9</v>
      </c>
      <c r="C9" s="64" t="s">
        <v>10</v>
      </c>
      <c r="L9" s="80"/>
      <c r="O9" s="86"/>
      <c r="Q9" s="6"/>
      <c r="R9" s="6"/>
      <c r="S9" s="149"/>
      <c r="T9" s="87"/>
      <c r="V9" s="114"/>
      <c r="W9" s="115"/>
      <c r="X9" s="7"/>
    </row>
    <row r="10" spans="2:24" x14ac:dyDescent="0.3">
      <c r="B10" s="71" t="s">
        <v>11</v>
      </c>
      <c r="C10" s="10" t="s">
        <v>12</v>
      </c>
      <c r="L10" s="80"/>
      <c r="O10" s="86"/>
      <c r="Q10" s="6"/>
      <c r="R10" s="6"/>
      <c r="S10" s="149"/>
      <c r="T10" s="87"/>
      <c r="V10" s="114"/>
      <c r="W10" s="115"/>
      <c r="X10" s="7"/>
    </row>
    <row r="11" spans="2:24" x14ac:dyDescent="0.3">
      <c r="B11" s="13">
        <v>1.1000000000000001</v>
      </c>
      <c r="C11" s="1" t="s">
        <v>181</v>
      </c>
      <c r="D11" s="2" t="s">
        <v>14</v>
      </c>
      <c r="E11" s="11">
        <v>262.08</v>
      </c>
      <c r="F11" s="111">
        <v>41360</v>
      </c>
      <c r="G11" s="15">
        <f>E11*F11</f>
        <v>10839628.799999999</v>
      </c>
      <c r="I11" s="113">
        <v>0.5</v>
      </c>
      <c r="J11" s="13" t="s">
        <v>15</v>
      </c>
      <c r="K11" s="13" t="s">
        <v>16</v>
      </c>
      <c r="L11" s="110">
        <v>110000</v>
      </c>
      <c r="O11" s="86"/>
      <c r="Q11" s="6"/>
      <c r="R11" s="6"/>
      <c r="S11" s="149"/>
      <c r="T11" s="87"/>
      <c r="V11" s="114"/>
      <c r="W11" s="115"/>
      <c r="X11" s="7"/>
    </row>
    <row r="12" spans="2:24" x14ac:dyDescent="0.3">
      <c r="G12" s="15"/>
      <c r="I12" s="26"/>
      <c r="O12" s="86"/>
      <c r="Q12" s="6"/>
      <c r="R12" s="6"/>
      <c r="S12" s="149"/>
      <c r="T12" s="87"/>
    </row>
    <row r="13" spans="2:24" x14ac:dyDescent="0.3">
      <c r="B13" s="13">
        <v>1.2</v>
      </c>
      <c r="C13" s="1" t="s">
        <v>182</v>
      </c>
      <c r="D13" s="2" t="s">
        <v>14</v>
      </c>
      <c r="E13" s="11">
        <v>122.08</v>
      </c>
      <c r="F13" s="112">
        <f>'Template Format ANALISIS I'!F255 - 31669</f>
        <v>136631</v>
      </c>
      <c r="G13" s="15">
        <f>E13*F13</f>
        <v>16679912.48</v>
      </c>
      <c r="I13" s="25">
        <f>'Template Format ANALISIS I'!B252</f>
        <v>0.9</v>
      </c>
      <c r="J13" s="25" t="str">
        <f>'Template Format ANALISIS I'!C252</f>
        <v>OH</v>
      </c>
      <c r="K13" s="25" t="str">
        <f>'Template Format ANALISIS I'!D252</f>
        <v xml:space="preserve">Pekerja </v>
      </c>
      <c r="L13" s="42">
        <f>'Template Format ANALISIS I'!E252</f>
        <v>110000</v>
      </c>
      <c r="M13" s="44">
        <f>'Template Format ANALISIS I'!F252</f>
        <v>99000</v>
      </c>
      <c r="O13" s="86"/>
      <c r="Q13" s="6"/>
      <c r="R13" s="6"/>
      <c r="S13" s="149"/>
      <c r="T13" s="87"/>
    </row>
    <row r="14" spans="2:24" x14ac:dyDescent="0.3">
      <c r="G14" s="15"/>
      <c r="I14" s="25">
        <f>'Template Format ANALISIS I'!B253</f>
        <v>0.45</v>
      </c>
      <c r="J14" s="25" t="str">
        <f>'Template Format ANALISIS I'!C253</f>
        <v>OH</v>
      </c>
      <c r="K14" s="25" t="str">
        <f>'Template Format ANALISIS I'!D253</f>
        <v>Mandor</v>
      </c>
      <c r="L14" s="42">
        <f>'Template Format ANALISIS I'!E253</f>
        <v>120000</v>
      </c>
      <c r="M14" s="44">
        <f>'Template Format ANALISIS I'!F253</f>
        <v>54000</v>
      </c>
      <c r="O14" s="86"/>
      <c r="Q14" s="6"/>
      <c r="R14" s="6"/>
      <c r="S14" s="149"/>
      <c r="T14" s="87"/>
    </row>
    <row r="15" spans="2:24" x14ac:dyDescent="0.3">
      <c r="G15" s="15"/>
      <c r="J15" s="25"/>
      <c r="K15" s="25" t="str">
        <f>'Template Format ANALISIS I'!D254</f>
        <v>B.U &amp; Kentungan (10%)</v>
      </c>
      <c r="L15" s="42"/>
      <c r="M15" s="44">
        <f>'Template Format ANALISIS I'!F254</f>
        <v>15300</v>
      </c>
      <c r="O15" s="86"/>
      <c r="Q15" s="6"/>
      <c r="R15" s="6"/>
      <c r="S15" s="149"/>
      <c r="T15" s="87"/>
    </row>
    <row r="16" spans="2:24" x14ac:dyDescent="0.3">
      <c r="B16" s="71"/>
      <c r="C16" s="10"/>
      <c r="O16" s="86"/>
      <c r="Q16" s="6"/>
      <c r="R16" s="6"/>
      <c r="S16" s="149"/>
      <c r="T16" s="87"/>
    </row>
    <row r="17" spans="2:20" x14ac:dyDescent="0.3">
      <c r="B17" s="13">
        <v>2</v>
      </c>
      <c r="C17" s="1" t="s">
        <v>13</v>
      </c>
      <c r="D17" s="2" t="s">
        <v>14</v>
      </c>
      <c r="E17" s="14">
        <v>90</v>
      </c>
      <c r="F17" s="108">
        <f>'Template Format ANALISIS I'!F6</f>
        <v>94050</v>
      </c>
      <c r="G17" s="15">
        <f>E17*F17</f>
        <v>8464500</v>
      </c>
      <c r="I17" s="25">
        <f>'Template Format ANALISIS I'!B3</f>
        <v>0.75</v>
      </c>
      <c r="J17" s="13" t="str">
        <f>'Template Format ANALISIS I'!C3</f>
        <v>OH</v>
      </c>
      <c r="K17" s="13" t="str">
        <f>'Template Format ANALISIS I'!D3</f>
        <v>Pekerja</v>
      </c>
      <c r="L17" s="8">
        <f>'Template Format ANALISIS I'!E3</f>
        <v>110000</v>
      </c>
      <c r="M17" s="12">
        <f>'Template Format ANALISIS I'!F3</f>
        <v>82500</v>
      </c>
      <c r="O17" s="86"/>
      <c r="P17" s="93"/>
      <c r="Q17" s="6"/>
      <c r="R17" s="86"/>
      <c r="S17" s="149"/>
      <c r="T17" s="87"/>
    </row>
    <row r="18" spans="2:20" x14ac:dyDescent="0.3">
      <c r="E18" s="14"/>
      <c r="F18" s="108"/>
      <c r="G18" s="15"/>
      <c r="I18" s="25">
        <f>'Template Format ANALISIS I'!B4</f>
        <v>2.5000000000000001E-2</v>
      </c>
      <c r="J18" s="13" t="str">
        <f>'Template Format ANALISIS I'!C4</f>
        <v>OH</v>
      </c>
      <c r="K18" s="13" t="str">
        <f>'Template Format ANALISIS I'!D4</f>
        <v>Mandor</v>
      </c>
      <c r="L18" s="8">
        <f>'Template Format ANALISIS I'!E4</f>
        <v>120000</v>
      </c>
      <c r="M18" s="12">
        <f>'Template Format ANALISIS I'!F4</f>
        <v>3000</v>
      </c>
    </row>
    <row r="19" spans="2:20" x14ac:dyDescent="0.3">
      <c r="E19" s="14"/>
      <c r="F19" s="108"/>
      <c r="G19" s="15"/>
      <c r="K19" s="13" t="str">
        <f>'Template Format ANALISIS I'!D5</f>
        <v>B.U &amp; Kentungan (10%)</v>
      </c>
      <c r="M19" s="12">
        <f>'Template Format ANALISIS I'!F5</f>
        <v>8550</v>
      </c>
    </row>
    <row r="20" spans="2:20" x14ac:dyDescent="0.3">
      <c r="E20" s="14"/>
      <c r="F20" s="108"/>
      <c r="G20" s="15"/>
    </row>
    <row r="21" spans="2:20" x14ac:dyDescent="0.3">
      <c r="B21" s="13">
        <v>3</v>
      </c>
      <c r="C21" s="16" t="s">
        <v>18</v>
      </c>
      <c r="D21" s="2" t="s">
        <v>14</v>
      </c>
      <c r="E21" s="14">
        <v>40.69</v>
      </c>
      <c r="F21" s="108">
        <f>'Template Format ANALISIS I'!F12</f>
        <v>31345.599999999999</v>
      </c>
      <c r="G21" s="15">
        <f>E21*F21</f>
        <v>1275452.4639999999</v>
      </c>
      <c r="I21" s="25">
        <f>'Template Format ANALISIS I'!B9</f>
        <v>0.25</v>
      </c>
      <c r="J21" s="13" t="str">
        <f>'Template Format ANALISIS I'!C9</f>
        <v>OH</v>
      </c>
      <c r="K21" s="13" t="str">
        <f>'Template Format ANALISIS I'!D9</f>
        <v>Pekerja</v>
      </c>
      <c r="L21" s="8">
        <f>'Template Format ANALISIS I'!E9</f>
        <v>110000</v>
      </c>
      <c r="M21" s="12">
        <f>'Template Format ANALISIS I'!F9</f>
        <v>27500</v>
      </c>
    </row>
    <row r="22" spans="2:20" x14ac:dyDescent="0.3">
      <c r="I22" s="25">
        <f>'Template Format ANALISIS I'!B10</f>
        <v>8.3000000000000001E-3</v>
      </c>
      <c r="J22" s="13" t="str">
        <f>'Template Format ANALISIS I'!C10</f>
        <v>OH</v>
      </c>
      <c r="K22" s="13" t="str">
        <f>'Template Format ANALISIS I'!D10</f>
        <v>Mandor</v>
      </c>
      <c r="L22" s="8">
        <f>'Template Format ANALISIS I'!E10</f>
        <v>120000</v>
      </c>
      <c r="M22" s="12">
        <f>'Template Format ANALISIS I'!F10</f>
        <v>996</v>
      </c>
    </row>
    <row r="23" spans="2:20" x14ac:dyDescent="0.3">
      <c r="K23" s="13" t="str">
        <f>'Template Format ANALISIS I'!D11</f>
        <v>B.U &amp; Kentungan (10%)</v>
      </c>
      <c r="M23" s="12">
        <f>'Template Format ANALISIS I'!F11</f>
        <v>2849.6000000000004</v>
      </c>
    </row>
    <row r="25" spans="2:20" x14ac:dyDescent="0.3">
      <c r="B25" s="13">
        <v>4</v>
      </c>
      <c r="C25" s="1" t="s">
        <v>19</v>
      </c>
      <c r="D25" s="2" t="s">
        <v>14</v>
      </c>
      <c r="E25" s="11">
        <v>22</v>
      </c>
      <c r="F25" s="108">
        <f>'Template Format ANALISIS I'!F19</f>
        <v>301620</v>
      </c>
      <c r="G25" s="15">
        <f>E25*F25</f>
        <v>6635640</v>
      </c>
      <c r="I25" s="25">
        <f>'Template Format ANALISIS I'!B15</f>
        <v>0.3</v>
      </c>
      <c r="J25" s="13" t="str">
        <f>'Template Format ANALISIS I'!C15</f>
        <v>OH</v>
      </c>
      <c r="K25" s="13" t="str">
        <f>'Template Format ANALISIS I'!D15</f>
        <v>Pekerja</v>
      </c>
      <c r="L25" s="8">
        <f>'Template Format ANALISIS I'!E15</f>
        <v>110000</v>
      </c>
      <c r="M25" s="12">
        <f>'Template Format ANALISIS I'!F15</f>
        <v>33000</v>
      </c>
    </row>
    <row r="26" spans="2:20" x14ac:dyDescent="0.3">
      <c r="F26" s="108"/>
      <c r="G26" s="15"/>
      <c r="I26" s="25">
        <f>'Template Format ANALISIS I'!B16</f>
        <v>0.01</v>
      </c>
      <c r="J26" s="13" t="str">
        <f>'Template Format ANALISIS I'!C16</f>
        <v>OH</v>
      </c>
      <c r="K26" s="13" t="str">
        <f>'Template Format ANALISIS I'!D16</f>
        <v>Mandor</v>
      </c>
      <c r="L26" s="8">
        <f>'Template Format ANALISIS I'!E16</f>
        <v>120000</v>
      </c>
      <c r="M26" s="12">
        <f>'Template Format ANALISIS I'!F16</f>
        <v>1200</v>
      </c>
    </row>
    <row r="27" spans="2:20" x14ac:dyDescent="0.3">
      <c r="I27" s="25">
        <f>'Template Format ANALISIS I'!B17</f>
        <v>1.2</v>
      </c>
      <c r="J27" s="13" t="str">
        <f>'Template Format ANALISIS I'!C17</f>
        <v>M3</v>
      </c>
      <c r="K27" s="13" t="str">
        <f>'Template Format ANALISIS I'!D17</f>
        <v>Pasir Urug</v>
      </c>
      <c r="L27" s="8">
        <f>'Template Format ANALISIS I'!E17</f>
        <v>200000</v>
      </c>
      <c r="M27" s="12">
        <f>'Template Format ANALISIS I'!F17</f>
        <v>240000</v>
      </c>
    </row>
    <row r="28" spans="2:20" x14ac:dyDescent="0.3">
      <c r="K28" s="13" t="str">
        <f>'Template Format ANALISIS I'!D18</f>
        <v>B.U &amp; Kentungan (10%)</v>
      </c>
      <c r="M28" s="12">
        <f>'Template Format ANALISIS I'!F18</f>
        <v>27420</v>
      </c>
    </row>
    <row r="30" spans="2:20" x14ac:dyDescent="0.3">
      <c r="B30" s="13">
        <v>5</v>
      </c>
      <c r="C30" s="1" t="s">
        <v>21</v>
      </c>
      <c r="D30" s="2" t="s">
        <v>14</v>
      </c>
      <c r="E30" s="11">
        <v>4.0999999999999996</v>
      </c>
      <c r="F30" s="108">
        <f>'Template Format ANALISIS I'!F28</f>
        <v>583044</v>
      </c>
      <c r="G30" s="12">
        <f>F30*E30</f>
        <v>2390480.4</v>
      </c>
      <c r="I30" s="39">
        <f>'Template Format ANALISIS I'!B21</f>
        <v>0.78</v>
      </c>
      <c r="J30" s="13" t="str">
        <f>'Template Format ANALISIS I'!C21</f>
        <v>OH</v>
      </c>
      <c r="K30" s="38" t="str">
        <f>'Template Format ANALISIS I'!D21</f>
        <v xml:space="preserve">Pekerja </v>
      </c>
      <c r="L30" s="79">
        <f>'Template Format ANALISIS I'!E21</f>
        <v>110000</v>
      </c>
      <c r="M30" s="12">
        <f>'Template Format ANALISIS I'!F21</f>
        <v>85800</v>
      </c>
    </row>
    <row r="31" spans="2:20" x14ac:dyDescent="0.3">
      <c r="I31" s="39">
        <f>'Template Format ANALISIS I'!B22</f>
        <v>3.9E-2</v>
      </c>
      <c r="J31" s="13" t="str">
        <f>'Template Format ANALISIS I'!C22</f>
        <v>OH</v>
      </c>
      <c r="K31" s="38" t="str">
        <f>'Template Format ANALISIS I'!D22</f>
        <v>Mandor</v>
      </c>
      <c r="L31" s="79">
        <f>'Template Format ANALISIS I'!E22</f>
        <v>120000</v>
      </c>
      <c r="M31" s="12">
        <f>'Template Format ANALISIS I'!F22</f>
        <v>4680</v>
      </c>
    </row>
    <row r="32" spans="2:20" x14ac:dyDescent="0.3">
      <c r="I32" s="39">
        <f>'Template Format ANALISIS I'!B23</f>
        <v>0.39</v>
      </c>
      <c r="J32" s="13" t="str">
        <f>'Template Format ANALISIS I'!C23</f>
        <v>OH</v>
      </c>
      <c r="K32" s="38" t="str">
        <f>'Template Format ANALISIS I'!D23</f>
        <v xml:space="preserve">Tukang </v>
      </c>
      <c r="L32" s="79">
        <f>'Template Format ANALISIS I'!E23</f>
        <v>130000</v>
      </c>
      <c r="M32" s="12">
        <f>'Template Format ANALISIS I'!F23</f>
        <v>50700</v>
      </c>
    </row>
    <row r="33" spans="2:13" x14ac:dyDescent="0.3">
      <c r="I33" s="39">
        <f>'Template Format ANALISIS I'!B24</f>
        <v>3.9E-2</v>
      </c>
      <c r="J33" s="13" t="str">
        <f>'Template Format ANALISIS I'!C24</f>
        <v>OH</v>
      </c>
      <c r="K33" s="38" t="str">
        <f>'Template Format ANALISIS I'!D24</f>
        <v>Kepala Tukang</v>
      </c>
      <c r="L33" s="79">
        <f>'Template Format ANALISIS I'!E24</f>
        <v>140000</v>
      </c>
      <c r="M33" s="12">
        <f>'Template Format ANALISIS I'!F24</f>
        <v>5460</v>
      </c>
    </row>
    <row r="34" spans="2:13" x14ac:dyDescent="0.3">
      <c r="I34" s="39">
        <f>'Template Format ANALISIS I'!B25</f>
        <v>1.1000000000000001</v>
      </c>
      <c r="J34" s="13" t="str">
        <f>'Template Format ANALISIS I'!C25</f>
        <v>M3</v>
      </c>
      <c r="K34" s="38" t="str">
        <f>'Template Format ANALISIS I'!D25</f>
        <v>Batu Kali / Batu Belah</v>
      </c>
      <c r="L34" s="79">
        <f>'Template Format ANALISIS I'!E25</f>
        <v>270000</v>
      </c>
      <c r="M34" s="12">
        <f>'Template Format ANALISIS I'!F25</f>
        <v>297000</v>
      </c>
    </row>
    <row r="35" spans="2:13" x14ac:dyDescent="0.3">
      <c r="I35" s="39">
        <f>'Template Format ANALISIS I'!B26</f>
        <v>0.432</v>
      </c>
      <c r="J35" s="13" t="str">
        <f>'Template Format ANALISIS I'!C26</f>
        <v>M3</v>
      </c>
      <c r="K35" s="38" t="str">
        <f>'Template Format ANALISIS I'!D26</f>
        <v>Pasir Urug</v>
      </c>
      <c r="L35" s="79">
        <f>'Template Format ANALISIS I'!E26</f>
        <v>200000</v>
      </c>
      <c r="M35" s="12">
        <f>'Template Format ANALISIS I'!F26</f>
        <v>86400</v>
      </c>
    </row>
    <row r="36" spans="2:13" x14ac:dyDescent="0.3">
      <c r="I36" s="39"/>
      <c r="K36" s="38" t="str">
        <f>'Template Format ANALISIS I'!D27</f>
        <v>B.U &amp; Kentungan (10%)</v>
      </c>
      <c r="L36" s="79"/>
      <c r="M36" s="12">
        <f>'Template Format ANALISIS I'!F27</f>
        <v>53004</v>
      </c>
    </row>
    <row r="38" spans="2:13" x14ac:dyDescent="0.3">
      <c r="B38" s="13">
        <v>6</v>
      </c>
      <c r="C38" s="1" t="s">
        <v>26</v>
      </c>
      <c r="D38" s="2" t="s">
        <v>14</v>
      </c>
      <c r="E38" s="11">
        <v>72</v>
      </c>
      <c r="F38" s="108">
        <f>'Template Format ANALISIS I'!F35</f>
        <v>158620</v>
      </c>
      <c r="G38" s="12">
        <f>F38*E38</f>
        <v>11420640</v>
      </c>
      <c r="I38" s="39">
        <f>'Template Format ANALISIS I'!B31</f>
        <v>0.3</v>
      </c>
      <c r="J38" s="13" t="str">
        <f>'Template Format ANALISIS I'!C31</f>
        <v>OH</v>
      </c>
      <c r="K38" s="38" t="str">
        <f>'Template Format ANALISIS I'!D31</f>
        <v xml:space="preserve">Pekerja </v>
      </c>
      <c r="L38" s="8">
        <f>'Template Format ANALISIS I'!E31</f>
        <v>110000</v>
      </c>
      <c r="M38" s="12">
        <f>'Template Format ANALISIS I'!F31</f>
        <v>33000</v>
      </c>
    </row>
    <row r="39" spans="2:13" x14ac:dyDescent="0.3">
      <c r="F39" s="108"/>
      <c r="I39" s="39">
        <f>'Template Format ANALISIS I'!B32</f>
        <v>0.01</v>
      </c>
      <c r="J39" s="13" t="str">
        <f>'Template Format ANALISIS I'!C32</f>
        <v>OH</v>
      </c>
      <c r="K39" s="38" t="str">
        <f>'Template Format ANALISIS I'!D32</f>
        <v>Mandor</v>
      </c>
      <c r="L39" s="8">
        <f>'Template Format ANALISIS I'!E32</f>
        <v>120000</v>
      </c>
      <c r="M39" s="12">
        <f>'Template Format ANALISIS I'!F32</f>
        <v>1200</v>
      </c>
    </row>
    <row r="40" spans="2:13" x14ac:dyDescent="0.3">
      <c r="F40" s="108"/>
      <c r="I40" s="39">
        <f>'Template Format ANALISIS I'!B33</f>
        <v>1</v>
      </c>
      <c r="J40" s="13" t="str">
        <f>'Template Format ANALISIS I'!C33</f>
        <v>M3</v>
      </c>
      <c r="K40" s="38" t="str">
        <f>'Template Format ANALISIS I'!D33</f>
        <v>Tanah urug</v>
      </c>
      <c r="L40" s="8">
        <f>'Template Format ANALISIS I'!E33</f>
        <v>110000</v>
      </c>
      <c r="M40" s="12">
        <f>'Template Format ANALISIS I'!F33</f>
        <v>110000</v>
      </c>
    </row>
    <row r="41" spans="2:13" x14ac:dyDescent="0.3">
      <c r="K41" s="38" t="str">
        <f>'Template Format ANALISIS I'!D34</f>
        <v>B.U &amp; Kentungan (10%)</v>
      </c>
      <c r="M41" s="12">
        <f>'Template Format ANALISIS I'!F34</f>
        <v>14420</v>
      </c>
    </row>
    <row r="43" spans="2:13" x14ac:dyDescent="0.3">
      <c r="B43" s="71" t="s">
        <v>28</v>
      </c>
      <c r="C43" s="10" t="s">
        <v>29</v>
      </c>
    </row>
    <row r="44" spans="2:13" x14ac:dyDescent="0.3">
      <c r="B44" s="13">
        <v>1</v>
      </c>
      <c r="C44" s="1" t="s">
        <v>184</v>
      </c>
    </row>
    <row r="45" spans="2:13" x14ac:dyDescent="0.3">
      <c r="B45" s="13" t="s">
        <v>185</v>
      </c>
      <c r="C45" s="1" t="s">
        <v>186</v>
      </c>
      <c r="D45" s="2" t="s">
        <v>14</v>
      </c>
      <c r="E45" s="11">
        <v>122.08</v>
      </c>
      <c r="F45" s="112">
        <f>'Template Format ANALISIS I'!F263 - 65505</f>
        <v>1619860</v>
      </c>
      <c r="G45" s="12">
        <f>F45*E45</f>
        <v>197752508.80000001</v>
      </c>
      <c r="I45" s="26">
        <f>'Template Format ANALISIS I'!B258</f>
        <v>0.876</v>
      </c>
      <c r="J45" s="115" t="str">
        <f>'Template Format ANALISIS I'!C258</f>
        <v>OH</v>
      </c>
      <c r="K45" s="115" t="str">
        <f>'Template Format ANALISIS I'!D258</f>
        <v>Pekerja</v>
      </c>
      <c r="L45" s="74">
        <f>'Template Format ANALISIS I'!E258</f>
        <v>110000</v>
      </c>
      <c r="M45" s="44">
        <f>'Template Format ANALISIS I'!F258</f>
        <v>96360</v>
      </c>
    </row>
    <row r="46" spans="2:13" x14ac:dyDescent="0.3">
      <c r="I46" s="26">
        <f>'Template Format ANALISIS I'!B259</f>
        <v>8.3000000000000004E-2</v>
      </c>
      <c r="J46" s="115" t="str">
        <f>'Template Format ANALISIS I'!C259</f>
        <v>OH</v>
      </c>
      <c r="K46" s="115" t="str">
        <f>'Template Format ANALISIS I'!D259</f>
        <v>Mandor</v>
      </c>
      <c r="L46" s="74">
        <f>'Template Format ANALISIS I'!E259</f>
        <v>130000</v>
      </c>
      <c r="M46" s="44">
        <f>'Template Format ANALISIS I'!F259</f>
        <v>10790</v>
      </c>
    </row>
    <row r="47" spans="2:13" x14ac:dyDescent="0.3">
      <c r="I47" s="26">
        <f>'Template Format ANALISIS I'!B260</f>
        <v>1</v>
      </c>
      <c r="J47" s="115" t="str">
        <f>'Template Format ANALISIS I'!C260</f>
        <v>M3</v>
      </c>
      <c r="K47" s="115" t="str">
        <f>'Template Format ANALISIS I'!D260</f>
        <v>Beton Ready Mix K-300</v>
      </c>
      <c r="L47" s="74">
        <f>'Template Format ANALISIS I'!E260</f>
        <v>1350000</v>
      </c>
      <c r="M47" s="44">
        <f>'Template Format ANALISIS I'!F260</f>
        <v>1350000</v>
      </c>
    </row>
    <row r="48" spans="2:13" x14ac:dyDescent="0.3">
      <c r="B48" s="71"/>
      <c r="C48" s="10"/>
      <c r="I48" s="26">
        <f>'Template Format ANALISIS I'!B261</f>
        <v>0.5</v>
      </c>
      <c r="J48" s="115" t="str">
        <f>'Template Format ANALISIS I'!C261</f>
        <v>Jam</v>
      </c>
      <c r="K48" s="115" t="str">
        <f>'Template Format ANALISIS I'!D261</f>
        <v>Concrete Pump</v>
      </c>
      <c r="L48" s="74">
        <f>'Template Format ANALISIS I'!E261</f>
        <v>150000</v>
      </c>
      <c r="M48" s="44">
        <f>'Template Format ANALISIS I'!F261</f>
        <v>75000</v>
      </c>
    </row>
    <row r="49" spans="2:13" x14ac:dyDescent="0.3">
      <c r="B49" s="71"/>
      <c r="C49" s="10"/>
      <c r="I49" s="26"/>
      <c r="J49" s="115"/>
      <c r="K49" s="115" t="str">
        <f>'Template Format ANALISIS I'!D262</f>
        <v>B.U &amp; Kentungan (10%)</v>
      </c>
      <c r="L49" s="74"/>
      <c r="M49" s="44">
        <f>'Template Format ANALISIS I'!F262</f>
        <v>153215</v>
      </c>
    </row>
    <row r="50" spans="2:13" x14ac:dyDescent="0.3">
      <c r="B50" s="71"/>
      <c r="C50" s="10"/>
    </row>
    <row r="51" spans="2:13" x14ac:dyDescent="0.3">
      <c r="B51" s="13" t="s">
        <v>191</v>
      </c>
      <c r="C51" s="1" t="s">
        <v>192</v>
      </c>
      <c r="D51" s="2" t="s">
        <v>72</v>
      </c>
      <c r="E51" s="11">
        <v>13337.71</v>
      </c>
      <c r="F51" s="112">
        <f>'Template Format ANALISIS I'!F275 - 538.5</f>
        <v>20000</v>
      </c>
      <c r="G51" s="12">
        <f>F51*E51</f>
        <v>266754199.99999997</v>
      </c>
      <c r="I51" s="26">
        <f>'Template Format ANALISIS I'!B268</f>
        <v>7.000000000000001E-3</v>
      </c>
      <c r="J51" s="115" t="str">
        <f>'Template Format ANALISIS I'!C268</f>
        <v>OH</v>
      </c>
      <c r="K51" s="115" t="str">
        <f>'Template Format ANALISIS I'!D268</f>
        <v xml:space="preserve">Pekerja </v>
      </c>
      <c r="L51" s="74">
        <f>'Template Format ANALISIS I'!E268</f>
        <v>110000</v>
      </c>
      <c r="M51" s="44">
        <f>'Template Format ANALISIS I'!F268</f>
        <v>770.00000000000011</v>
      </c>
    </row>
    <row r="52" spans="2:13" x14ac:dyDescent="0.3">
      <c r="B52" s="71"/>
      <c r="C52" s="10"/>
      <c r="I52" s="26">
        <f>'Template Format ANALISIS I'!B269</f>
        <v>7.000000000000001E-3</v>
      </c>
      <c r="J52" s="115" t="str">
        <f>'Template Format ANALISIS I'!C269</f>
        <v>OH</v>
      </c>
      <c r="K52" s="115" t="str">
        <f>'Template Format ANALISIS I'!D269</f>
        <v>Tukang Besi</v>
      </c>
      <c r="L52" s="74">
        <f>'Template Format ANALISIS I'!E269</f>
        <v>130000</v>
      </c>
      <c r="M52" s="44">
        <f>'Template Format ANALISIS I'!F269</f>
        <v>910.00000000000011</v>
      </c>
    </row>
    <row r="53" spans="2:13" x14ac:dyDescent="0.3">
      <c r="B53" s="71"/>
      <c r="C53" s="10"/>
      <c r="I53" s="26">
        <f>'Template Format ANALISIS I'!B270</f>
        <v>6.9999999999999999E-4</v>
      </c>
      <c r="J53" s="115" t="str">
        <f>'Template Format ANALISIS I'!C270</f>
        <v>OH</v>
      </c>
      <c r="K53" s="115" t="str">
        <f>'Template Format ANALISIS I'!D270</f>
        <v>Kepala Tukang</v>
      </c>
      <c r="L53" s="74">
        <f>'Template Format ANALISIS I'!E270</f>
        <v>140000</v>
      </c>
      <c r="M53" s="44">
        <f>'Template Format ANALISIS I'!F270</f>
        <v>98</v>
      </c>
    </row>
    <row r="54" spans="2:13" x14ac:dyDescent="0.3">
      <c r="B54" s="71"/>
      <c r="C54" s="10"/>
      <c r="I54" s="26">
        <f>'Template Format ANALISIS I'!B271</f>
        <v>4.0000000000000002E-4</v>
      </c>
      <c r="J54" s="115" t="str">
        <f>'Template Format ANALISIS I'!C271</f>
        <v>OH</v>
      </c>
      <c r="K54" s="115" t="str">
        <f>'Template Format ANALISIS I'!D271</f>
        <v>Mandor</v>
      </c>
      <c r="L54" s="74">
        <f>'Template Format ANALISIS I'!E271</f>
        <v>120000</v>
      </c>
      <c r="M54" s="44">
        <f>'Template Format ANALISIS I'!F271</f>
        <v>48</v>
      </c>
    </row>
    <row r="55" spans="2:13" x14ac:dyDescent="0.3">
      <c r="B55" s="71"/>
      <c r="C55" s="10"/>
      <c r="I55" s="26">
        <f>'Template Format ANALISIS I'!B273</f>
        <v>1.05</v>
      </c>
      <c r="J55" s="115" t="str">
        <f>'Template Format ANALISIS I'!C273</f>
        <v>Kg</v>
      </c>
      <c r="K55" s="115" t="str">
        <f>'Template Format ANALISIS I'!D273</f>
        <v>Besi Beton Polos</v>
      </c>
      <c r="L55" s="74">
        <f>'Template Format ANALISIS I'!E273</f>
        <v>17500</v>
      </c>
      <c r="M55" s="44">
        <f>'Template Format ANALISIS I'!F273</f>
        <v>18375</v>
      </c>
    </row>
    <row r="56" spans="2:13" x14ac:dyDescent="0.3">
      <c r="B56" s="71"/>
      <c r="C56" s="10"/>
      <c r="I56" s="26">
        <f>'Template Format ANALISIS I'!B274</f>
        <v>1.4999999999999999E-2</v>
      </c>
      <c r="J56" s="115" t="str">
        <f>'Template Format ANALISIS I'!C274</f>
        <v>Kg</v>
      </c>
      <c r="K56" s="115" t="str">
        <f>'Template Format ANALISIS I'!D274</f>
        <v>Kawat Beton</v>
      </c>
      <c r="L56" s="74">
        <f>'Template Format ANALISIS I'!E274</f>
        <v>22500</v>
      </c>
      <c r="M56" s="44">
        <f>'Template Format ANALISIS I'!F274</f>
        <v>337.5</v>
      </c>
    </row>
    <row r="57" spans="2:13" x14ac:dyDescent="0.3">
      <c r="B57" s="71"/>
      <c r="C57" s="10"/>
      <c r="I57" s="26"/>
      <c r="J57" s="115"/>
      <c r="K57" s="115"/>
      <c r="L57" s="74"/>
      <c r="M57" s="44"/>
    </row>
    <row r="58" spans="2:13" x14ac:dyDescent="0.3">
      <c r="B58" s="13" t="s">
        <v>78</v>
      </c>
      <c r="C58" s="1" t="s">
        <v>80</v>
      </c>
      <c r="D58" s="2" t="s">
        <v>64</v>
      </c>
      <c r="E58" s="11">
        <v>25.43</v>
      </c>
      <c r="F58" s="112">
        <f>'Template Format ANALISIS I'!F289 - 31016</f>
        <v>270919</v>
      </c>
      <c r="G58" s="12">
        <f>F58*E58</f>
        <v>6889470.1699999999</v>
      </c>
      <c r="I58" s="26">
        <f>'Template Format ANALISIS I'!B280</f>
        <v>0.22</v>
      </c>
      <c r="J58" s="115" t="str">
        <f>'Template Format ANALISIS I'!C280</f>
        <v>OH</v>
      </c>
      <c r="K58" s="115" t="str">
        <f>'Template Format ANALISIS I'!D280</f>
        <v xml:space="preserve">Pekerja </v>
      </c>
      <c r="L58" s="74">
        <f>'Template Format ANALISIS I'!E280</f>
        <v>110000</v>
      </c>
      <c r="M58" s="44">
        <f>'Template Format ANALISIS I'!F280</f>
        <v>24200</v>
      </c>
    </row>
    <row r="59" spans="2:13" x14ac:dyDescent="0.3">
      <c r="I59" s="26">
        <f>'Template Format ANALISIS I'!B281</f>
        <v>1.1000000000000001E-2</v>
      </c>
      <c r="J59" s="115" t="str">
        <f>'Template Format ANALISIS I'!C281</f>
        <v>OH</v>
      </c>
      <c r="K59" s="115" t="str">
        <f>'Template Format ANALISIS I'!D281</f>
        <v>Mandor</v>
      </c>
      <c r="L59" s="74">
        <f>'Template Format ANALISIS I'!E281</f>
        <v>120000</v>
      </c>
      <c r="M59" s="44">
        <f>'Template Format ANALISIS I'!F281</f>
        <v>1320.0000000000002</v>
      </c>
    </row>
    <row r="60" spans="2:13" x14ac:dyDescent="0.3">
      <c r="I60" s="26">
        <f>'Template Format ANALISIS I'!B282</f>
        <v>0.16500000000000001</v>
      </c>
      <c r="J60" s="115" t="str">
        <f>'Template Format ANALISIS I'!C282</f>
        <v>OH</v>
      </c>
      <c r="K60" s="115" t="str">
        <f>'Template Format ANALISIS I'!D282</f>
        <v>Tukang Kayu</v>
      </c>
      <c r="L60" s="74">
        <f>'Template Format ANALISIS I'!E282</f>
        <v>130000</v>
      </c>
      <c r="M60" s="44">
        <f>'Template Format ANALISIS I'!F282</f>
        <v>21450</v>
      </c>
    </row>
    <row r="61" spans="2:13" x14ac:dyDescent="0.3">
      <c r="I61" s="26">
        <f>'Template Format ANALISIS I'!B283</f>
        <v>8.2500000000000004E-3</v>
      </c>
      <c r="J61" s="115" t="str">
        <f>'Template Format ANALISIS I'!C283</f>
        <v>OH</v>
      </c>
      <c r="K61" s="115" t="str">
        <f>'Template Format ANALISIS I'!D283</f>
        <v>Kepala Tukang</v>
      </c>
      <c r="L61" s="74">
        <f>'Template Format ANALISIS I'!E283</f>
        <v>140000</v>
      </c>
      <c r="M61" s="44">
        <f>'Template Format ANALISIS I'!F283</f>
        <v>1155</v>
      </c>
    </row>
    <row r="62" spans="2:13" x14ac:dyDescent="0.3">
      <c r="I62" s="26">
        <f>'Template Format ANALISIS I'!B285</f>
        <v>0.04</v>
      </c>
      <c r="J62" s="115" t="str">
        <f>'Template Format ANALISIS I'!C285</f>
        <v>M3</v>
      </c>
      <c r="K62" s="115" t="str">
        <f>'Template Format ANALISIS I'!D285</f>
        <v>Kayu Balok Kls III</v>
      </c>
      <c r="L62" s="74">
        <f>'Template Format ANALISIS I'!E285</f>
        <v>2485000</v>
      </c>
      <c r="M62" s="44">
        <f>'Template Format ANALISIS I'!F285</f>
        <v>99400</v>
      </c>
    </row>
    <row r="63" spans="2:13" x14ac:dyDescent="0.3">
      <c r="I63" s="26">
        <f>'Template Format ANALISIS I'!B286</f>
        <v>0.3</v>
      </c>
      <c r="J63" s="115" t="str">
        <f>'Template Format ANALISIS I'!C286</f>
        <v>Kg</v>
      </c>
      <c r="K63" s="115" t="str">
        <f>'Template Format ANALISIS I'!D286</f>
        <v>Paku 5 cm - 12 cm</v>
      </c>
      <c r="L63" s="74">
        <f>'Template Format ANALISIS I'!E286</f>
        <v>18000</v>
      </c>
      <c r="M63" s="44">
        <f>'Template Format ANALISIS I'!F286</f>
        <v>5400</v>
      </c>
    </row>
    <row r="64" spans="2:13" x14ac:dyDescent="0.3">
      <c r="I64" s="26">
        <f>'Template Format ANALISIS I'!B287</f>
        <v>0.1</v>
      </c>
      <c r="J64" s="115" t="str">
        <f>'Template Format ANALISIS I'!C287</f>
        <v>Ltr</v>
      </c>
      <c r="K64" s="115" t="str">
        <f>'Template Format ANALISIS I'!D287</f>
        <v xml:space="preserve">Minyak Bekisting </v>
      </c>
      <c r="L64" s="74">
        <f>'Template Format ANALISIS I'!E287</f>
        <v>10000</v>
      </c>
      <c r="M64" s="44">
        <f>'Template Format ANALISIS I'!F287</f>
        <v>1000</v>
      </c>
    </row>
    <row r="65" spans="2:13" x14ac:dyDescent="0.3">
      <c r="I65" s="26">
        <f>'Template Format ANALISIS I'!B288</f>
        <v>0.82</v>
      </c>
      <c r="J65" s="115" t="str">
        <f>'Template Format ANALISIS I'!C288</f>
        <v>Lbr</v>
      </c>
      <c r="K65" s="115" t="str">
        <f>'Template Format ANALISIS I'!D288</f>
        <v>Plywood Tebal 9 mm/Papan</v>
      </c>
      <c r="L65" s="74">
        <f>'Template Format ANALISIS I'!E288</f>
        <v>180500</v>
      </c>
      <c r="M65" s="44">
        <f>'Template Format ANALISIS I'!F288</f>
        <v>148010</v>
      </c>
    </row>
    <row r="66" spans="2:13" x14ac:dyDescent="0.3">
      <c r="B66" s="71"/>
      <c r="C66" s="10"/>
      <c r="I66" s="26"/>
      <c r="J66" s="115"/>
      <c r="K66" s="115"/>
      <c r="L66" s="74"/>
      <c r="M66" s="44"/>
    </row>
    <row r="67" spans="2:13" x14ac:dyDescent="0.3">
      <c r="B67" s="13">
        <v>2</v>
      </c>
      <c r="C67" s="1" t="s">
        <v>199</v>
      </c>
      <c r="I67" s="26"/>
      <c r="J67" s="115"/>
      <c r="K67" s="115"/>
      <c r="L67" s="74"/>
      <c r="M67" s="44"/>
    </row>
    <row r="68" spans="2:13" x14ac:dyDescent="0.3">
      <c r="B68" s="13" t="s">
        <v>185</v>
      </c>
      <c r="C68" s="1" t="s">
        <v>186</v>
      </c>
      <c r="D68" s="2" t="s">
        <v>14</v>
      </c>
      <c r="E68" s="11">
        <v>42.24</v>
      </c>
      <c r="F68" s="112">
        <f>'Template Format ANALISIS I'!F263 - 65505</f>
        <v>1619860</v>
      </c>
      <c r="G68" s="12">
        <f>F68*E68</f>
        <v>68422886.400000006</v>
      </c>
      <c r="I68" s="26">
        <f>'Template Format ANALISIS I'!B258</f>
        <v>0.876</v>
      </c>
      <c r="J68" s="26" t="str">
        <f>'Template Format ANALISIS I'!C258</f>
        <v>OH</v>
      </c>
      <c r="K68" s="26" t="str">
        <f>'Template Format ANALISIS I'!D258</f>
        <v>Pekerja</v>
      </c>
      <c r="L68" s="74">
        <f>'Template Format ANALISIS I'!E258</f>
        <v>110000</v>
      </c>
      <c r="M68" s="44">
        <f>'Template Format ANALISIS I'!F258</f>
        <v>96360</v>
      </c>
    </row>
    <row r="69" spans="2:13" x14ac:dyDescent="0.3">
      <c r="I69" s="26">
        <f>'Template Format ANALISIS I'!B259</f>
        <v>8.3000000000000004E-2</v>
      </c>
      <c r="J69" s="26" t="str">
        <f>'Template Format ANALISIS I'!C259</f>
        <v>OH</v>
      </c>
      <c r="K69" s="26" t="str">
        <f>'Template Format ANALISIS I'!D259</f>
        <v>Mandor</v>
      </c>
      <c r="L69" s="74">
        <f>'Template Format ANALISIS I'!E259</f>
        <v>130000</v>
      </c>
      <c r="M69" s="44">
        <f>'Template Format ANALISIS I'!F259</f>
        <v>10790</v>
      </c>
    </row>
    <row r="70" spans="2:13" x14ac:dyDescent="0.3">
      <c r="I70" s="26">
        <f>'Template Format ANALISIS I'!B260</f>
        <v>1</v>
      </c>
      <c r="J70" s="26" t="str">
        <f>'Template Format ANALISIS I'!C260</f>
        <v>M3</v>
      </c>
      <c r="K70" s="26" t="str">
        <f>'Template Format ANALISIS I'!D260</f>
        <v>Beton Ready Mix K-300</v>
      </c>
      <c r="L70" s="74">
        <f>'Template Format ANALISIS I'!E260</f>
        <v>1350000</v>
      </c>
      <c r="M70" s="44">
        <f>'Template Format ANALISIS I'!F260</f>
        <v>1350000</v>
      </c>
    </row>
    <row r="71" spans="2:13" x14ac:dyDescent="0.3">
      <c r="B71" s="71"/>
      <c r="C71" s="10"/>
      <c r="I71" s="26">
        <f>'Template Format ANALISIS I'!B261</f>
        <v>0.5</v>
      </c>
      <c r="J71" s="26" t="str">
        <f>'Template Format ANALISIS I'!C261</f>
        <v>Jam</v>
      </c>
      <c r="K71" s="26" t="str">
        <f>'Template Format ANALISIS I'!D261</f>
        <v>Concrete Pump</v>
      </c>
      <c r="L71" s="74">
        <f>'Template Format ANALISIS I'!E261</f>
        <v>150000</v>
      </c>
      <c r="M71" s="44">
        <f>'Template Format ANALISIS I'!F261</f>
        <v>75000</v>
      </c>
    </row>
    <row r="72" spans="2:13" x14ac:dyDescent="0.3">
      <c r="B72" s="71"/>
      <c r="C72" s="10"/>
      <c r="I72" s="26"/>
      <c r="J72" s="26"/>
      <c r="K72" s="26" t="str">
        <f>'Template Format ANALISIS I'!D262</f>
        <v>B.U &amp; Kentungan (10%)</v>
      </c>
      <c r="L72" s="74"/>
      <c r="M72" s="44">
        <f>'Template Format ANALISIS I'!F262</f>
        <v>153215</v>
      </c>
    </row>
    <row r="73" spans="2:13" x14ac:dyDescent="0.3">
      <c r="B73" s="71"/>
      <c r="C73" s="10"/>
    </row>
    <row r="74" spans="2:13" x14ac:dyDescent="0.3">
      <c r="B74" s="13" t="s">
        <v>191</v>
      </c>
      <c r="C74" s="1" t="s">
        <v>192</v>
      </c>
      <c r="D74" s="2" t="s">
        <v>72</v>
      </c>
      <c r="E74" s="11">
        <v>4721.66</v>
      </c>
      <c r="F74" s="112">
        <f>'Template Format ANALISIS I'!F275 - 538.5</f>
        <v>20000</v>
      </c>
      <c r="G74" s="12">
        <f>F74*E74</f>
        <v>94433200</v>
      </c>
      <c r="I74" s="26">
        <f>'Template Format ANALISIS I'!B268</f>
        <v>7.000000000000001E-3</v>
      </c>
      <c r="J74" s="26" t="str">
        <f>'Template Format ANALISIS I'!C268</f>
        <v>OH</v>
      </c>
      <c r="K74" s="26" t="str">
        <f>'Template Format ANALISIS I'!D268</f>
        <v xml:space="preserve">Pekerja </v>
      </c>
      <c r="L74" s="74">
        <f>'Template Format ANALISIS I'!E268</f>
        <v>110000</v>
      </c>
      <c r="M74" s="44">
        <f>'Template Format ANALISIS I'!F268</f>
        <v>770.00000000000011</v>
      </c>
    </row>
    <row r="75" spans="2:13" x14ac:dyDescent="0.3">
      <c r="B75" s="71"/>
      <c r="C75" s="10"/>
      <c r="I75" s="26">
        <f>'Template Format ANALISIS I'!B269</f>
        <v>7.000000000000001E-3</v>
      </c>
      <c r="J75" s="26" t="str">
        <f>'Template Format ANALISIS I'!C269</f>
        <v>OH</v>
      </c>
      <c r="K75" s="26" t="str">
        <f>'Template Format ANALISIS I'!D269</f>
        <v>Tukang Besi</v>
      </c>
      <c r="L75" s="74">
        <f>'Template Format ANALISIS I'!E269</f>
        <v>130000</v>
      </c>
      <c r="M75" s="44">
        <f>'Template Format ANALISIS I'!F269</f>
        <v>910.00000000000011</v>
      </c>
    </row>
    <row r="76" spans="2:13" x14ac:dyDescent="0.3">
      <c r="B76" s="71"/>
      <c r="C76" s="10"/>
      <c r="I76" s="26">
        <f>'Template Format ANALISIS I'!B270</f>
        <v>6.9999999999999999E-4</v>
      </c>
      <c r="J76" s="26" t="str">
        <f>'Template Format ANALISIS I'!C270</f>
        <v>OH</v>
      </c>
      <c r="K76" s="26" t="str">
        <f>'Template Format ANALISIS I'!D270</f>
        <v>Kepala Tukang</v>
      </c>
      <c r="L76" s="74">
        <f>'Template Format ANALISIS I'!E270</f>
        <v>140000</v>
      </c>
      <c r="M76" s="44">
        <f>'Template Format ANALISIS I'!F270</f>
        <v>98</v>
      </c>
    </row>
    <row r="77" spans="2:13" x14ac:dyDescent="0.3">
      <c r="B77" s="71"/>
      <c r="C77" s="10"/>
      <c r="I77" s="26">
        <f>'Template Format ANALISIS I'!B271</f>
        <v>4.0000000000000002E-4</v>
      </c>
      <c r="J77" s="26" t="str">
        <f>'Template Format ANALISIS I'!C271</f>
        <v>OH</v>
      </c>
      <c r="K77" s="26" t="str">
        <f>'Template Format ANALISIS I'!D271</f>
        <v>Mandor</v>
      </c>
      <c r="L77" s="74">
        <f>'Template Format ANALISIS I'!E271</f>
        <v>120000</v>
      </c>
      <c r="M77" s="44">
        <f>'Template Format ANALISIS I'!F271</f>
        <v>48</v>
      </c>
    </row>
    <row r="78" spans="2:13" x14ac:dyDescent="0.3">
      <c r="B78" s="71"/>
      <c r="C78" s="10"/>
      <c r="I78" s="26">
        <f>'Template Format ANALISIS I'!B273</f>
        <v>1.05</v>
      </c>
      <c r="J78" s="26" t="str">
        <f>'Template Format ANALISIS I'!C273</f>
        <v>Kg</v>
      </c>
      <c r="K78" s="26" t="str">
        <f>'Template Format ANALISIS I'!D273</f>
        <v>Besi Beton Polos</v>
      </c>
      <c r="L78" s="74">
        <f>'Template Format ANALISIS I'!E273</f>
        <v>17500</v>
      </c>
      <c r="M78" s="44">
        <f>'Template Format ANALISIS I'!F273</f>
        <v>18375</v>
      </c>
    </row>
    <row r="79" spans="2:13" x14ac:dyDescent="0.3">
      <c r="B79" s="71"/>
      <c r="C79" s="10"/>
      <c r="I79" s="26">
        <f>'Template Format ANALISIS I'!B274</f>
        <v>1.4999999999999999E-2</v>
      </c>
      <c r="J79" s="26" t="str">
        <f>'Template Format ANALISIS I'!C274</f>
        <v>Kg</v>
      </c>
      <c r="K79" s="26" t="str">
        <f>'Template Format ANALISIS I'!D274</f>
        <v>Kawat Beton</v>
      </c>
      <c r="L79" s="74">
        <f>'Template Format ANALISIS I'!E274</f>
        <v>22500</v>
      </c>
      <c r="M79" s="44">
        <f>'Template Format ANALISIS I'!F274</f>
        <v>337.5</v>
      </c>
    </row>
    <row r="80" spans="2:13" x14ac:dyDescent="0.3">
      <c r="B80" s="71"/>
      <c r="C80" s="10"/>
      <c r="I80" s="26"/>
      <c r="J80" s="115"/>
      <c r="K80" s="115"/>
      <c r="L80" s="74"/>
      <c r="M80" s="44"/>
    </row>
    <row r="81" spans="2:13" x14ac:dyDescent="0.3">
      <c r="B81" s="13" t="s">
        <v>78</v>
      </c>
      <c r="C81" s="1" t="s">
        <v>80</v>
      </c>
      <c r="D81" s="2" t="s">
        <v>64</v>
      </c>
      <c r="E81" s="11">
        <v>110.08</v>
      </c>
      <c r="F81" s="112">
        <f>'Template Format ANALISIS I'!F289 - 31016</f>
        <v>270919</v>
      </c>
      <c r="G81" s="12">
        <f>F81*E81</f>
        <v>29822763.52</v>
      </c>
      <c r="I81" s="26">
        <f>'Template Format ANALISIS I'!B280</f>
        <v>0.22</v>
      </c>
      <c r="J81" s="26" t="str">
        <f>'Template Format ANALISIS I'!C280</f>
        <v>OH</v>
      </c>
      <c r="K81" s="26" t="str">
        <f>'Template Format ANALISIS I'!D280</f>
        <v xml:space="preserve">Pekerja </v>
      </c>
      <c r="L81" s="74">
        <f>'Template Format ANALISIS I'!E280</f>
        <v>110000</v>
      </c>
      <c r="M81" s="44">
        <f>'Template Format ANALISIS I'!F280</f>
        <v>24200</v>
      </c>
    </row>
    <row r="82" spans="2:13" x14ac:dyDescent="0.3">
      <c r="I82" s="26">
        <f>'Template Format ANALISIS I'!B281</f>
        <v>1.1000000000000001E-2</v>
      </c>
      <c r="J82" s="26" t="str">
        <f>'Template Format ANALISIS I'!C281</f>
        <v>OH</v>
      </c>
      <c r="K82" s="26" t="str">
        <f>'Template Format ANALISIS I'!D281</f>
        <v>Mandor</v>
      </c>
      <c r="L82" s="74">
        <f>'Template Format ANALISIS I'!E281</f>
        <v>120000</v>
      </c>
      <c r="M82" s="44">
        <f>'Template Format ANALISIS I'!F281</f>
        <v>1320.0000000000002</v>
      </c>
    </row>
    <row r="83" spans="2:13" x14ac:dyDescent="0.3">
      <c r="I83" s="26">
        <f>'Template Format ANALISIS I'!B282</f>
        <v>0.16500000000000001</v>
      </c>
      <c r="J83" s="26" t="str">
        <f>'Template Format ANALISIS I'!C282</f>
        <v>OH</v>
      </c>
      <c r="K83" s="26" t="str">
        <f>'Template Format ANALISIS I'!D282</f>
        <v>Tukang Kayu</v>
      </c>
      <c r="L83" s="74">
        <f>'Template Format ANALISIS I'!E282</f>
        <v>130000</v>
      </c>
      <c r="M83" s="44">
        <f>'Template Format ANALISIS I'!F282</f>
        <v>21450</v>
      </c>
    </row>
    <row r="84" spans="2:13" x14ac:dyDescent="0.3">
      <c r="I84" s="26">
        <f>'Template Format ANALISIS I'!B283</f>
        <v>8.2500000000000004E-3</v>
      </c>
      <c r="J84" s="26" t="str">
        <f>'Template Format ANALISIS I'!C283</f>
        <v>OH</v>
      </c>
      <c r="K84" s="26" t="str">
        <f>'Template Format ANALISIS I'!D283</f>
        <v>Kepala Tukang</v>
      </c>
      <c r="L84" s="74">
        <f>'Template Format ANALISIS I'!E283</f>
        <v>140000</v>
      </c>
      <c r="M84" s="44">
        <f>'Template Format ANALISIS I'!F283</f>
        <v>1155</v>
      </c>
    </row>
    <row r="85" spans="2:13" x14ac:dyDescent="0.3">
      <c r="I85" s="26">
        <f>'Template Format ANALISIS I'!B285</f>
        <v>0.04</v>
      </c>
      <c r="J85" s="26" t="str">
        <f>'Template Format ANALISIS I'!C285</f>
        <v>M3</v>
      </c>
      <c r="K85" s="26" t="str">
        <f>'Template Format ANALISIS I'!D285</f>
        <v>Kayu Balok Kls III</v>
      </c>
      <c r="L85" s="74">
        <f>'Template Format ANALISIS I'!E285</f>
        <v>2485000</v>
      </c>
      <c r="M85" s="44">
        <f>'Template Format ANALISIS I'!F285</f>
        <v>99400</v>
      </c>
    </row>
    <row r="86" spans="2:13" x14ac:dyDescent="0.3">
      <c r="I86" s="26">
        <f>'Template Format ANALISIS I'!B286</f>
        <v>0.3</v>
      </c>
      <c r="J86" s="26" t="str">
        <f>'Template Format ANALISIS I'!C286</f>
        <v>Kg</v>
      </c>
      <c r="K86" s="26" t="str">
        <f>'Template Format ANALISIS I'!D286</f>
        <v>Paku 5 cm - 12 cm</v>
      </c>
      <c r="L86" s="74">
        <f>'Template Format ANALISIS I'!E286</f>
        <v>18000</v>
      </c>
      <c r="M86" s="44">
        <f>'Template Format ANALISIS I'!F286</f>
        <v>5400</v>
      </c>
    </row>
    <row r="87" spans="2:13" x14ac:dyDescent="0.3">
      <c r="I87" s="26">
        <f>'Template Format ANALISIS I'!B287</f>
        <v>0.1</v>
      </c>
      <c r="J87" s="26" t="str">
        <f>'Template Format ANALISIS I'!C287</f>
        <v>Ltr</v>
      </c>
      <c r="K87" s="26" t="str">
        <f>'Template Format ANALISIS I'!D287</f>
        <v xml:space="preserve">Minyak Bekisting </v>
      </c>
      <c r="L87" s="74">
        <f>'Template Format ANALISIS I'!E287</f>
        <v>10000</v>
      </c>
      <c r="M87" s="44">
        <f>'Template Format ANALISIS I'!F287</f>
        <v>1000</v>
      </c>
    </row>
    <row r="88" spans="2:13" x14ac:dyDescent="0.3">
      <c r="I88" s="26">
        <f>'Template Format ANALISIS I'!B288</f>
        <v>0.82</v>
      </c>
      <c r="J88" s="26" t="str">
        <f>'Template Format ANALISIS I'!C288</f>
        <v>Lbr</v>
      </c>
      <c r="K88" s="26" t="str">
        <f>'Template Format ANALISIS I'!D288</f>
        <v>Plywood Tebal 9 mm/Papan</v>
      </c>
      <c r="L88" s="74">
        <f>'Template Format ANALISIS I'!E288</f>
        <v>180500</v>
      </c>
      <c r="M88" s="44">
        <f>'Template Format ANALISIS I'!F288</f>
        <v>148010</v>
      </c>
    </row>
    <row r="89" spans="2:13" x14ac:dyDescent="0.3">
      <c r="B89" s="71"/>
      <c r="C89" s="10"/>
    </row>
    <row r="90" spans="2:13" x14ac:dyDescent="0.3">
      <c r="B90" s="13">
        <v>5</v>
      </c>
      <c r="C90" s="1" t="s">
        <v>30</v>
      </c>
      <c r="D90" s="2" t="s">
        <v>14</v>
      </c>
      <c r="E90" s="11">
        <v>84</v>
      </c>
      <c r="F90" s="108">
        <f>'Template Format ANALISIS I'!F46</f>
        <v>990990</v>
      </c>
      <c r="G90" s="12">
        <f>F90*E90</f>
        <v>83243160</v>
      </c>
      <c r="I90" s="39">
        <f>'Template Format ANALISIS I'!B38</f>
        <v>1.5</v>
      </c>
      <c r="J90" s="38" t="str">
        <f>'Template Format ANALISIS I'!C38</f>
        <v>OH</v>
      </c>
      <c r="K90" s="38" t="str">
        <f>'Template Format ANALISIS I'!D38</f>
        <v xml:space="preserve">Pekerja </v>
      </c>
      <c r="L90" s="8">
        <f>'Template Format ANALISIS I'!E38</f>
        <v>110000</v>
      </c>
      <c r="M90" s="12">
        <f>'Template Format ANALISIS I'!F38</f>
        <v>165000</v>
      </c>
    </row>
    <row r="91" spans="2:13" x14ac:dyDescent="0.3">
      <c r="I91" s="39">
        <f>'Template Format ANALISIS I'!B39</f>
        <v>7.4999999999999997E-2</v>
      </c>
      <c r="J91" s="38" t="str">
        <f>'Template Format ANALISIS I'!C39</f>
        <v>OH</v>
      </c>
      <c r="K91" s="38" t="str">
        <f>'Template Format ANALISIS I'!D39</f>
        <v>Mandor</v>
      </c>
      <c r="L91" s="8">
        <f>'Template Format ANALISIS I'!E39</f>
        <v>120000</v>
      </c>
      <c r="M91" s="12">
        <f>'Template Format ANALISIS I'!F39</f>
        <v>9000</v>
      </c>
    </row>
    <row r="92" spans="2:13" x14ac:dyDescent="0.3">
      <c r="I92" s="39">
        <f>'Template Format ANALISIS I'!B40</f>
        <v>0.75</v>
      </c>
      <c r="J92" s="38" t="str">
        <f>'Template Format ANALISIS I'!C40</f>
        <v>OH</v>
      </c>
      <c r="K92" s="38" t="str">
        <f>'Template Format ANALISIS I'!D40</f>
        <v xml:space="preserve">Tukang </v>
      </c>
      <c r="L92" s="8">
        <f>'Template Format ANALISIS I'!E40</f>
        <v>130000</v>
      </c>
      <c r="M92" s="12">
        <f>'Template Format ANALISIS I'!F40</f>
        <v>97500</v>
      </c>
    </row>
    <row r="93" spans="2:13" x14ac:dyDescent="0.3">
      <c r="I93" s="39">
        <f>'Template Format ANALISIS I'!B41</f>
        <v>7.4999999999999997E-2</v>
      </c>
      <c r="J93" s="38" t="str">
        <f>'Template Format ANALISIS I'!C41</f>
        <v>OH</v>
      </c>
      <c r="K93" s="38" t="str">
        <f>'Template Format ANALISIS I'!D41</f>
        <v>Kepala Tukang</v>
      </c>
      <c r="L93" s="8">
        <f>'Template Format ANALISIS I'!E41</f>
        <v>140000</v>
      </c>
      <c r="M93" s="12">
        <f>'Template Format ANALISIS I'!F41</f>
        <v>10500</v>
      </c>
    </row>
    <row r="94" spans="2:13" x14ac:dyDescent="0.3">
      <c r="I94" s="39">
        <f>'Template Format ANALISIS I'!B42</f>
        <v>1</v>
      </c>
      <c r="J94" s="38" t="str">
        <f>'Template Format ANALISIS I'!C42</f>
        <v>M3</v>
      </c>
      <c r="K94" s="38" t="str">
        <f>'Template Format ANALISIS I'!D42</f>
        <v>Batu Kali / Batu Belah</v>
      </c>
      <c r="L94" s="8">
        <f>'Template Format ANALISIS I'!E42</f>
        <v>270000</v>
      </c>
      <c r="M94" s="12">
        <f>'Template Format ANALISIS I'!F42</f>
        <v>270000</v>
      </c>
    </row>
    <row r="95" spans="2:13" x14ac:dyDescent="0.3">
      <c r="I95" s="39">
        <f>'Template Format ANALISIS I'!B43</f>
        <v>3.26</v>
      </c>
      <c r="J95" s="38" t="str">
        <f>'Template Format ANALISIS I'!C43</f>
        <v>Zak</v>
      </c>
      <c r="K95" s="38" t="str">
        <f>'Template Format ANALISIS I'!D43</f>
        <v>Semen 50 Kg</v>
      </c>
      <c r="L95" s="8">
        <f>'Template Format ANALISIS I'!E43</f>
        <v>75000</v>
      </c>
      <c r="M95" s="12">
        <f>'Template Format ANALISIS I'!F43</f>
        <v>244499.99999999997</v>
      </c>
    </row>
    <row r="96" spans="2:13" x14ac:dyDescent="0.3">
      <c r="I96" s="39">
        <f>'Template Format ANALISIS I'!B44</f>
        <v>0.52200000000000002</v>
      </c>
      <c r="J96" s="38" t="str">
        <f>'Template Format ANALISIS I'!C44</f>
        <v>M3</v>
      </c>
      <c r="K96" s="38" t="str">
        <f>'Template Format ANALISIS I'!D44</f>
        <v>Pasir Pasang</v>
      </c>
      <c r="L96" s="8">
        <f>'Template Format ANALISIS I'!E44</f>
        <v>200000</v>
      </c>
      <c r="M96" s="12">
        <f>'Template Format ANALISIS I'!F44</f>
        <v>104400</v>
      </c>
    </row>
    <row r="97" spans="2:13" x14ac:dyDescent="0.3">
      <c r="I97" s="39"/>
      <c r="J97" s="38"/>
      <c r="K97" s="38" t="str">
        <f>'Template Format ANALISIS I'!D45</f>
        <v>B.U &amp; Kentungan (10%)</v>
      </c>
      <c r="M97" s="12">
        <f>'Template Format ANALISIS I'!F45</f>
        <v>90090</v>
      </c>
    </row>
    <row r="98" spans="2:13" x14ac:dyDescent="0.3">
      <c r="B98" s="13">
        <v>6</v>
      </c>
      <c r="C98" s="16" t="s">
        <v>79</v>
      </c>
      <c r="I98" s="39"/>
      <c r="J98" s="38"/>
      <c r="K98" s="38"/>
    </row>
    <row r="99" spans="2:13" x14ac:dyDescent="0.3">
      <c r="B99" s="13" t="s">
        <v>185</v>
      </c>
      <c r="C99" s="16" t="s">
        <v>186</v>
      </c>
      <c r="D99" s="2" t="s">
        <v>14</v>
      </c>
      <c r="E99" s="11">
        <v>18.989999999999998</v>
      </c>
      <c r="F99" s="112">
        <f>'Template Format ANALISIS I'!F263 - 65505</f>
        <v>1619860</v>
      </c>
      <c r="G99" s="12">
        <f>F99*E99</f>
        <v>30761141.399999999</v>
      </c>
      <c r="I99" s="26">
        <f>'Template Format ANALISIS I'!B258</f>
        <v>0.876</v>
      </c>
      <c r="J99" s="26" t="str">
        <f>'Template Format ANALISIS I'!C258</f>
        <v>OH</v>
      </c>
      <c r="K99" s="26" t="str">
        <f>'Template Format ANALISIS I'!D258</f>
        <v>Pekerja</v>
      </c>
      <c r="L99" s="74">
        <f>'Template Format ANALISIS I'!E258</f>
        <v>110000</v>
      </c>
      <c r="M99" s="44">
        <f>'Template Format ANALISIS I'!F258</f>
        <v>96360</v>
      </c>
    </row>
    <row r="100" spans="2:13" x14ac:dyDescent="0.3">
      <c r="C100" s="16"/>
      <c r="I100" s="26">
        <f>'Template Format ANALISIS I'!B259</f>
        <v>8.3000000000000004E-2</v>
      </c>
      <c r="J100" s="26" t="str">
        <f>'Template Format ANALISIS I'!C259</f>
        <v>OH</v>
      </c>
      <c r="K100" s="26" t="str">
        <f>'Template Format ANALISIS I'!D259</f>
        <v>Mandor</v>
      </c>
      <c r="L100" s="74">
        <f>'Template Format ANALISIS I'!E259</f>
        <v>130000</v>
      </c>
      <c r="M100" s="44">
        <f>'Template Format ANALISIS I'!F259</f>
        <v>10790</v>
      </c>
    </row>
    <row r="101" spans="2:13" x14ac:dyDescent="0.3">
      <c r="C101" s="16"/>
      <c r="I101" s="26">
        <f>'Template Format ANALISIS I'!B260</f>
        <v>1</v>
      </c>
      <c r="J101" s="26" t="str">
        <f>'Template Format ANALISIS I'!C260</f>
        <v>M3</v>
      </c>
      <c r="K101" s="26" t="str">
        <f>'Template Format ANALISIS I'!D260</f>
        <v>Beton Ready Mix K-300</v>
      </c>
      <c r="L101" s="74">
        <f>'Template Format ANALISIS I'!E260</f>
        <v>1350000</v>
      </c>
      <c r="M101" s="44">
        <f>'Template Format ANALISIS I'!F260</f>
        <v>1350000</v>
      </c>
    </row>
    <row r="102" spans="2:13" x14ac:dyDescent="0.3">
      <c r="C102" s="16"/>
      <c r="I102" s="26">
        <f>'Template Format ANALISIS I'!B261</f>
        <v>0.5</v>
      </c>
      <c r="J102" s="26" t="str">
        <f>'Template Format ANALISIS I'!C261</f>
        <v>Jam</v>
      </c>
      <c r="K102" s="26" t="str">
        <f>'Template Format ANALISIS I'!D261</f>
        <v>Concrete Pump</v>
      </c>
      <c r="L102" s="74">
        <f>'Template Format ANALISIS I'!E261</f>
        <v>150000</v>
      </c>
      <c r="M102" s="44">
        <f>'Template Format ANALISIS I'!F261</f>
        <v>75000</v>
      </c>
    </row>
    <row r="103" spans="2:13" x14ac:dyDescent="0.3">
      <c r="C103" s="16"/>
      <c r="I103" s="26"/>
      <c r="J103" s="26"/>
      <c r="K103" s="26" t="str">
        <f>'Template Format ANALISIS I'!D262</f>
        <v>B.U &amp; Kentungan (10%)</v>
      </c>
      <c r="L103" s="74"/>
      <c r="M103" s="44">
        <f>'Template Format ANALISIS I'!F262</f>
        <v>153215</v>
      </c>
    </row>
    <row r="104" spans="2:13" x14ac:dyDescent="0.3">
      <c r="C104" s="16"/>
      <c r="I104" s="39"/>
      <c r="J104" s="38"/>
      <c r="K104" s="38"/>
    </row>
    <row r="105" spans="2:13" x14ac:dyDescent="0.3">
      <c r="B105" s="13" t="s">
        <v>191</v>
      </c>
      <c r="C105" s="16" t="s">
        <v>192</v>
      </c>
      <c r="D105" s="2" t="s">
        <v>72</v>
      </c>
      <c r="E105" s="11">
        <v>4213.6000000000004</v>
      </c>
      <c r="F105" s="112">
        <f>'Template Format ANALISIS I'!F275 - 538.5</f>
        <v>20000</v>
      </c>
      <c r="G105" s="12">
        <f>F105*E105</f>
        <v>84272000</v>
      </c>
      <c r="I105" s="26">
        <f>'Template Format ANALISIS I'!B268</f>
        <v>7.000000000000001E-3</v>
      </c>
      <c r="J105" s="26" t="str">
        <f>'Template Format ANALISIS I'!C268</f>
        <v>OH</v>
      </c>
      <c r="K105" s="26" t="str">
        <f>'Template Format ANALISIS I'!D268</f>
        <v xml:space="preserve">Pekerja </v>
      </c>
      <c r="L105" s="74">
        <f>'Template Format ANALISIS I'!E268</f>
        <v>110000</v>
      </c>
      <c r="M105" s="44">
        <f>'Template Format ANALISIS I'!F268</f>
        <v>770.00000000000011</v>
      </c>
    </row>
    <row r="106" spans="2:13" x14ac:dyDescent="0.3">
      <c r="C106" s="16"/>
      <c r="I106" s="26">
        <f>'Template Format ANALISIS I'!B269</f>
        <v>7.000000000000001E-3</v>
      </c>
      <c r="J106" s="26" t="str">
        <f>'Template Format ANALISIS I'!C269</f>
        <v>OH</v>
      </c>
      <c r="K106" s="26" t="str">
        <f>'Template Format ANALISIS I'!D269</f>
        <v>Tukang Besi</v>
      </c>
      <c r="L106" s="74">
        <f>'Template Format ANALISIS I'!E269</f>
        <v>130000</v>
      </c>
      <c r="M106" s="44">
        <f>'Template Format ANALISIS I'!F269</f>
        <v>910.00000000000011</v>
      </c>
    </row>
    <row r="107" spans="2:13" x14ac:dyDescent="0.3">
      <c r="C107" s="16"/>
      <c r="I107" s="26">
        <f>'Template Format ANALISIS I'!B270</f>
        <v>6.9999999999999999E-4</v>
      </c>
      <c r="J107" s="26" t="str">
        <f>'Template Format ANALISIS I'!C270</f>
        <v>OH</v>
      </c>
      <c r="K107" s="26" t="str">
        <f>'Template Format ANALISIS I'!D270</f>
        <v>Kepala Tukang</v>
      </c>
      <c r="L107" s="74">
        <f>'Template Format ANALISIS I'!E270</f>
        <v>140000</v>
      </c>
      <c r="M107" s="44">
        <f>'Template Format ANALISIS I'!F270</f>
        <v>98</v>
      </c>
    </row>
    <row r="108" spans="2:13" x14ac:dyDescent="0.3">
      <c r="C108" s="16"/>
      <c r="I108" s="26">
        <f>'Template Format ANALISIS I'!B271</f>
        <v>4.0000000000000002E-4</v>
      </c>
      <c r="J108" s="26" t="str">
        <f>'Template Format ANALISIS I'!C271</f>
        <v>OH</v>
      </c>
      <c r="K108" s="26" t="str">
        <f>'Template Format ANALISIS I'!D271</f>
        <v>Mandor</v>
      </c>
      <c r="L108" s="74">
        <f>'Template Format ANALISIS I'!E271</f>
        <v>120000</v>
      </c>
      <c r="M108" s="44">
        <f>'Template Format ANALISIS I'!F271</f>
        <v>48</v>
      </c>
    </row>
    <row r="109" spans="2:13" x14ac:dyDescent="0.3">
      <c r="C109" s="16"/>
      <c r="I109" s="26">
        <f>'Template Format ANALISIS I'!B273</f>
        <v>1.05</v>
      </c>
      <c r="J109" s="26" t="str">
        <f>'Template Format ANALISIS I'!C273</f>
        <v>Kg</v>
      </c>
      <c r="K109" s="26" t="str">
        <f>'Template Format ANALISIS I'!D273</f>
        <v>Besi Beton Polos</v>
      </c>
      <c r="L109" s="74">
        <f>'Template Format ANALISIS I'!E273</f>
        <v>17500</v>
      </c>
      <c r="M109" s="44">
        <f>'Template Format ANALISIS I'!F273</f>
        <v>18375</v>
      </c>
    </row>
    <row r="110" spans="2:13" x14ac:dyDescent="0.3">
      <c r="C110" s="16"/>
      <c r="I110" s="26">
        <f>'Template Format ANALISIS I'!B274</f>
        <v>1.4999999999999999E-2</v>
      </c>
      <c r="J110" s="26" t="str">
        <f>'Template Format ANALISIS I'!C274</f>
        <v>Kg</v>
      </c>
      <c r="K110" s="26" t="str">
        <f>'Template Format ANALISIS I'!D274</f>
        <v>Kawat Beton</v>
      </c>
      <c r="L110" s="74">
        <f>'Template Format ANALISIS I'!E274</f>
        <v>22500</v>
      </c>
      <c r="M110" s="44">
        <f>'Template Format ANALISIS I'!F274</f>
        <v>337.5</v>
      </c>
    </row>
    <row r="111" spans="2:13" x14ac:dyDescent="0.3">
      <c r="C111" s="16"/>
      <c r="I111" s="39"/>
      <c r="J111" s="38"/>
      <c r="K111" s="38"/>
    </row>
    <row r="112" spans="2:13" x14ac:dyDescent="0.3">
      <c r="B112" s="13" t="s">
        <v>78</v>
      </c>
      <c r="C112" s="1" t="s">
        <v>80</v>
      </c>
      <c r="D112" s="2" t="s">
        <v>64</v>
      </c>
      <c r="E112" s="11">
        <v>151.91999999999999</v>
      </c>
      <c r="F112" s="42">
        <f>'Template Format ANALISIS I'!F95</f>
        <v>283675</v>
      </c>
      <c r="G112" s="12">
        <f>F112*E112</f>
        <v>43095906</v>
      </c>
      <c r="I112" s="39">
        <f>'Template Format ANALISIS I'!B86</f>
        <v>0.22</v>
      </c>
      <c r="J112" s="38" t="str">
        <f>'Template Format ANALISIS I'!C86</f>
        <v>OH</v>
      </c>
      <c r="K112" s="38" t="str">
        <f>'Template Format ANALISIS I'!D86</f>
        <v xml:space="preserve">Pekerja </v>
      </c>
      <c r="L112" s="8">
        <f>'Template Format ANALISIS I'!E86</f>
        <v>110000</v>
      </c>
      <c r="M112" s="12">
        <f>'Template Format ANALISIS I'!F86</f>
        <v>24200</v>
      </c>
    </row>
    <row r="113" spans="2:13" x14ac:dyDescent="0.3">
      <c r="I113" s="39">
        <f>'Template Format ANALISIS I'!B87</f>
        <v>1.1000000000000001E-2</v>
      </c>
      <c r="J113" s="38" t="str">
        <f>'Template Format ANALISIS I'!C87</f>
        <v>OH</v>
      </c>
      <c r="K113" s="38" t="str">
        <f>'Template Format ANALISIS I'!D87</f>
        <v>Mandor</v>
      </c>
      <c r="L113" s="8">
        <f>'Template Format ANALISIS I'!E87</f>
        <v>120000</v>
      </c>
      <c r="M113" s="12">
        <f>'Template Format ANALISIS I'!F87</f>
        <v>1320.0000000000002</v>
      </c>
    </row>
    <row r="114" spans="2:13" x14ac:dyDescent="0.3">
      <c r="I114" s="39">
        <f>'Template Format ANALISIS I'!B88</f>
        <v>0.16500000000000001</v>
      </c>
      <c r="J114" s="38" t="str">
        <f>'Template Format ANALISIS I'!C88</f>
        <v>OH</v>
      </c>
      <c r="K114" s="38" t="str">
        <f>'Template Format ANALISIS I'!D88</f>
        <v>Tukang Kayu</v>
      </c>
      <c r="L114" s="8">
        <f>'Template Format ANALISIS I'!E88</f>
        <v>130000</v>
      </c>
      <c r="M114" s="12">
        <f>'Template Format ANALISIS I'!F88</f>
        <v>21450</v>
      </c>
    </row>
    <row r="115" spans="2:13" x14ac:dyDescent="0.3">
      <c r="I115" s="39">
        <f>'Template Format ANALISIS I'!B89</f>
        <v>8.2500000000000004E-3</v>
      </c>
      <c r="J115" s="38" t="str">
        <f>'Template Format ANALISIS I'!C89</f>
        <v>OH</v>
      </c>
      <c r="K115" s="38" t="str">
        <f>'Template Format ANALISIS I'!D89</f>
        <v>Kepala Tukang</v>
      </c>
      <c r="L115" s="8">
        <f>'Template Format ANALISIS I'!E89</f>
        <v>140000</v>
      </c>
      <c r="M115" s="12">
        <f>'Template Format ANALISIS I'!F89</f>
        <v>1155</v>
      </c>
    </row>
    <row r="116" spans="2:13" x14ac:dyDescent="0.3">
      <c r="I116" s="39">
        <f>'Template Format ANALISIS I'!B91</f>
        <v>4.4999999999999998E-2</v>
      </c>
      <c r="J116" s="38" t="str">
        <f>'Template Format ANALISIS I'!C91</f>
        <v>M3</v>
      </c>
      <c r="K116" s="38" t="str">
        <f>'Template Format ANALISIS I'!D91</f>
        <v>Kayu Balok Kls III</v>
      </c>
      <c r="L116" s="8">
        <f>'Template Format ANALISIS I'!E91</f>
        <v>2485000</v>
      </c>
      <c r="M116" s="12">
        <f>'Template Format ANALISIS I'!F91</f>
        <v>111825</v>
      </c>
    </row>
    <row r="117" spans="2:13" x14ac:dyDescent="0.3">
      <c r="I117" s="39">
        <f>'Template Format ANALISIS I'!B92</f>
        <v>0.3</v>
      </c>
      <c r="J117" s="38" t="str">
        <f>'Template Format ANALISIS I'!C92</f>
        <v>Kg</v>
      </c>
      <c r="K117" s="38" t="str">
        <f>'Template Format ANALISIS I'!D92</f>
        <v>Paku 5 cm - 12 cm</v>
      </c>
      <c r="L117" s="8">
        <f>'Template Format ANALISIS I'!E92</f>
        <v>18000</v>
      </c>
      <c r="M117" s="12">
        <f>'Template Format ANALISIS I'!F92</f>
        <v>5400</v>
      </c>
    </row>
    <row r="118" spans="2:13" x14ac:dyDescent="0.3">
      <c r="I118" s="39">
        <f>'Template Format ANALISIS I'!B93</f>
        <v>0.1</v>
      </c>
      <c r="J118" s="38" t="str">
        <f>'Template Format ANALISIS I'!C93</f>
        <v>Ltr</v>
      </c>
      <c r="K118" s="38" t="str">
        <f>'Template Format ANALISIS I'!D93</f>
        <v xml:space="preserve">Minyak Bekisting </v>
      </c>
      <c r="L118" s="8">
        <f>'Template Format ANALISIS I'!E93</f>
        <v>10000</v>
      </c>
      <c r="M118" s="12">
        <f>'Template Format ANALISIS I'!F93</f>
        <v>1000</v>
      </c>
    </row>
    <row r="119" spans="2:13" x14ac:dyDescent="0.3">
      <c r="I119" s="39">
        <f>'Template Format ANALISIS I'!B94</f>
        <v>0.65</v>
      </c>
      <c r="J119" s="38" t="str">
        <f>'Template Format ANALISIS I'!C94</f>
        <v>Lbr</v>
      </c>
      <c r="K119" s="38" t="str">
        <f>'Template Format ANALISIS I'!D94</f>
        <v>Plywood Tebal 9 mm</v>
      </c>
      <c r="L119" s="8">
        <f>'Template Format ANALISIS I'!E94</f>
        <v>180500</v>
      </c>
      <c r="M119" s="12">
        <f>'Template Format ANALISIS I'!F94</f>
        <v>117325</v>
      </c>
    </row>
    <row r="120" spans="2:13" x14ac:dyDescent="0.3">
      <c r="I120" s="39"/>
      <c r="J120" s="38"/>
      <c r="K120" s="38"/>
    </row>
    <row r="121" spans="2:13" x14ac:dyDescent="0.3">
      <c r="B121" s="13">
        <v>7</v>
      </c>
      <c r="C121" s="16" t="s">
        <v>100</v>
      </c>
    </row>
    <row r="122" spans="2:13" x14ac:dyDescent="0.3">
      <c r="B122" s="13" t="s">
        <v>185</v>
      </c>
      <c r="C122" s="16" t="s">
        <v>186</v>
      </c>
      <c r="D122" s="2" t="s">
        <v>14</v>
      </c>
      <c r="E122" s="11">
        <v>1.28</v>
      </c>
      <c r="F122" s="112">
        <f>'Template Format ANALISIS I'!F263 - 65505</f>
        <v>1619860</v>
      </c>
      <c r="G122" s="12">
        <f>F122*E122</f>
        <v>2073420.8</v>
      </c>
      <c r="I122" s="26">
        <f>'Template Format ANALISIS I'!B258</f>
        <v>0.876</v>
      </c>
      <c r="J122" s="26" t="str">
        <f>'Template Format ANALISIS I'!C258</f>
        <v>OH</v>
      </c>
      <c r="K122" s="26" t="str">
        <f>'Template Format ANALISIS I'!D258</f>
        <v>Pekerja</v>
      </c>
      <c r="L122" s="74">
        <f>'Template Format ANALISIS I'!E258</f>
        <v>110000</v>
      </c>
      <c r="M122" s="44">
        <f>'Template Format ANALISIS I'!F258</f>
        <v>96360</v>
      </c>
    </row>
    <row r="123" spans="2:13" x14ac:dyDescent="0.3">
      <c r="C123" s="16"/>
      <c r="I123" s="26">
        <f>'Template Format ANALISIS I'!B259</f>
        <v>8.3000000000000004E-2</v>
      </c>
      <c r="J123" s="26" t="str">
        <f>'Template Format ANALISIS I'!C259</f>
        <v>OH</v>
      </c>
      <c r="K123" s="26" t="str">
        <f>'Template Format ANALISIS I'!D259</f>
        <v>Mandor</v>
      </c>
      <c r="L123" s="74">
        <f>'Template Format ANALISIS I'!E259</f>
        <v>130000</v>
      </c>
      <c r="M123" s="44">
        <f>'Template Format ANALISIS I'!F259</f>
        <v>10790</v>
      </c>
    </row>
    <row r="124" spans="2:13" x14ac:dyDescent="0.3">
      <c r="C124" s="16"/>
      <c r="I124" s="26">
        <f>'Template Format ANALISIS I'!B260</f>
        <v>1</v>
      </c>
      <c r="J124" s="26" t="str">
        <f>'Template Format ANALISIS I'!C260</f>
        <v>M3</v>
      </c>
      <c r="K124" s="26" t="str">
        <f>'Template Format ANALISIS I'!D260</f>
        <v>Beton Ready Mix K-300</v>
      </c>
      <c r="L124" s="74">
        <f>'Template Format ANALISIS I'!E260</f>
        <v>1350000</v>
      </c>
      <c r="M124" s="44">
        <f>'Template Format ANALISIS I'!F260</f>
        <v>1350000</v>
      </c>
    </row>
    <row r="125" spans="2:13" x14ac:dyDescent="0.3">
      <c r="C125" s="16"/>
      <c r="I125" s="26">
        <f>'Template Format ANALISIS I'!B261</f>
        <v>0.5</v>
      </c>
      <c r="J125" s="26" t="str">
        <f>'Template Format ANALISIS I'!C261</f>
        <v>Jam</v>
      </c>
      <c r="K125" s="26" t="str">
        <f>'Template Format ANALISIS I'!D261</f>
        <v>Concrete Pump</v>
      </c>
      <c r="L125" s="74">
        <f>'Template Format ANALISIS I'!E261</f>
        <v>150000</v>
      </c>
      <c r="M125" s="44">
        <f>'Template Format ANALISIS I'!F261</f>
        <v>75000</v>
      </c>
    </row>
    <row r="126" spans="2:13" x14ac:dyDescent="0.3">
      <c r="C126" s="16"/>
      <c r="I126" s="26"/>
      <c r="J126" s="26"/>
      <c r="K126" s="26" t="str">
        <f>'Template Format ANALISIS I'!D262</f>
        <v>B.U &amp; Kentungan (10%)</v>
      </c>
      <c r="L126" s="74"/>
      <c r="M126" s="44">
        <f>'Template Format ANALISIS I'!F262</f>
        <v>153215</v>
      </c>
    </row>
    <row r="127" spans="2:13" x14ac:dyDescent="0.3">
      <c r="C127" s="16"/>
      <c r="I127" s="26"/>
      <c r="J127" s="26"/>
      <c r="K127" s="26"/>
      <c r="L127" s="74"/>
      <c r="M127" s="44"/>
    </row>
    <row r="128" spans="2:13" x14ac:dyDescent="0.3">
      <c r="B128" s="13" t="s">
        <v>191</v>
      </c>
      <c r="C128" s="16" t="s">
        <v>192</v>
      </c>
      <c r="D128" s="2" t="s">
        <v>72</v>
      </c>
      <c r="E128" s="11">
        <v>479.6</v>
      </c>
      <c r="F128" s="112">
        <f>'Template Format ANALISIS I'!F275 - 538.5</f>
        <v>20000</v>
      </c>
      <c r="G128" s="12">
        <f>F128*E128</f>
        <v>9592000</v>
      </c>
      <c r="I128" s="26">
        <f>'Template Format ANALISIS I'!B268</f>
        <v>7.000000000000001E-3</v>
      </c>
      <c r="J128" s="26" t="str">
        <f>'Template Format ANALISIS I'!C268</f>
        <v>OH</v>
      </c>
      <c r="K128" s="26" t="str">
        <f>'Template Format ANALISIS I'!D268</f>
        <v xml:space="preserve">Pekerja </v>
      </c>
      <c r="L128" s="74">
        <f>'Template Format ANALISIS I'!E268</f>
        <v>110000</v>
      </c>
      <c r="M128" s="44">
        <f>'Template Format ANALISIS I'!F268</f>
        <v>770.00000000000011</v>
      </c>
    </row>
    <row r="129" spans="2:13" x14ac:dyDescent="0.3">
      <c r="C129" s="16"/>
      <c r="I129" s="26">
        <f>'Template Format ANALISIS I'!B269</f>
        <v>7.000000000000001E-3</v>
      </c>
      <c r="J129" s="26" t="str">
        <f>'Template Format ANALISIS I'!C269</f>
        <v>OH</v>
      </c>
      <c r="K129" s="26" t="str">
        <f>'Template Format ANALISIS I'!D269</f>
        <v>Tukang Besi</v>
      </c>
      <c r="L129" s="74">
        <f>'Template Format ANALISIS I'!E269</f>
        <v>130000</v>
      </c>
      <c r="M129" s="44">
        <f>'Template Format ANALISIS I'!F269</f>
        <v>910.00000000000011</v>
      </c>
    </row>
    <row r="130" spans="2:13" x14ac:dyDescent="0.3">
      <c r="C130" s="16"/>
      <c r="I130" s="26">
        <f>'Template Format ANALISIS I'!B270</f>
        <v>6.9999999999999999E-4</v>
      </c>
      <c r="J130" s="26" t="str">
        <f>'Template Format ANALISIS I'!C270</f>
        <v>OH</v>
      </c>
      <c r="K130" s="26" t="str">
        <f>'Template Format ANALISIS I'!D270</f>
        <v>Kepala Tukang</v>
      </c>
      <c r="L130" s="74">
        <f>'Template Format ANALISIS I'!E270</f>
        <v>140000</v>
      </c>
      <c r="M130" s="44">
        <f>'Template Format ANALISIS I'!F270</f>
        <v>98</v>
      </c>
    </row>
    <row r="131" spans="2:13" x14ac:dyDescent="0.3">
      <c r="C131" s="16"/>
      <c r="I131" s="26">
        <f>'Template Format ANALISIS I'!B271</f>
        <v>4.0000000000000002E-4</v>
      </c>
      <c r="J131" s="26" t="str">
        <f>'Template Format ANALISIS I'!C271</f>
        <v>OH</v>
      </c>
      <c r="K131" s="26" t="str">
        <f>'Template Format ANALISIS I'!D271</f>
        <v>Mandor</v>
      </c>
      <c r="L131" s="74">
        <f>'Template Format ANALISIS I'!E271</f>
        <v>120000</v>
      </c>
      <c r="M131" s="44">
        <f>'Template Format ANALISIS I'!F271</f>
        <v>48</v>
      </c>
    </row>
    <row r="132" spans="2:13" x14ac:dyDescent="0.3">
      <c r="C132" s="16"/>
      <c r="I132" s="26">
        <f>'Template Format ANALISIS I'!B273</f>
        <v>1.05</v>
      </c>
      <c r="J132" s="26" t="str">
        <f>'Template Format ANALISIS I'!C273</f>
        <v>Kg</v>
      </c>
      <c r="K132" s="26" t="str">
        <f>'Template Format ANALISIS I'!D273</f>
        <v>Besi Beton Polos</v>
      </c>
      <c r="L132" s="74">
        <f>'Template Format ANALISIS I'!E273</f>
        <v>17500</v>
      </c>
      <c r="M132" s="44">
        <f>'Template Format ANALISIS I'!F273</f>
        <v>18375</v>
      </c>
    </row>
    <row r="133" spans="2:13" x14ac:dyDescent="0.3">
      <c r="C133" s="16"/>
      <c r="I133" s="26">
        <f>'Template Format ANALISIS I'!B274</f>
        <v>1.4999999999999999E-2</v>
      </c>
      <c r="J133" s="26" t="str">
        <f>'Template Format ANALISIS I'!C274</f>
        <v>Kg</v>
      </c>
      <c r="K133" s="26" t="str">
        <f>'Template Format ANALISIS I'!D274</f>
        <v>Kawat Beton</v>
      </c>
      <c r="L133" s="74">
        <f>'Template Format ANALISIS I'!E274</f>
        <v>22500</v>
      </c>
      <c r="M133" s="44">
        <f>'Template Format ANALISIS I'!F274</f>
        <v>337.5</v>
      </c>
    </row>
    <row r="134" spans="2:13" x14ac:dyDescent="0.3">
      <c r="C134" s="16"/>
      <c r="I134" s="26"/>
      <c r="J134" s="26"/>
      <c r="K134" s="26"/>
      <c r="L134" s="74"/>
      <c r="M134" s="44"/>
    </row>
    <row r="135" spans="2:13" x14ac:dyDescent="0.3">
      <c r="B135" s="13" t="s">
        <v>78</v>
      </c>
      <c r="C135" s="1" t="s">
        <v>80</v>
      </c>
      <c r="D135" s="2" t="s">
        <v>64</v>
      </c>
      <c r="E135" s="11">
        <v>17.059999999999999</v>
      </c>
      <c r="F135" s="42">
        <f>'Template Format ANALISIS I'!F95</f>
        <v>283675</v>
      </c>
      <c r="G135" s="12">
        <f>F135*E135</f>
        <v>4839495.5</v>
      </c>
      <c r="I135" s="39">
        <f>'Template Format ANALISIS I'!B86</f>
        <v>0.22</v>
      </c>
      <c r="J135" s="38" t="str">
        <f>'Template Format ANALISIS I'!C86</f>
        <v>OH</v>
      </c>
      <c r="K135" s="38" t="str">
        <f>'Template Format ANALISIS I'!D86</f>
        <v xml:space="preserve">Pekerja </v>
      </c>
      <c r="L135" s="8">
        <f>'Template Format ANALISIS I'!E86</f>
        <v>110000</v>
      </c>
      <c r="M135" s="12">
        <f>'Template Format ANALISIS I'!F86</f>
        <v>24200</v>
      </c>
    </row>
    <row r="136" spans="2:13" x14ac:dyDescent="0.3">
      <c r="I136" s="39">
        <f>'Template Format ANALISIS I'!B87</f>
        <v>1.1000000000000001E-2</v>
      </c>
      <c r="J136" s="38" t="str">
        <f>'Template Format ANALISIS I'!C87</f>
        <v>OH</v>
      </c>
      <c r="K136" s="38" t="str">
        <f>'Template Format ANALISIS I'!D87</f>
        <v>Mandor</v>
      </c>
      <c r="L136" s="8">
        <f>'Template Format ANALISIS I'!E87</f>
        <v>120000</v>
      </c>
      <c r="M136" s="12">
        <f>'Template Format ANALISIS I'!F87</f>
        <v>1320.0000000000002</v>
      </c>
    </row>
    <row r="137" spans="2:13" x14ac:dyDescent="0.3">
      <c r="I137" s="39">
        <f>'Template Format ANALISIS I'!B88</f>
        <v>0.16500000000000001</v>
      </c>
      <c r="J137" s="38" t="str">
        <f>'Template Format ANALISIS I'!C88</f>
        <v>OH</v>
      </c>
      <c r="K137" s="38" t="str">
        <f>'Template Format ANALISIS I'!D88</f>
        <v>Tukang Kayu</v>
      </c>
      <c r="L137" s="8">
        <f>'Template Format ANALISIS I'!E88</f>
        <v>130000</v>
      </c>
      <c r="M137" s="12">
        <f>'Template Format ANALISIS I'!F88</f>
        <v>21450</v>
      </c>
    </row>
    <row r="138" spans="2:13" x14ac:dyDescent="0.3">
      <c r="I138" s="39">
        <f>'Template Format ANALISIS I'!B89</f>
        <v>8.2500000000000004E-3</v>
      </c>
      <c r="J138" s="38" t="str">
        <f>'Template Format ANALISIS I'!C89</f>
        <v>OH</v>
      </c>
      <c r="K138" s="38" t="str">
        <f>'Template Format ANALISIS I'!D89</f>
        <v>Kepala Tukang</v>
      </c>
      <c r="L138" s="8">
        <f>'Template Format ANALISIS I'!E89</f>
        <v>140000</v>
      </c>
      <c r="M138" s="12">
        <f>'Template Format ANALISIS I'!F89</f>
        <v>1155</v>
      </c>
    </row>
    <row r="139" spans="2:13" x14ac:dyDescent="0.3">
      <c r="I139" s="39">
        <f>'Template Format ANALISIS I'!B91</f>
        <v>4.4999999999999998E-2</v>
      </c>
      <c r="J139" s="38" t="str">
        <f>'Template Format ANALISIS I'!C91</f>
        <v>M3</v>
      </c>
      <c r="K139" s="38" t="str">
        <f>'Template Format ANALISIS I'!D91</f>
        <v>Kayu Balok Kls III</v>
      </c>
      <c r="L139" s="8">
        <f>'Template Format ANALISIS I'!E91</f>
        <v>2485000</v>
      </c>
      <c r="M139" s="12">
        <f>'Template Format ANALISIS I'!F91</f>
        <v>111825</v>
      </c>
    </row>
    <row r="140" spans="2:13" x14ac:dyDescent="0.3">
      <c r="I140" s="39">
        <f>'Template Format ANALISIS I'!B92</f>
        <v>0.3</v>
      </c>
      <c r="J140" s="38" t="str">
        <f>'Template Format ANALISIS I'!C92</f>
        <v>Kg</v>
      </c>
      <c r="K140" s="38" t="str">
        <f>'Template Format ANALISIS I'!D92</f>
        <v>Paku 5 cm - 12 cm</v>
      </c>
      <c r="L140" s="8">
        <f>'Template Format ANALISIS I'!E92</f>
        <v>18000</v>
      </c>
      <c r="M140" s="12">
        <f>'Template Format ANALISIS I'!F92</f>
        <v>5400</v>
      </c>
    </row>
    <row r="141" spans="2:13" x14ac:dyDescent="0.3">
      <c r="I141" s="39">
        <f>'Template Format ANALISIS I'!B93</f>
        <v>0.1</v>
      </c>
      <c r="J141" s="38" t="str">
        <f>'Template Format ANALISIS I'!C93</f>
        <v>Ltr</v>
      </c>
      <c r="K141" s="38" t="str">
        <f>'Template Format ANALISIS I'!D93</f>
        <v xml:space="preserve">Minyak Bekisting </v>
      </c>
      <c r="L141" s="8">
        <f>'Template Format ANALISIS I'!E93</f>
        <v>10000</v>
      </c>
      <c r="M141" s="12">
        <f>'Template Format ANALISIS I'!F93</f>
        <v>1000</v>
      </c>
    </row>
    <row r="142" spans="2:13" x14ac:dyDescent="0.3">
      <c r="I142" s="39">
        <f>'Template Format ANALISIS I'!B94</f>
        <v>0.65</v>
      </c>
      <c r="J142" s="38" t="str">
        <f>'Template Format ANALISIS I'!C94</f>
        <v>Lbr</v>
      </c>
      <c r="K142" s="38" t="str">
        <f>'Template Format ANALISIS I'!D94</f>
        <v>Plywood Tebal 9 mm</v>
      </c>
      <c r="L142" s="8">
        <f>'Template Format ANALISIS I'!E94</f>
        <v>180500</v>
      </c>
      <c r="M142" s="12">
        <f>'Template Format ANALISIS I'!F94</f>
        <v>117325</v>
      </c>
    </row>
    <row r="143" spans="2:13" x14ac:dyDescent="0.3">
      <c r="B143" s="13">
        <v>8</v>
      </c>
      <c r="C143" s="1" t="s">
        <v>200</v>
      </c>
      <c r="I143" s="39"/>
      <c r="J143" s="38"/>
      <c r="K143" s="38"/>
    </row>
    <row r="144" spans="2:13" x14ac:dyDescent="0.3">
      <c r="B144" s="13" t="s">
        <v>185</v>
      </c>
      <c r="C144" s="1" t="s">
        <v>186</v>
      </c>
      <c r="D144" s="2" t="s">
        <v>14</v>
      </c>
      <c r="E144" s="11">
        <v>9.6</v>
      </c>
      <c r="F144" s="112">
        <f>'Template Format ANALISIS I'!F263 - 65505</f>
        <v>1619860</v>
      </c>
      <c r="G144" s="12">
        <f>F144*E144</f>
        <v>15550656</v>
      </c>
      <c r="I144" s="26">
        <f>'Template Format ANALISIS I'!B258</f>
        <v>0.876</v>
      </c>
      <c r="J144" s="26" t="str">
        <f>'Template Format ANALISIS I'!C258</f>
        <v>OH</v>
      </c>
      <c r="K144" s="26" t="str">
        <f>'Template Format ANALISIS I'!D258</f>
        <v>Pekerja</v>
      </c>
      <c r="L144" s="74">
        <f>'Template Format ANALISIS I'!E258</f>
        <v>110000</v>
      </c>
      <c r="M144" s="44">
        <f>'Template Format ANALISIS I'!F258</f>
        <v>96360</v>
      </c>
    </row>
    <row r="145" spans="2:13" x14ac:dyDescent="0.3">
      <c r="I145" s="26">
        <f>'Template Format ANALISIS I'!B259</f>
        <v>8.3000000000000004E-2</v>
      </c>
      <c r="J145" s="26" t="str">
        <f>'Template Format ANALISIS I'!C259</f>
        <v>OH</v>
      </c>
      <c r="K145" s="26" t="str">
        <f>'Template Format ANALISIS I'!D259</f>
        <v>Mandor</v>
      </c>
      <c r="L145" s="74">
        <f>'Template Format ANALISIS I'!E259</f>
        <v>130000</v>
      </c>
      <c r="M145" s="44">
        <f>'Template Format ANALISIS I'!F259</f>
        <v>10790</v>
      </c>
    </row>
    <row r="146" spans="2:13" x14ac:dyDescent="0.3">
      <c r="I146" s="26">
        <f>'Template Format ANALISIS I'!B260</f>
        <v>1</v>
      </c>
      <c r="J146" s="26" t="str">
        <f>'Template Format ANALISIS I'!C260</f>
        <v>M3</v>
      </c>
      <c r="K146" s="26" t="str">
        <f>'Template Format ANALISIS I'!D260</f>
        <v>Beton Ready Mix K-300</v>
      </c>
      <c r="L146" s="74">
        <f>'Template Format ANALISIS I'!E260</f>
        <v>1350000</v>
      </c>
      <c r="M146" s="44">
        <f>'Template Format ANALISIS I'!F260</f>
        <v>1350000</v>
      </c>
    </row>
    <row r="147" spans="2:13" x14ac:dyDescent="0.3">
      <c r="I147" s="26">
        <f>'Template Format ANALISIS I'!B261</f>
        <v>0.5</v>
      </c>
      <c r="J147" s="26" t="str">
        <f>'Template Format ANALISIS I'!C261</f>
        <v>Jam</v>
      </c>
      <c r="K147" s="26" t="str">
        <f>'Template Format ANALISIS I'!D261</f>
        <v>Concrete Pump</v>
      </c>
      <c r="L147" s="74">
        <f>'Template Format ANALISIS I'!E261</f>
        <v>150000</v>
      </c>
      <c r="M147" s="44">
        <f>'Template Format ANALISIS I'!F261</f>
        <v>75000</v>
      </c>
    </row>
    <row r="148" spans="2:13" x14ac:dyDescent="0.3">
      <c r="I148" s="26"/>
      <c r="J148" s="26"/>
      <c r="K148" s="26" t="str">
        <f>'Template Format ANALISIS I'!D262</f>
        <v>B.U &amp; Kentungan (10%)</v>
      </c>
      <c r="L148" s="74">
        <f>'Template Format ANALISIS I'!E262</f>
        <v>0</v>
      </c>
      <c r="M148" s="44">
        <f>'Template Format ANALISIS I'!F262</f>
        <v>153215</v>
      </c>
    </row>
    <row r="149" spans="2:13" x14ac:dyDescent="0.3">
      <c r="I149" s="39"/>
      <c r="J149" s="38"/>
      <c r="K149" s="38"/>
    </row>
    <row r="150" spans="2:13" x14ac:dyDescent="0.3">
      <c r="B150" s="13" t="s">
        <v>191</v>
      </c>
      <c r="C150" s="1" t="s">
        <v>192</v>
      </c>
      <c r="D150" s="2" t="s">
        <v>72</v>
      </c>
      <c r="E150" s="11">
        <v>3762.33</v>
      </c>
      <c r="F150" s="112">
        <f>'Template Format ANALISIS I'!F275 - 538.5</f>
        <v>20000</v>
      </c>
      <c r="G150" s="12">
        <f>F150*E150</f>
        <v>75246600</v>
      </c>
      <c r="I150" s="26">
        <f>'Template Format ANALISIS I'!B268</f>
        <v>7.000000000000001E-3</v>
      </c>
      <c r="J150" s="26" t="str">
        <f>'Template Format ANALISIS I'!C268</f>
        <v>OH</v>
      </c>
      <c r="K150" s="26" t="str">
        <f>'Template Format ANALISIS I'!D268</f>
        <v xml:space="preserve">Pekerja </v>
      </c>
      <c r="L150" s="74">
        <f>'Template Format ANALISIS I'!E268</f>
        <v>110000</v>
      </c>
      <c r="M150" s="44">
        <f>'Template Format ANALISIS I'!F268</f>
        <v>770.00000000000011</v>
      </c>
    </row>
    <row r="151" spans="2:13" x14ac:dyDescent="0.3">
      <c r="I151" s="26">
        <f>'Template Format ANALISIS I'!B269</f>
        <v>7.000000000000001E-3</v>
      </c>
      <c r="J151" s="26" t="str">
        <f>'Template Format ANALISIS I'!C269</f>
        <v>OH</v>
      </c>
      <c r="K151" s="26" t="str">
        <f>'Template Format ANALISIS I'!D269</f>
        <v>Tukang Besi</v>
      </c>
      <c r="L151" s="74">
        <f>'Template Format ANALISIS I'!E269</f>
        <v>130000</v>
      </c>
      <c r="M151" s="44">
        <f>'Template Format ANALISIS I'!F269</f>
        <v>910.00000000000011</v>
      </c>
    </row>
    <row r="152" spans="2:13" x14ac:dyDescent="0.3">
      <c r="I152" s="26">
        <f>'Template Format ANALISIS I'!B270</f>
        <v>6.9999999999999999E-4</v>
      </c>
      <c r="J152" s="26" t="str">
        <f>'Template Format ANALISIS I'!C270</f>
        <v>OH</v>
      </c>
      <c r="K152" s="26" t="str">
        <f>'Template Format ANALISIS I'!D270</f>
        <v>Kepala Tukang</v>
      </c>
      <c r="L152" s="74">
        <f>'Template Format ANALISIS I'!E270</f>
        <v>140000</v>
      </c>
      <c r="M152" s="44">
        <f>'Template Format ANALISIS I'!F270</f>
        <v>98</v>
      </c>
    </row>
    <row r="153" spans="2:13" x14ac:dyDescent="0.3">
      <c r="I153" s="26">
        <f>'Template Format ANALISIS I'!B271</f>
        <v>4.0000000000000002E-4</v>
      </c>
      <c r="J153" s="26" t="str">
        <f>'Template Format ANALISIS I'!C271</f>
        <v>OH</v>
      </c>
      <c r="K153" s="26" t="str">
        <f>'Template Format ANALISIS I'!D271</f>
        <v>Mandor</v>
      </c>
      <c r="L153" s="74">
        <f>'Template Format ANALISIS I'!E271</f>
        <v>120000</v>
      </c>
      <c r="M153" s="44">
        <f>'Template Format ANALISIS I'!F271</f>
        <v>48</v>
      </c>
    </row>
    <row r="154" spans="2:13" x14ac:dyDescent="0.3">
      <c r="I154" s="26">
        <f>'Template Format ANALISIS I'!B273</f>
        <v>1.05</v>
      </c>
      <c r="J154" s="26" t="str">
        <f>'Template Format ANALISIS I'!C273</f>
        <v>Kg</v>
      </c>
      <c r="K154" s="26" t="str">
        <f>'Template Format ANALISIS I'!D273</f>
        <v>Besi Beton Polos</v>
      </c>
      <c r="L154" s="74">
        <f>'Template Format ANALISIS I'!E273</f>
        <v>17500</v>
      </c>
      <c r="M154" s="44">
        <f>'Template Format ANALISIS I'!F273</f>
        <v>18375</v>
      </c>
    </row>
    <row r="155" spans="2:13" x14ac:dyDescent="0.3">
      <c r="I155" s="26">
        <f>'Template Format ANALISIS I'!B274</f>
        <v>1.4999999999999999E-2</v>
      </c>
      <c r="J155" s="26" t="str">
        <f>'Template Format ANALISIS I'!C274</f>
        <v>Kg</v>
      </c>
      <c r="K155" s="26" t="str">
        <f>'Template Format ANALISIS I'!D274</f>
        <v>Kawat Beton</v>
      </c>
      <c r="L155" s="74">
        <f>'Template Format ANALISIS I'!E274</f>
        <v>22500</v>
      </c>
      <c r="M155" s="44">
        <f>'Template Format ANALISIS I'!F274</f>
        <v>337.5</v>
      </c>
    </row>
    <row r="156" spans="2:13" x14ac:dyDescent="0.3">
      <c r="I156" s="39"/>
      <c r="J156" s="38"/>
      <c r="K156" s="38"/>
    </row>
    <row r="157" spans="2:13" x14ac:dyDescent="0.3">
      <c r="B157" s="13" t="s">
        <v>78</v>
      </c>
      <c r="C157" s="1" t="s">
        <v>80</v>
      </c>
      <c r="D157" s="2" t="s">
        <v>64</v>
      </c>
      <c r="E157" s="11">
        <v>108.8</v>
      </c>
      <c r="F157" s="112">
        <f>'Template Format ANALISIS I'!F289 - 31016</f>
        <v>270919</v>
      </c>
      <c r="G157" s="12">
        <f>F157*E157</f>
        <v>29475987.199999999</v>
      </c>
      <c r="I157" s="26">
        <f>'Template Format ANALISIS I'!B280</f>
        <v>0.22</v>
      </c>
      <c r="J157" s="26" t="str">
        <f>'Template Format ANALISIS I'!C280</f>
        <v>OH</v>
      </c>
      <c r="K157" s="26" t="str">
        <f>'Template Format ANALISIS I'!D280</f>
        <v xml:space="preserve">Pekerja </v>
      </c>
      <c r="L157" s="74">
        <f>'Template Format ANALISIS I'!E280</f>
        <v>110000</v>
      </c>
      <c r="M157" s="44">
        <f>'Template Format ANALISIS I'!F280</f>
        <v>24200</v>
      </c>
    </row>
    <row r="158" spans="2:13" x14ac:dyDescent="0.3">
      <c r="I158" s="26">
        <f>'Template Format ANALISIS I'!B281</f>
        <v>1.1000000000000001E-2</v>
      </c>
      <c r="J158" s="26" t="str">
        <f>'Template Format ANALISIS I'!C281</f>
        <v>OH</v>
      </c>
      <c r="K158" s="26" t="str">
        <f>'Template Format ANALISIS I'!D281</f>
        <v>Mandor</v>
      </c>
      <c r="L158" s="74">
        <f>'Template Format ANALISIS I'!E281</f>
        <v>120000</v>
      </c>
      <c r="M158" s="44">
        <f>'Template Format ANALISIS I'!F281</f>
        <v>1320.0000000000002</v>
      </c>
    </row>
    <row r="159" spans="2:13" x14ac:dyDescent="0.3">
      <c r="I159" s="26">
        <f>'Template Format ANALISIS I'!B282</f>
        <v>0.16500000000000001</v>
      </c>
      <c r="J159" s="26" t="str">
        <f>'Template Format ANALISIS I'!C282</f>
        <v>OH</v>
      </c>
      <c r="K159" s="26" t="str">
        <f>'Template Format ANALISIS I'!D282</f>
        <v>Tukang Kayu</v>
      </c>
      <c r="L159" s="74">
        <f>'Template Format ANALISIS I'!E282</f>
        <v>130000</v>
      </c>
      <c r="M159" s="44">
        <f>'Template Format ANALISIS I'!F282</f>
        <v>21450</v>
      </c>
    </row>
    <row r="160" spans="2:13" x14ac:dyDescent="0.3">
      <c r="I160" s="26">
        <f>'Template Format ANALISIS I'!B283</f>
        <v>8.2500000000000004E-3</v>
      </c>
      <c r="J160" s="26" t="str">
        <f>'Template Format ANALISIS I'!C283</f>
        <v>OH</v>
      </c>
      <c r="K160" s="26" t="str">
        <f>'Template Format ANALISIS I'!D283</f>
        <v>Kepala Tukang</v>
      </c>
      <c r="L160" s="74">
        <f>'Template Format ANALISIS I'!E283</f>
        <v>140000</v>
      </c>
      <c r="M160" s="44">
        <f>'Template Format ANALISIS I'!F283</f>
        <v>1155</v>
      </c>
    </row>
    <row r="161" spans="2:13" x14ac:dyDescent="0.3">
      <c r="I161" s="26">
        <f>'Template Format ANALISIS I'!B285</f>
        <v>0.04</v>
      </c>
      <c r="J161" s="26" t="str">
        <f>'Template Format ANALISIS I'!C285</f>
        <v>M3</v>
      </c>
      <c r="K161" s="26" t="str">
        <f>'Template Format ANALISIS I'!D285</f>
        <v>Kayu Balok Kls III</v>
      </c>
      <c r="L161" s="74">
        <f>'Template Format ANALISIS I'!E285</f>
        <v>2485000</v>
      </c>
      <c r="M161" s="44">
        <f>'Template Format ANALISIS I'!F285</f>
        <v>99400</v>
      </c>
    </row>
    <row r="162" spans="2:13" x14ac:dyDescent="0.3">
      <c r="I162" s="26">
        <f>'Template Format ANALISIS I'!B286</f>
        <v>0.3</v>
      </c>
      <c r="J162" s="26" t="str">
        <f>'Template Format ANALISIS I'!C286</f>
        <v>Kg</v>
      </c>
      <c r="K162" s="26" t="str">
        <f>'Template Format ANALISIS I'!D286</f>
        <v>Paku 5 cm - 12 cm</v>
      </c>
      <c r="L162" s="74">
        <f>'Template Format ANALISIS I'!E286</f>
        <v>18000</v>
      </c>
      <c r="M162" s="44">
        <f>'Template Format ANALISIS I'!F286</f>
        <v>5400</v>
      </c>
    </row>
    <row r="163" spans="2:13" x14ac:dyDescent="0.3">
      <c r="I163" s="26">
        <f>'Template Format ANALISIS I'!B287</f>
        <v>0.1</v>
      </c>
      <c r="J163" s="26" t="str">
        <f>'Template Format ANALISIS I'!C287</f>
        <v>Ltr</v>
      </c>
      <c r="K163" s="26" t="str">
        <f>'Template Format ANALISIS I'!D287</f>
        <v xml:space="preserve">Minyak Bekisting </v>
      </c>
      <c r="L163" s="74">
        <f>'Template Format ANALISIS I'!E287</f>
        <v>10000</v>
      </c>
      <c r="M163" s="44">
        <f>'Template Format ANALISIS I'!F287</f>
        <v>1000</v>
      </c>
    </row>
    <row r="164" spans="2:13" x14ac:dyDescent="0.3">
      <c r="I164" s="26">
        <f>'Template Format ANALISIS I'!B288</f>
        <v>0.82</v>
      </c>
      <c r="J164" s="26" t="str">
        <f>'Template Format ANALISIS I'!C288</f>
        <v>Lbr</v>
      </c>
      <c r="K164" s="26" t="str">
        <f>'Template Format ANALISIS I'!D288</f>
        <v>Plywood Tebal 9 mm/Papan</v>
      </c>
      <c r="L164" s="74">
        <f>'Template Format ANALISIS I'!E288</f>
        <v>180500</v>
      </c>
      <c r="M164" s="44">
        <f>'Template Format ANALISIS I'!F288</f>
        <v>148010</v>
      </c>
    </row>
    <row r="165" spans="2:13" x14ac:dyDescent="0.3">
      <c r="I165" s="26"/>
      <c r="J165" s="26"/>
      <c r="K165" s="26"/>
      <c r="L165" s="74"/>
      <c r="M165" s="44"/>
    </row>
    <row r="166" spans="2:13" x14ac:dyDescent="0.3">
      <c r="B166" s="13">
        <v>9</v>
      </c>
      <c r="C166" s="1" t="s">
        <v>201</v>
      </c>
      <c r="I166" s="26"/>
      <c r="J166" s="26"/>
      <c r="K166" s="26"/>
      <c r="L166" s="74"/>
      <c r="M166" s="44"/>
    </row>
    <row r="167" spans="2:13" x14ac:dyDescent="0.3">
      <c r="B167" s="13" t="s">
        <v>185</v>
      </c>
      <c r="C167" s="1" t="s">
        <v>186</v>
      </c>
      <c r="D167" s="2" t="s">
        <v>14</v>
      </c>
      <c r="E167" s="11">
        <v>0.95</v>
      </c>
      <c r="F167" s="112">
        <f>'Template Format ANALISIS I'!F263 - 65505</f>
        <v>1619860</v>
      </c>
      <c r="G167" s="12">
        <f>F167*E167</f>
        <v>1538867</v>
      </c>
      <c r="I167" s="26">
        <f>'Template Format ANALISIS I'!B258</f>
        <v>0.876</v>
      </c>
      <c r="J167" s="26" t="str">
        <f>'Template Format ANALISIS I'!C258</f>
        <v>OH</v>
      </c>
      <c r="K167" s="26" t="str">
        <f>'Template Format ANALISIS I'!D258</f>
        <v>Pekerja</v>
      </c>
      <c r="L167" s="74">
        <f>'Template Format ANALISIS I'!E258</f>
        <v>110000</v>
      </c>
      <c r="M167" s="44">
        <f>'Template Format ANALISIS I'!F258</f>
        <v>96360</v>
      </c>
    </row>
    <row r="168" spans="2:13" x14ac:dyDescent="0.3">
      <c r="I168" s="26">
        <f>'Template Format ANALISIS I'!B259</f>
        <v>8.3000000000000004E-2</v>
      </c>
      <c r="J168" s="26" t="str">
        <f>'Template Format ANALISIS I'!C259</f>
        <v>OH</v>
      </c>
      <c r="K168" s="26" t="str">
        <f>'Template Format ANALISIS I'!D259</f>
        <v>Mandor</v>
      </c>
      <c r="L168" s="74">
        <f>'Template Format ANALISIS I'!E259</f>
        <v>130000</v>
      </c>
      <c r="M168" s="44">
        <f>'Template Format ANALISIS I'!F259</f>
        <v>10790</v>
      </c>
    </row>
    <row r="169" spans="2:13" x14ac:dyDescent="0.3">
      <c r="I169" s="26">
        <f>'Template Format ANALISIS I'!B260</f>
        <v>1</v>
      </c>
      <c r="J169" s="26" t="str">
        <f>'Template Format ANALISIS I'!C260</f>
        <v>M3</v>
      </c>
      <c r="K169" s="26" t="str">
        <f>'Template Format ANALISIS I'!D260</f>
        <v>Beton Ready Mix K-300</v>
      </c>
      <c r="L169" s="74">
        <f>'Template Format ANALISIS I'!E260</f>
        <v>1350000</v>
      </c>
      <c r="M169" s="44">
        <f>'Template Format ANALISIS I'!F260</f>
        <v>1350000</v>
      </c>
    </row>
    <row r="170" spans="2:13" x14ac:dyDescent="0.3">
      <c r="I170" s="26">
        <f>'Template Format ANALISIS I'!B261</f>
        <v>0.5</v>
      </c>
      <c r="J170" s="26" t="str">
        <f>'Template Format ANALISIS I'!C261</f>
        <v>Jam</v>
      </c>
      <c r="K170" s="26" t="str">
        <f>'Template Format ANALISIS I'!D261</f>
        <v>Concrete Pump</v>
      </c>
      <c r="L170" s="74">
        <f>'Template Format ANALISIS I'!E261</f>
        <v>150000</v>
      </c>
      <c r="M170" s="44">
        <f>'Template Format ANALISIS I'!F261</f>
        <v>75000</v>
      </c>
    </row>
    <row r="171" spans="2:13" x14ac:dyDescent="0.3">
      <c r="I171" s="26"/>
      <c r="J171" s="26"/>
      <c r="K171" s="26" t="str">
        <f>'Template Format ANALISIS I'!D262</f>
        <v>B.U &amp; Kentungan (10%)</v>
      </c>
      <c r="L171" s="74"/>
      <c r="M171" s="44">
        <f>'Template Format ANALISIS I'!F262</f>
        <v>153215</v>
      </c>
    </row>
    <row r="172" spans="2:13" x14ac:dyDescent="0.3">
      <c r="I172" s="26"/>
      <c r="J172" s="26"/>
      <c r="K172" s="26"/>
      <c r="L172" s="74"/>
      <c r="M172" s="44"/>
    </row>
    <row r="173" spans="2:13" x14ac:dyDescent="0.3">
      <c r="B173" s="13" t="s">
        <v>191</v>
      </c>
      <c r="C173" s="1" t="s">
        <v>192</v>
      </c>
      <c r="D173" s="2" t="s">
        <v>72</v>
      </c>
      <c r="E173" s="11">
        <v>167.18</v>
      </c>
      <c r="F173" s="112">
        <f>'Template Format ANALISIS I'!F275 - 538.5</f>
        <v>20000</v>
      </c>
      <c r="G173" s="12">
        <f>F173*E173</f>
        <v>3343600</v>
      </c>
      <c r="I173" s="26">
        <f>'Template Format ANALISIS I'!B268</f>
        <v>7.000000000000001E-3</v>
      </c>
      <c r="J173" s="26" t="str">
        <f>'Template Format ANALISIS I'!C268</f>
        <v>OH</v>
      </c>
      <c r="K173" s="26" t="str">
        <f>'Template Format ANALISIS I'!D268</f>
        <v xml:space="preserve">Pekerja </v>
      </c>
      <c r="L173" s="74">
        <f>'Template Format ANALISIS I'!E268</f>
        <v>110000</v>
      </c>
      <c r="M173" s="44">
        <f>'Template Format ANALISIS I'!F268</f>
        <v>770.00000000000011</v>
      </c>
    </row>
    <row r="174" spans="2:13" x14ac:dyDescent="0.3">
      <c r="I174" s="26">
        <f>'Template Format ANALISIS I'!B269</f>
        <v>7.000000000000001E-3</v>
      </c>
      <c r="J174" s="26" t="str">
        <f>'Template Format ANALISIS I'!C269</f>
        <v>OH</v>
      </c>
      <c r="K174" s="26" t="str">
        <f>'Template Format ANALISIS I'!D269</f>
        <v>Tukang Besi</v>
      </c>
      <c r="L174" s="74">
        <f>'Template Format ANALISIS I'!E269</f>
        <v>130000</v>
      </c>
      <c r="M174" s="44">
        <f>'Template Format ANALISIS I'!F269</f>
        <v>910.00000000000011</v>
      </c>
    </row>
    <row r="175" spans="2:13" x14ac:dyDescent="0.3">
      <c r="I175" s="26">
        <f>'Template Format ANALISIS I'!B270</f>
        <v>6.9999999999999999E-4</v>
      </c>
      <c r="J175" s="26" t="str">
        <f>'Template Format ANALISIS I'!C270</f>
        <v>OH</v>
      </c>
      <c r="K175" s="26" t="str">
        <f>'Template Format ANALISIS I'!D270</f>
        <v>Kepala Tukang</v>
      </c>
      <c r="L175" s="74">
        <f>'Template Format ANALISIS I'!E270</f>
        <v>140000</v>
      </c>
      <c r="M175" s="44">
        <f>'Template Format ANALISIS I'!F270</f>
        <v>98</v>
      </c>
    </row>
    <row r="176" spans="2:13" x14ac:dyDescent="0.3">
      <c r="I176" s="26">
        <f>'Template Format ANALISIS I'!B271</f>
        <v>4.0000000000000002E-4</v>
      </c>
      <c r="J176" s="26" t="str">
        <f>'Template Format ANALISIS I'!C271</f>
        <v>OH</v>
      </c>
      <c r="K176" s="26" t="str">
        <f>'Template Format ANALISIS I'!D271</f>
        <v>Mandor</v>
      </c>
      <c r="L176" s="74">
        <f>'Template Format ANALISIS I'!E271</f>
        <v>120000</v>
      </c>
      <c r="M176" s="44">
        <f>'Template Format ANALISIS I'!F271</f>
        <v>48</v>
      </c>
    </row>
    <row r="177" spans="2:13" x14ac:dyDescent="0.3">
      <c r="I177" s="26">
        <f>'Template Format ANALISIS I'!B273</f>
        <v>1.05</v>
      </c>
      <c r="J177" s="26" t="str">
        <f>'Template Format ANALISIS I'!C273</f>
        <v>Kg</v>
      </c>
      <c r="K177" s="26" t="str">
        <f>'Template Format ANALISIS I'!D273</f>
        <v>Besi Beton Polos</v>
      </c>
      <c r="L177" s="74">
        <f>'Template Format ANALISIS I'!E273</f>
        <v>17500</v>
      </c>
      <c r="M177" s="44">
        <f>'Template Format ANALISIS I'!F273</f>
        <v>18375</v>
      </c>
    </row>
    <row r="178" spans="2:13" x14ac:dyDescent="0.3">
      <c r="I178" s="26">
        <f>'Template Format ANALISIS I'!B274</f>
        <v>1.4999999999999999E-2</v>
      </c>
      <c r="J178" s="26" t="str">
        <f>'Template Format ANALISIS I'!C274</f>
        <v>Kg</v>
      </c>
      <c r="K178" s="26" t="str">
        <f>'Template Format ANALISIS I'!D274</f>
        <v>Kawat Beton</v>
      </c>
      <c r="L178" s="74">
        <f>'Template Format ANALISIS I'!E274</f>
        <v>22500</v>
      </c>
      <c r="M178" s="44">
        <f>'Template Format ANALISIS I'!F274</f>
        <v>337.5</v>
      </c>
    </row>
    <row r="179" spans="2:13" x14ac:dyDescent="0.3">
      <c r="I179" s="26"/>
      <c r="J179" s="26"/>
      <c r="K179" s="26"/>
      <c r="L179" s="74"/>
      <c r="M179" s="44"/>
    </row>
    <row r="180" spans="2:13" x14ac:dyDescent="0.3">
      <c r="B180" s="13" t="s">
        <v>78</v>
      </c>
      <c r="C180" s="1" t="s">
        <v>80</v>
      </c>
      <c r="D180" s="2" t="s">
        <v>64</v>
      </c>
      <c r="E180" s="11">
        <v>15.2</v>
      </c>
      <c r="F180" s="112">
        <f>'Template Format ANALISIS I'!F289 - 31016</f>
        <v>270919</v>
      </c>
      <c r="G180" s="12">
        <f>F180*E180</f>
        <v>4117968.8</v>
      </c>
      <c r="I180" s="26">
        <f>'Template Format ANALISIS I'!B280</f>
        <v>0.22</v>
      </c>
      <c r="J180" s="26" t="str">
        <f>'Template Format ANALISIS I'!C280</f>
        <v>OH</v>
      </c>
      <c r="K180" s="26" t="str">
        <f>'Template Format ANALISIS I'!D280</f>
        <v xml:space="preserve">Pekerja </v>
      </c>
      <c r="L180" s="74">
        <f>'Template Format ANALISIS I'!E280</f>
        <v>110000</v>
      </c>
      <c r="M180" s="44">
        <f>'Template Format ANALISIS I'!F280</f>
        <v>24200</v>
      </c>
    </row>
    <row r="181" spans="2:13" x14ac:dyDescent="0.3">
      <c r="F181" s="115"/>
      <c r="I181" s="26">
        <f>'Template Format ANALISIS I'!B281</f>
        <v>1.1000000000000001E-2</v>
      </c>
      <c r="J181" s="26" t="str">
        <f>'Template Format ANALISIS I'!C281</f>
        <v>OH</v>
      </c>
      <c r="K181" s="26" t="str">
        <f>'Template Format ANALISIS I'!D281</f>
        <v>Mandor</v>
      </c>
      <c r="L181" s="74">
        <f>'Template Format ANALISIS I'!E281</f>
        <v>120000</v>
      </c>
      <c r="M181" s="44">
        <f>'Template Format ANALISIS I'!F281</f>
        <v>1320.0000000000002</v>
      </c>
    </row>
    <row r="182" spans="2:13" x14ac:dyDescent="0.3">
      <c r="F182" s="115"/>
      <c r="I182" s="26">
        <f>'Template Format ANALISIS I'!B282</f>
        <v>0.16500000000000001</v>
      </c>
      <c r="J182" s="26" t="str">
        <f>'Template Format ANALISIS I'!C282</f>
        <v>OH</v>
      </c>
      <c r="K182" s="26" t="str">
        <f>'Template Format ANALISIS I'!D282</f>
        <v>Tukang Kayu</v>
      </c>
      <c r="L182" s="74">
        <f>'Template Format ANALISIS I'!E282</f>
        <v>130000</v>
      </c>
      <c r="M182" s="44">
        <f>'Template Format ANALISIS I'!F282</f>
        <v>21450</v>
      </c>
    </row>
    <row r="183" spans="2:13" x14ac:dyDescent="0.3">
      <c r="F183" s="115"/>
      <c r="I183" s="26">
        <f>'Template Format ANALISIS I'!B283</f>
        <v>8.2500000000000004E-3</v>
      </c>
      <c r="J183" s="26" t="str">
        <f>'Template Format ANALISIS I'!C283</f>
        <v>OH</v>
      </c>
      <c r="K183" s="26" t="str">
        <f>'Template Format ANALISIS I'!D283</f>
        <v>Kepala Tukang</v>
      </c>
      <c r="L183" s="74">
        <f>'Template Format ANALISIS I'!E283</f>
        <v>140000</v>
      </c>
      <c r="M183" s="44">
        <f>'Template Format ANALISIS I'!F283</f>
        <v>1155</v>
      </c>
    </row>
    <row r="184" spans="2:13" x14ac:dyDescent="0.3">
      <c r="F184" s="115"/>
      <c r="I184" s="26">
        <f>'Template Format ANALISIS I'!B285</f>
        <v>0.04</v>
      </c>
      <c r="J184" s="26" t="str">
        <f>'Template Format ANALISIS I'!C285</f>
        <v>M3</v>
      </c>
      <c r="K184" s="26" t="str">
        <f>'Template Format ANALISIS I'!D285</f>
        <v>Kayu Balok Kls III</v>
      </c>
      <c r="L184" s="74">
        <f>'Template Format ANALISIS I'!E285</f>
        <v>2485000</v>
      </c>
      <c r="M184" s="44">
        <f>'Template Format ANALISIS I'!F285</f>
        <v>99400</v>
      </c>
    </row>
    <row r="185" spans="2:13" x14ac:dyDescent="0.3">
      <c r="F185" s="115"/>
      <c r="I185" s="26">
        <f>'Template Format ANALISIS I'!B286</f>
        <v>0.3</v>
      </c>
      <c r="J185" s="26" t="str">
        <f>'Template Format ANALISIS I'!C286</f>
        <v>Kg</v>
      </c>
      <c r="K185" s="26" t="str">
        <f>'Template Format ANALISIS I'!D286</f>
        <v>Paku 5 cm - 12 cm</v>
      </c>
      <c r="L185" s="74">
        <f>'Template Format ANALISIS I'!E286</f>
        <v>18000</v>
      </c>
      <c r="M185" s="44">
        <f>'Template Format ANALISIS I'!F286</f>
        <v>5400</v>
      </c>
    </row>
    <row r="186" spans="2:13" x14ac:dyDescent="0.3">
      <c r="F186" s="115"/>
      <c r="I186" s="26">
        <f>'Template Format ANALISIS I'!B287</f>
        <v>0.1</v>
      </c>
      <c r="J186" s="26" t="str">
        <f>'Template Format ANALISIS I'!C287</f>
        <v>Ltr</v>
      </c>
      <c r="K186" s="26" t="str">
        <f>'Template Format ANALISIS I'!D287</f>
        <v xml:space="preserve">Minyak Bekisting </v>
      </c>
      <c r="L186" s="74">
        <f>'Template Format ANALISIS I'!E287</f>
        <v>10000</v>
      </c>
      <c r="M186" s="44">
        <f>'Template Format ANALISIS I'!F287</f>
        <v>1000</v>
      </c>
    </row>
    <row r="187" spans="2:13" x14ac:dyDescent="0.3">
      <c r="F187" s="115"/>
      <c r="I187" s="26">
        <f>'Template Format ANALISIS I'!B288</f>
        <v>0.82</v>
      </c>
      <c r="J187" s="26" t="str">
        <f>'Template Format ANALISIS I'!C288</f>
        <v>Lbr</v>
      </c>
      <c r="K187" s="26" t="str">
        <f>'Template Format ANALISIS I'!D288</f>
        <v>Plywood Tebal 9 mm/Papan</v>
      </c>
      <c r="L187" s="74">
        <f>'Template Format ANALISIS I'!E288</f>
        <v>180500</v>
      </c>
      <c r="M187" s="44">
        <f>'Template Format ANALISIS I'!F288</f>
        <v>148010</v>
      </c>
    </row>
    <row r="188" spans="2:13" x14ac:dyDescent="0.3">
      <c r="I188" s="26"/>
      <c r="J188" s="26"/>
      <c r="K188" s="26"/>
      <c r="L188" s="74"/>
      <c r="M188" s="44"/>
    </row>
    <row r="189" spans="2:13" x14ac:dyDescent="0.3">
      <c r="B189" s="38">
        <v>10</v>
      </c>
      <c r="C189" s="16" t="s">
        <v>89</v>
      </c>
      <c r="I189" s="39"/>
      <c r="J189" s="38"/>
      <c r="K189" s="38"/>
    </row>
    <row r="190" spans="2:13" x14ac:dyDescent="0.3">
      <c r="B190" s="38" t="s">
        <v>185</v>
      </c>
      <c r="C190" s="16" t="s">
        <v>186</v>
      </c>
      <c r="D190" s="2" t="s">
        <v>14</v>
      </c>
      <c r="E190" s="11">
        <v>15.53</v>
      </c>
      <c r="F190" s="112">
        <f>'Template Format ANALISIS I'!F263 - 65505</f>
        <v>1619860</v>
      </c>
      <c r="G190" s="12">
        <f>F190*E190</f>
        <v>25156425.800000001</v>
      </c>
      <c r="I190" s="26">
        <f>'Template Format ANALISIS I'!B258</f>
        <v>0.876</v>
      </c>
      <c r="J190" s="26" t="str">
        <f>'Template Format ANALISIS I'!C258</f>
        <v>OH</v>
      </c>
      <c r="K190" s="26" t="str">
        <f>'Template Format ANALISIS I'!D258</f>
        <v>Pekerja</v>
      </c>
      <c r="L190" s="74">
        <f>'Template Format ANALISIS I'!E258</f>
        <v>110000</v>
      </c>
      <c r="M190" s="44">
        <f>'Template Format ANALISIS I'!F258</f>
        <v>96360</v>
      </c>
    </row>
    <row r="191" spans="2:13" x14ac:dyDescent="0.3">
      <c r="B191" s="38"/>
      <c r="C191" s="16"/>
      <c r="I191" s="26">
        <f>'Template Format ANALISIS I'!B259</f>
        <v>8.3000000000000004E-2</v>
      </c>
      <c r="J191" s="26" t="str">
        <f>'Template Format ANALISIS I'!C259</f>
        <v>OH</v>
      </c>
      <c r="K191" s="26" t="str">
        <f>'Template Format ANALISIS I'!D259</f>
        <v>Mandor</v>
      </c>
      <c r="L191" s="74">
        <f>'Template Format ANALISIS I'!E259</f>
        <v>130000</v>
      </c>
      <c r="M191" s="44">
        <f>'Template Format ANALISIS I'!F259</f>
        <v>10790</v>
      </c>
    </row>
    <row r="192" spans="2:13" x14ac:dyDescent="0.3">
      <c r="B192" s="38"/>
      <c r="C192" s="16"/>
      <c r="I192" s="26">
        <f>'Template Format ANALISIS I'!B260</f>
        <v>1</v>
      </c>
      <c r="J192" s="26" t="str">
        <f>'Template Format ANALISIS I'!C260</f>
        <v>M3</v>
      </c>
      <c r="K192" s="26" t="str">
        <f>'Template Format ANALISIS I'!D260</f>
        <v>Beton Ready Mix K-300</v>
      </c>
      <c r="L192" s="74">
        <f>'Template Format ANALISIS I'!E260</f>
        <v>1350000</v>
      </c>
      <c r="M192" s="44">
        <f>'Template Format ANALISIS I'!F260</f>
        <v>1350000</v>
      </c>
    </row>
    <row r="193" spans="2:13" x14ac:dyDescent="0.3">
      <c r="B193" s="38"/>
      <c r="C193" s="16"/>
      <c r="I193" s="26">
        <f>'Template Format ANALISIS I'!B261</f>
        <v>0.5</v>
      </c>
      <c r="J193" s="26" t="str">
        <f>'Template Format ANALISIS I'!C261</f>
        <v>Jam</v>
      </c>
      <c r="K193" s="26" t="str">
        <f>'Template Format ANALISIS I'!D261</f>
        <v>Concrete Pump</v>
      </c>
      <c r="L193" s="74">
        <f>'Template Format ANALISIS I'!E261</f>
        <v>150000</v>
      </c>
      <c r="M193" s="44">
        <f>'Template Format ANALISIS I'!F261</f>
        <v>75000</v>
      </c>
    </row>
    <row r="194" spans="2:13" x14ac:dyDescent="0.3">
      <c r="B194" s="38"/>
      <c r="C194" s="16"/>
      <c r="I194" s="26"/>
      <c r="J194" s="26"/>
      <c r="K194" s="26" t="str">
        <f>'Template Format ANALISIS I'!D262</f>
        <v>B.U &amp; Kentungan (10%)</v>
      </c>
      <c r="L194" s="74"/>
      <c r="M194" s="44">
        <f>'Template Format ANALISIS I'!F262</f>
        <v>153215</v>
      </c>
    </row>
    <row r="195" spans="2:13" x14ac:dyDescent="0.3">
      <c r="B195" s="38"/>
      <c r="C195" s="16"/>
      <c r="I195" s="39"/>
      <c r="J195" s="38"/>
      <c r="K195" s="38"/>
    </row>
    <row r="196" spans="2:13" x14ac:dyDescent="0.3">
      <c r="B196" s="38" t="s">
        <v>191</v>
      </c>
      <c r="C196" s="16" t="s">
        <v>192</v>
      </c>
      <c r="D196" s="2" t="s">
        <v>72</v>
      </c>
      <c r="E196" s="11">
        <v>4357.4399999999996</v>
      </c>
      <c r="F196" s="112">
        <f>'Template Format ANALISIS I'!F275 - 538.5</f>
        <v>20000</v>
      </c>
      <c r="G196" s="12">
        <f>F196*E196</f>
        <v>87148799.999999985</v>
      </c>
      <c r="I196" s="26">
        <f>'Template Format ANALISIS I'!B268</f>
        <v>7.000000000000001E-3</v>
      </c>
      <c r="J196" s="26" t="str">
        <f>'Template Format ANALISIS I'!C268</f>
        <v>OH</v>
      </c>
      <c r="K196" s="26" t="str">
        <f>'Template Format ANALISIS I'!D268</f>
        <v xml:space="preserve">Pekerja </v>
      </c>
      <c r="L196" s="74">
        <f>'Template Format ANALISIS I'!E268</f>
        <v>110000</v>
      </c>
      <c r="M196" s="44">
        <f>'Template Format ANALISIS I'!F268</f>
        <v>770.00000000000011</v>
      </c>
    </row>
    <row r="197" spans="2:13" x14ac:dyDescent="0.3">
      <c r="B197" s="38"/>
      <c r="C197" s="16"/>
      <c r="I197" s="26">
        <f>'Template Format ANALISIS I'!B269</f>
        <v>7.000000000000001E-3</v>
      </c>
      <c r="J197" s="26" t="str">
        <f>'Template Format ANALISIS I'!C269</f>
        <v>OH</v>
      </c>
      <c r="K197" s="26" t="str">
        <f>'Template Format ANALISIS I'!D269</f>
        <v>Tukang Besi</v>
      </c>
      <c r="L197" s="74">
        <f>'Template Format ANALISIS I'!E269</f>
        <v>130000</v>
      </c>
      <c r="M197" s="44">
        <f>'Template Format ANALISIS I'!F269</f>
        <v>910.00000000000011</v>
      </c>
    </row>
    <row r="198" spans="2:13" x14ac:dyDescent="0.3">
      <c r="B198" s="38"/>
      <c r="C198" s="16"/>
      <c r="I198" s="26">
        <f>'Template Format ANALISIS I'!B270</f>
        <v>6.9999999999999999E-4</v>
      </c>
      <c r="J198" s="26" t="str">
        <f>'Template Format ANALISIS I'!C270</f>
        <v>OH</v>
      </c>
      <c r="K198" s="26" t="str">
        <f>'Template Format ANALISIS I'!D270</f>
        <v>Kepala Tukang</v>
      </c>
      <c r="L198" s="74">
        <f>'Template Format ANALISIS I'!E270</f>
        <v>140000</v>
      </c>
      <c r="M198" s="44">
        <f>'Template Format ANALISIS I'!F270</f>
        <v>98</v>
      </c>
    </row>
    <row r="199" spans="2:13" x14ac:dyDescent="0.3">
      <c r="B199" s="38"/>
      <c r="C199" s="16"/>
      <c r="I199" s="26">
        <f>'Template Format ANALISIS I'!B271</f>
        <v>4.0000000000000002E-4</v>
      </c>
      <c r="J199" s="26" t="str">
        <f>'Template Format ANALISIS I'!C271</f>
        <v>OH</v>
      </c>
      <c r="K199" s="26" t="str">
        <f>'Template Format ANALISIS I'!D271</f>
        <v>Mandor</v>
      </c>
      <c r="L199" s="74">
        <f>'Template Format ANALISIS I'!E271</f>
        <v>120000</v>
      </c>
      <c r="M199" s="44">
        <f>'Template Format ANALISIS I'!F271</f>
        <v>48</v>
      </c>
    </row>
    <row r="200" spans="2:13" x14ac:dyDescent="0.3">
      <c r="B200" s="38"/>
      <c r="C200" s="16"/>
      <c r="I200" s="26">
        <f>'Template Format ANALISIS I'!B273</f>
        <v>1.05</v>
      </c>
      <c r="J200" s="26" t="str">
        <f>'Template Format ANALISIS I'!C273</f>
        <v>Kg</v>
      </c>
      <c r="K200" s="26" t="str">
        <f>'Template Format ANALISIS I'!D273</f>
        <v>Besi Beton Polos</v>
      </c>
      <c r="L200" s="74">
        <f>'Template Format ANALISIS I'!E273</f>
        <v>17500</v>
      </c>
      <c r="M200" s="44">
        <f>'Template Format ANALISIS I'!F273</f>
        <v>18375</v>
      </c>
    </row>
    <row r="201" spans="2:13" x14ac:dyDescent="0.3">
      <c r="B201" s="38"/>
      <c r="C201" s="16"/>
      <c r="I201" s="26">
        <f>'Template Format ANALISIS I'!B274</f>
        <v>1.4999999999999999E-2</v>
      </c>
      <c r="J201" s="26" t="str">
        <f>'Template Format ANALISIS I'!C274</f>
        <v>Kg</v>
      </c>
      <c r="K201" s="26" t="str">
        <f>'Template Format ANALISIS I'!D274</f>
        <v>Kawat Beton</v>
      </c>
      <c r="L201" s="74">
        <f>'Template Format ANALISIS I'!E274</f>
        <v>22500</v>
      </c>
      <c r="M201" s="44">
        <f>'Template Format ANALISIS I'!F274</f>
        <v>337.5</v>
      </c>
    </row>
    <row r="202" spans="2:13" x14ac:dyDescent="0.3">
      <c r="B202" s="38"/>
      <c r="C202" s="16"/>
      <c r="I202" s="39"/>
      <c r="J202" s="38"/>
      <c r="K202" s="38"/>
    </row>
    <row r="203" spans="2:13" x14ac:dyDescent="0.3">
      <c r="B203" s="38" t="s">
        <v>78</v>
      </c>
      <c r="C203" s="32" t="s">
        <v>80</v>
      </c>
      <c r="D203" s="2" t="s">
        <v>64</v>
      </c>
      <c r="E203" s="11">
        <v>78.72</v>
      </c>
      <c r="F203" s="42">
        <f>'Template Format ANALISIS I'!F110</f>
        <v>242487.5</v>
      </c>
      <c r="G203" s="12">
        <f>F203*E203</f>
        <v>19088616</v>
      </c>
      <c r="I203" s="39">
        <f>'Template Format ANALISIS I'!B100</f>
        <v>0.30199999999999999</v>
      </c>
      <c r="J203" s="38" t="str">
        <f>'Template Format ANALISIS I'!C100</f>
        <v>OH</v>
      </c>
      <c r="K203" s="38" t="str">
        <f>'Template Format ANALISIS I'!D100</f>
        <v xml:space="preserve">Pekerja </v>
      </c>
      <c r="L203" s="8">
        <f>'Template Format ANALISIS I'!E100</f>
        <v>110000</v>
      </c>
      <c r="M203" s="12">
        <f>'Template Format ANALISIS I'!F100</f>
        <v>33220</v>
      </c>
    </row>
    <row r="204" spans="2:13" x14ac:dyDescent="0.3">
      <c r="I204" s="39">
        <f>'Template Format ANALISIS I'!B101</f>
        <v>1.5100000000000001E-2</v>
      </c>
      <c r="J204" s="38" t="str">
        <f>'Template Format ANALISIS I'!C101</f>
        <v>OH</v>
      </c>
      <c r="K204" s="38" t="str">
        <f>'Template Format ANALISIS I'!D101</f>
        <v>Mandor</v>
      </c>
      <c r="L204" s="8">
        <f>'Template Format ANALISIS I'!E101</f>
        <v>120000</v>
      </c>
      <c r="M204" s="12">
        <f>'Template Format ANALISIS I'!F101</f>
        <v>1812</v>
      </c>
    </row>
    <row r="205" spans="2:13" x14ac:dyDescent="0.3">
      <c r="I205" s="39">
        <f>'Template Format ANALISIS I'!B102</f>
        <v>0.22649999999999998</v>
      </c>
      <c r="J205" s="38" t="str">
        <f>'Template Format ANALISIS I'!C102</f>
        <v>OH</v>
      </c>
      <c r="K205" s="38" t="str">
        <f>'Template Format ANALISIS I'!D102</f>
        <v>Tukang Kayu</v>
      </c>
      <c r="L205" s="8">
        <f>'Template Format ANALISIS I'!E102</f>
        <v>130000</v>
      </c>
      <c r="M205" s="12">
        <f>'Template Format ANALISIS I'!F102</f>
        <v>29444.999999999996</v>
      </c>
    </row>
    <row r="206" spans="2:13" x14ac:dyDescent="0.3">
      <c r="I206" s="39">
        <f>'Template Format ANALISIS I'!B103</f>
        <v>1.1325E-2</v>
      </c>
      <c r="J206" s="38" t="str">
        <f>'Template Format ANALISIS I'!C103</f>
        <v>OH</v>
      </c>
      <c r="K206" s="38" t="str">
        <f>'Template Format ANALISIS I'!D103</f>
        <v>Kepala Tukang</v>
      </c>
      <c r="L206" s="8">
        <f>'Template Format ANALISIS I'!E103</f>
        <v>140000</v>
      </c>
      <c r="M206" s="12">
        <f>'Template Format ANALISIS I'!F103</f>
        <v>1585.5</v>
      </c>
    </row>
    <row r="207" spans="2:13" x14ac:dyDescent="0.3">
      <c r="I207" s="39">
        <f>'Template Format ANALISIS I'!B105</f>
        <v>0.03</v>
      </c>
      <c r="J207" s="38" t="str">
        <f>'Template Format ANALISIS I'!C105</f>
        <v>M3</v>
      </c>
      <c r="K207" s="38" t="str">
        <f>'Template Format ANALISIS I'!D105</f>
        <v>Kayu Balok Kls III</v>
      </c>
      <c r="L207" s="8">
        <f>'Template Format ANALISIS I'!E105</f>
        <v>2485000</v>
      </c>
      <c r="M207" s="12">
        <f>'Template Format ANALISIS I'!F105</f>
        <v>74550</v>
      </c>
    </row>
    <row r="208" spans="2:13" x14ac:dyDescent="0.3">
      <c r="I208" s="39">
        <f>'Template Format ANALISIS I'!B106</f>
        <v>0.4</v>
      </c>
      <c r="J208" s="38" t="str">
        <f>'Template Format ANALISIS I'!C106</f>
        <v>Kg</v>
      </c>
      <c r="K208" s="38" t="str">
        <f>'Template Format ANALISIS I'!D106</f>
        <v>Paku 5 cm - 12 cm</v>
      </c>
      <c r="L208" s="8">
        <f>'Template Format ANALISIS I'!E106</f>
        <v>18000</v>
      </c>
      <c r="M208" s="12">
        <f>'Template Format ANALISIS I'!F106</f>
        <v>7200</v>
      </c>
    </row>
    <row r="209" spans="2:13" x14ac:dyDescent="0.3">
      <c r="I209" s="39">
        <f>'Template Format ANALISIS I'!B107</f>
        <v>0.15</v>
      </c>
      <c r="J209" s="38" t="str">
        <f>'Template Format ANALISIS I'!C107</f>
        <v>Ltr</v>
      </c>
      <c r="K209" s="38" t="str">
        <f>'Template Format ANALISIS I'!D107</f>
        <v xml:space="preserve">Minyak Bekisting </v>
      </c>
      <c r="L209" s="8">
        <f>'Template Format ANALISIS I'!E107</f>
        <v>10000</v>
      </c>
      <c r="M209" s="12">
        <f>'Template Format ANALISIS I'!F107</f>
        <v>1500</v>
      </c>
    </row>
    <row r="210" spans="2:13" x14ac:dyDescent="0.3">
      <c r="I210" s="39">
        <f>'Template Format ANALISIS I'!B108</f>
        <v>0.35</v>
      </c>
      <c r="J210" s="38" t="str">
        <f>'Template Format ANALISIS I'!C108</f>
        <v>Lbr</v>
      </c>
      <c r="K210" s="38" t="str">
        <f>'Template Format ANALISIS I'!D108</f>
        <v>Plywood Tebal 9 mm</v>
      </c>
      <c r="L210" s="8">
        <f>'Template Format ANALISIS I'!E108</f>
        <v>180500</v>
      </c>
      <c r="M210" s="12">
        <f>'Template Format ANALISIS I'!F108</f>
        <v>63174.999999999993</v>
      </c>
    </row>
    <row r="211" spans="2:13" x14ac:dyDescent="0.3">
      <c r="I211" s="39">
        <f>'Template Format ANALISIS I'!B109</f>
        <v>2</v>
      </c>
      <c r="J211" s="38" t="str">
        <f>'Template Format ANALISIS I'!C109</f>
        <v>Btg</v>
      </c>
      <c r="K211" s="38" t="str">
        <f>'Template Format ANALISIS I'!D109</f>
        <v>Dolken 8-10cm/4m (Kls III)</v>
      </c>
      <c r="L211" s="8">
        <f>'Template Format ANALISIS I'!E109</f>
        <v>15000</v>
      </c>
      <c r="M211" s="12">
        <f>'Template Format ANALISIS I'!F109</f>
        <v>30000</v>
      </c>
    </row>
    <row r="212" spans="2:13" x14ac:dyDescent="0.3">
      <c r="I212" s="39"/>
      <c r="J212" s="38"/>
      <c r="K212" s="38"/>
    </row>
    <row r="213" spans="2:13" x14ac:dyDescent="0.3">
      <c r="B213" s="13">
        <v>11</v>
      </c>
      <c r="C213" s="1" t="s">
        <v>202</v>
      </c>
      <c r="D213" s="2" t="s">
        <v>173</v>
      </c>
      <c r="E213" s="11">
        <v>74.8</v>
      </c>
      <c r="F213" s="111">
        <f>'Template Format ANALISIS I'!F306 - 29795.75</f>
        <v>119818</v>
      </c>
      <c r="G213" s="12">
        <f>F213*E213</f>
        <v>8962386.4000000004</v>
      </c>
      <c r="I213" s="25">
        <f>'Template Format ANALISIS I'!B292</f>
        <v>0.2</v>
      </c>
      <c r="J213" s="42" t="str">
        <f>'Template Format ANALISIS I'!C292</f>
        <v>OH</v>
      </c>
      <c r="K213" s="42" t="str">
        <f>'Template Format ANALISIS I'!D292</f>
        <v xml:space="preserve">Pekerja </v>
      </c>
      <c r="L213" s="42">
        <f>'Template Format ANALISIS I'!E292</f>
        <v>110000</v>
      </c>
      <c r="M213" s="44">
        <f>'Template Format ANALISIS I'!F292</f>
        <v>22000</v>
      </c>
    </row>
    <row r="214" spans="2:13" x14ac:dyDescent="0.3">
      <c r="I214" s="25">
        <f>'Template Format ANALISIS I'!B293</f>
        <v>8.9999999999999993E-3</v>
      </c>
      <c r="J214" s="42" t="str">
        <f>'Template Format ANALISIS I'!C293</f>
        <v>OH</v>
      </c>
      <c r="K214" s="42" t="str">
        <f>'Template Format ANALISIS I'!D293</f>
        <v>Mandor</v>
      </c>
      <c r="L214" s="42">
        <f>'Template Format ANALISIS I'!E293</f>
        <v>120000</v>
      </c>
      <c r="M214" s="44">
        <f>'Template Format ANALISIS I'!F293</f>
        <v>1080</v>
      </c>
    </row>
    <row r="215" spans="2:13" x14ac:dyDescent="0.3">
      <c r="I215" s="25">
        <f>'Template Format ANALISIS I'!B294</f>
        <v>0.02</v>
      </c>
      <c r="J215" s="42" t="str">
        <f>'Template Format ANALISIS I'!C294</f>
        <v>OH</v>
      </c>
      <c r="K215" s="42" t="str">
        <f>'Template Format ANALISIS I'!D294</f>
        <v xml:space="preserve">Tukang Batu </v>
      </c>
      <c r="L215" s="42">
        <f>'Template Format ANALISIS I'!E294</f>
        <v>130000</v>
      </c>
      <c r="M215" s="44">
        <f>'Template Format ANALISIS I'!F294</f>
        <v>2600</v>
      </c>
    </row>
    <row r="216" spans="2:13" x14ac:dyDescent="0.3">
      <c r="I216" s="25">
        <f>'Template Format ANALISIS I'!B295</f>
        <v>0.02</v>
      </c>
      <c r="J216" s="42" t="str">
        <f>'Template Format ANALISIS I'!C295</f>
        <v>OH</v>
      </c>
      <c r="K216" s="42" t="str">
        <f>'Template Format ANALISIS I'!D295</f>
        <v>Tukang Kayu</v>
      </c>
      <c r="L216" s="42">
        <f>'Template Format ANALISIS I'!E295</f>
        <v>130000</v>
      </c>
      <c r="M216" s="44">
        <f>'Template Format ANALISIS I'!F295</f>
        <v>2600</v>
      </c>
    </row>
    <row r="217" spans="2:13" x14ac:dyDescent="0.3">
      <c r="I217" s="25">
        <f>'Template Format ANALISIS I'!B296</f>
        <v>0.02</v>
      </c>
      <c r="J217" s="42" t="str">
        <f>'Template Format ANALISIS I'!C296</f>
        <v>OH</v>
      </c>
      <c r="K217" s="42" t="str">
        <f>'Template Format ANALISIS I'!D296</f>
        <v>Tukang Besi</v>
      </c>
      <c r="L217" s="42">
        <f>'Template Format ANALISIS I'!E296</f>
        <v>130000</v>
      </c>
      <c r="M217" s="44">
        <f>'Template Format ANALISIS I'!F296</f>
        <v>2600</v>
      </c>
    </row>
    <row r="218" spans="2:13" x14ac:dyDescent="0.3">
      <c r="I218" s="25">
        <f>'Template Format ANALISIS I'!B297</f>
        <v>6.0000000000000001E-3</v>
      </c>
      <c r="J218" s="42" t="str">
        <f>'Template Format ANALISIS I'!C297</f>
        <v>OH</v>
      </c>
      <c r="K218" s="42" t="str">
        <f>'Template Format ANALISIS I'!D297</f>
        <v>Kepala Tukang</v>
      </c>
      <c r="L218" s="42">
        <f>'Template Format ANALISIS I'!E297</f>
        <v>140000</v>
      </c>
      <c r="M218" s="44">
        <f>'Template Format ANALISIS I'!F297</f>
        <v>840</v>
      </c>
    </row>
    <row r="219" spans="2:13" x14ac:dyDescent="0.3">
      <c r="I219" s="25">
        <f>'Template Format ANALISIS I'!B298</f>
        <v>6.0000000000000001E-3</v>
      </c>
      <c r="J219" s="42" t="str">
        <f>'Template Format ANALISIS I'!C298</f>
        <v>M3</v>
      </c>
      <c r="K219" s="42" t="str">
        <f>'Template Format ANALISIS I'!D298</f>
        <v>Kayu Balok Kls III</v>
      </c>
      <c r="L219" s="42">
        <f>'Template Format ANALISIS I'!E298</f>
        <v>2485000</v>
      </c>
      <c r="M219" s="44">
        <f>'Template Format ANALISIS I'!F298</f>
        <v>14910</v>
      </c>
    </row>
    <row r="220" spans="2:13" x14ac:dyDescent="0.3">
      <c r="I220" s="25">
        <f>'Template Format ANALISIS I'!B299</f>
        <v>0.01</v>
      </c>
      <c r="J220" s="42" t="str">
        <f>'Template Format ANALISIS I'!C299</f>
        <v>Kg</v>
      </c>
      <c r="K220" s="42" t="str">
        <f>'Template Format ANALISIS I'!D299</f>
        <v>Paku 5 cm - 12 cm</v>
      </c>
      <c r="L220" s="42">
        <f>'Template Format ANALISIS I'!E299</f>
        <v>18000</v>
      </c>
      <c r="M220" s="44">
        <f>'Template Format ANALISIS I'!F299</f>
        <v>180</v>
      </c>
    </row>
    <row r="221" spans="2:13" x14ac:dyDescent="0.3">
      <c r="I221" s="25">
        <f>'Template Format ANALISIS I'!B300</f>
        <v>3.5</v>
      </c>
      <c r="J221" s="42" t="str">
        <f>'Template Format ANALISIS I'!C300</f>
        <v>Kg</v>
      </c>
      <c r="K221" s="42" t="str">
        <f>'Template Format ANALISIS I'!D300</f>
        <v>Besi Beton Polos</v>
      </c>
      <c r="L221" s="42">
        <f>'Template Format ANALISIS I'!E300</f>
        <v>17500</v>
      </c>
      <c r="M221" s="44">
        <f>'Template Format ANALISIS I'!F300</f>
        <v>61250</v>
      </c>
    </row>
    <row r="222" spans="2:13" x14ac:dyDescent="0.3">
      <c r="I222" s="25">
        <f>'Template Format ANALISIS I'!B301</f>
        <v>4.4999999999999998E-2</v>
      </c>
      <c r="J222" s="42" t="str">
        <f>'Template Format ANALISIS I'!C301</f>
        <v>Kg</v>
      </c>
      <c r="K222" s="42" t="str">
        <f>'Template Format ANALISIS I'!D301</f>
        <v>Kawat Beton</v>
      </c>
      <c r="L222" s="42">
        <f>'Template Format ANALISIS I'!E301</f>
        <v>22500</v>
      </c>
      <c r="M222" s="44">
        <f>'Template Format ANALISIS I'!F301</f>
        <v>1012.5</v>
      </c>
    </row>
    <row r="223" spans="2:13" x14ac:dyDescent="0.3">
      <c r="I223" s="25">
        <f>'Template Format ANALISIS I'!B302</f>
        <v>0.3</v>
      </c>
      <c r="J223" s="42" t="str">
        <f>'Template Format ANALISIS I'!C302</f>
        <v>Zak</v>
      </c>
      <c r="K223" s="42" t="str">
        <f>'Template Format ANALISIS I'!D302</f>
        <v>Semen 50 Kg</v>
      </c>
      <c r="L223" s="42">
        <f>'Template Format ANALISIS I'!E302</f>
        <v>75000</v>
      </c>
      <c r="M223" s="44">
        <f>'Template Format ANALISIS I'!F302</f>
        <v>22500</v>
      </c>
    </row>
    <row r="224" spans="2:13" x14ac:dyDescent="0.3">
      <c r="I224" s="25">
        <f>'Template Format ANALISIS I'!B303</f>
        <v>6.0000000000000001E-3</v>
      </c>
      <c r="J224" s="42" t="str">
        <f>'Template Format ANALISIS I'!C303</f>
        <v>M3</v>
      </c>
      <c r="K224" s="42" t="str">
        <f>'Template Format ANALISIS I'!D303</f>
        <v>Pasir Beton</v>
      </c>
      <c r="L224" s="42">
        <f>'Template Format ANALISIS I'!E303</f>
        <v>215000</v>
      </c>
      <c r="M224" s="44">
        <f>'Template Format ANALISIS I'!F303</f>
        <v>1290</v>
      </c>
    </row>
    <row r="225" spans="2:13" x14ac:dyDescent="0.3">
      <c r="I225" s="25">
        <f>'Template Format ANALISIS I'!B304</f>
        <v>8.9999999999999993E-3</v>
      </c>
      <c r="J225" s="42" t="str">
        <f>'Template Format ANALISIS I'!C304</f>
        <v>M3</v>
      </c>
      <c r="K225" s="42" t="str">
        <f>'Template Format ANALISIS I'!D304</f>
        <v xml:space="preserve">Kerikil </v>
      </c>
      <c r="L225" s="42">
        <f>'Template Format ANALISIS I'!E304</f>
        <v>350000</v>
      </c>
      <c r="M225" s="44">
        <f>'Template Format ANALISIS I'!F304</f>
        <v>3149.9999999999995</v>
      </c>
    </row>
    <row r="226" spans="2:13" x14ac:dyDescent="0.3">
      <c r="I226" s="25">
        <f>'Template Format ANALISIS I'!B305</f>
        <v>0</v>
      </c>
      <c r="J226" s="42">
        <f>'Template Format ANALISIS I'!C305</f>
        <v>0</v>
      </c>
      <c r="K226" s="42" t="str">
        <f>'Template Format ANALISIS I'!D305</f>
        <v>B.U &amp; Kentungan (10%)</v>
      </c>
      <c r="L226" s="42"/>
      <c r="M226" s="44">
        <f>'Template Format ANALISIS I'!F305</f>
        <v>13601.25</v>
      </c>
    </row>
    <row r="227" spans="2:13" x14ac:dyDescent="0.3">
      <c r="J227" s="42"/>
      <c r="K227" s="42"/>
      <c r="L227" s="42"/>
      <c r="M227" s="44"/>
    </row>
    <row r="228" spans="2:13" x14ac:dyDescent="0.3">
      <c r="B228" s="13">
        <v>12</v>
      </c>
      <c r="C228" s="1" t="s">
        <v>203</v>
      </c>
      <c r="D228" s="2" t="s">
        <v>173</v>
      </c>
      <c r="E228" s="11">
        <v>93.78</v>
      </c>
      <c r="F228" s="111">
        <f>'Template Format ANALISIS I'!F323 - 642.5</f>
        <v>149084</v>
      </c>
      <c r="G228" s="12">
        <f>F228*E228</f>
        <v>13981097.52</v>
      </c>
      <c r="I228" s="25">
        <f>'Template Format ANALISIS I'!B309</f>
        <v>0.29699999999999999</v>
      </c>
      <c r="J228" s="42" t="str">
        <f>'Template Format ANALISIS I'!C309</f>
        <v>OH</v>
      </c>
      <c r="K228" s="42" t="str">
        <f>'Template Format ANALISIS I'!D309</f>
        <v xml:space="preserve">Pekerja </v>
      </c>
      <c r="L228" s="42">
        <f>'Template Format ANALISIS I'!E309</f>
        <v>110000</v>
      </c>
      <c r="M228" s="44">
        <f>'Template Format ANALISIS I'!F309</f>
        <v>32670</v>
      </c>
    </row>
    <row r="229" spans="2:13" x14ac:dyDescent="0.3">
      <c r="I229" s="25">
        <f>'Template Format ANALISIS I'!B310</f>
        <v>1.4999999999999999E-2</v>
      </c>
      <c r="J229" s="42" t="str">
        <f>'Template Format ANALISIS I'!C310</f>
        <v>OH</v>
      </c>
      <c r="K229" s="42" t="str">
        <f>'Template Format ANALISIS I'!D310</f>
        <v>Mandor</v>
      </c>
      <c r="L229" s="42">
        <f>'Template Format ANALISIS I'!E310</f>
        <v>120000</v>
      </c>
      <c r="M229" s="44">
        <f>'Template Format ANALISIS I'!F310</f>
        <v>1800</v>
      </c>
    </row>
    <row r="230" spans="2:13" x14ac:dyDescent="0.3">
      <c r="I230" s="25">
        <f>'Template Format ANALISIS I'!B311</f>
        <v>3.3000000000000002E-2</v>
      </c>
      <c r="J230" s="42" t="str">
        <f>'Template Format ANALISIS I'!C311</f>
        <v>OH</v>
      </c>
      <c r="K230" s="42" t="str">
        <f>'Template Format ANALISIS I'!D311</f>
        <v xml:space="preserve">Tukang Batu </v>
      </c>
      <c r="L230" s="42">
        <f>'Template Format ANALISIS I'!E311</f>
        <v>130000</v>
      </c>
      <c r="M230" s="44">
        <f>'Template Format ANALISIS I'!F311</f>
        <v>4290</v>
      </c>
    </row>
    <row r="231" spans="2:13" x14ac:dyDescent="0.3">
      <c r="I231" s="25">
        <f>'Template Format ANALISIS I'!B312</f>
        <v>3.3000000000000002E-2</v>
      </c>
      <c r="J231" s="42" t="str">
        <f>'Template Format ANALISIS I'!C312</f>
        <v>OH</v>
      </c>
      <c r="K231" s="42" t="str">
        <f>'Template Format ANALISIS I'!D312</f>
        <v>Tukang Kayu</v>
      </c>
      <c r="L231" s="42">
        <f>'Template Format ANALISIS I'!E312</f>
        <v>130000</v>
      </c>
      <c r="M231" s="44">
        <f>'Template Format ANALISIS I'!F312</f>
        <v>4290</v>
      </c>
    </row>
    <row r="232" spans="2:13" x14ac:dyDescent="0.3">
      <c r="I232" s="25">
        <f>'Template Format ANALISIS I'!B313</f>
        <v>3.3000000000000002E-2</v>
      </c>
      <c r="J232" s="42" t="str">
        <f>'Template Format ANALISIS I'!C313</f>
        <v>OH</v>
      </c>
      <c r="K232" s="42" t="str">
        <f>'Template Format ANALISIS I'!D313</f>
        <v>Tukang Besi</v>
      </c>
      <c r="L232" s="42">
        <f>'Template Format ANALISIS I'!E313</f>
        <v>130000</v>
      </c>
      <c r="M232" s="44">
        <f>'Template Format ANALISIS I'!F313</f>
        <v>4290</v>
      </c>
    </row>
    <row r="233" spans="2:13" x14ac:dyDescent="0.3">
      <c r="I233" s="25">
        <f>'Template Format ANALISIS I'!B314</f>
        <v>0.01</v>
      </c>
      <c r="J233" s="42" t="str">
        <f>'Template Format ANALISIS I'!C314</f>
        <v>OH</v>
      </c>
      <c r="K233" s="42" t="str">
        <f>'Template Format ANALISIS I'!D314</f>
        <v>Kepala Tukang</v>
      </c>
      <c r="L233" s="42">
        <f>'Template Format ANALISIS I'!E314</f>
        <v>140000</v>
      </c>
      <c r="M233" s="44">
        <f>'Template Format ANALISIS I'!F314</f>
        <v>1400</v>
      </c>
    </row>
    <row r="234" spans="2:13" x14ac:dyDescent="0.3">
      <c r="I234" s="25">
        <f>'Template Format ANALISIS I'!B315</f>
        <v>3.0000000000000001E-3</v>
      </c>
      <c r="J234" s="42" t="str">
        <f>'Template Format ANALISIS I'!C315</f>
        <v>M3</v>
      </c>
      <c r="K234" s="42" t="str">
        <f>'Template Format ANALISIS I'!D315</f>
        <v>Kayu Balok Kls III</v>
      </c>
      <c r="L234" s="42">
        <f>'Template Format ANALISIS I'!E315</f>
        <v>2485000</v>
      </c>
      <c r="M234" s="44">
        <f>'Template Format ANALISIS I'!F315</f>
        <v>7455</v>
      </c>
    </row>
    <row r="235" spans="2:13" x14ac:dyDescent="0.3">
      <c r="I235" s="25">
        <f>'Template Format ANALISIS I'!B316</f>
        <v>0.02</v>
      </c>
      <c r="J235" s="42" t="str">
        <f>'Template Format ANALISIS I'!C316</f>
        <v>Kg</v>
      </c>
      <c r="K235" s="42" t="str">
        <f>'Template Format ANALISIS I'!D316</f>
        <v>Paku 5 cm - 12 cm</v>
      </c>
      <c r="L235" s="42">
        <f>'Template Format ANALISIS I'!E316</f>
        <v>18000</v>
      </c>
      <c r="M235" s="44">
        <f>'Template Format ANALISIS I'!F316</f>
        <v>360</v>
      </c>
    </row>
    <row r="236" spans="2:13" x14ac:dyDescent="0.3">
      <c r="I236" s="25">
        <f>'Template Format ANALISIS I'!B317</f>
        <v>3.6</v>
      </c>
      <c r="J236" s="42" t="str">
        <f>'Template Format ANALISIS I'!C317</f>
        <v>Kg</v>
      </c>
      <c r="K236" s="42" t="str">
        <f>'Template Format ANALISIS I'!D317</f>
        <v>Besi Beton Polos</v>
      </c>
      <c r="L236" s="42">
        <f>'Template Format ANALISIS I'!E317</f>
        <v>17500</v>
      </c>
      <c r="M236" s="44">
        <f>'Template Format ANALISIS I'!F317</f>
        <v>63000</v>
      </c>
    </row>
    <row r="237" spans="2:13" x14ac:dyDescent="0.3">
      <c r="I237" s="25">
        <f>'Template Format ANALISIS I'!B318</f>
        <v>0.05</v>
      </c>
      <c r="J237" s="42" t="str">
        <f>'Template Format ANALISIS I'!C318</f>
        <v>Kg</v>
      </c>
      <c r="K237" s="42" t="str">
        <f>'Template Format ANALISIS I'!D318</f>
        <v>Kawat Beton</v>
      </c>
      <c r="L237" s="42">
        <f>'Template Format ANALISIS I'!E318</f>
        <v>22500</v>
      </c>
      <c r="M237" s="44">
        <f>'Template Format ANALISIS I'!F318</f>
        <v>1125</v>
      </c>
    </row>
    <row r="238" spans="2:13" x14ac:dyDescent="0.3">
      <c r="I238" s="25">
        <f>'Template Format ANALISIS I'!B319</f>
        <v>0.11</v>
      </c>
      <c r="J238" s="42" t="str">
        <f>'Template Format ANALISIS I'!C319</f>
        <v>Zak</v>
      </c>
      <c r="K238" s="42" t="str">
        <f>'Template Format ANALISIS I'!D319</f>
        <v>Semen 50 Kg</v>
      </c>
      <c r="L238" s="42">
        <f>'Template Format ANALISIS I'!E319</f>
        <v>75000</v>
      </c>
      <c r="M238" s="44">
        <f>'Template Format ANALISIS I'!F319</f>
        <v>8250</v>
      </c>
    </row>
    <row r="239" spans="2:13" x14ac:dyDescent="0.3">
      <c r="I239" s="25">
        <f>'Template Format ANALISIS I'!B320</f>
        <v>8.9999999999999993E-3</v>
      </c>
      <c r="J239" s="42" t="str">
        <f>'Template Format ANALISIS I'!C320</f>
        <v>M3</v>
      </c>
      <c r="K239" s="42" t="str">
        <f>'Template Format ANALISIS I'!D320</f>
        <v>Pasir Beton</v>
      </c>
      <c r="L239" s="42">
        <f>'Template Format ANALISIS I'!E320</f>
        <v>215000</v>
      </c>
      <c r="M239" s="44">
        <f>'Template Format ANALISIS I'!F320</f>
        <v>1934.9999999999998</v>
      </c>
    </row>
    <row r="240" spans="2:13" x14ac:dyDescent="0.3">
      <c r="I240" s="25">
        <f>'Template Format ANALISIS I'!B321</f>
        <v>1.4999999999999999E-2</v>
      </c>
      <c r="J240" s="42" t="str">
        <f>'Template Format ANALISIS I'!C321</f>
        <v>M3</v>
      </c>
      <c r="K240" s="42" t="str">
        <f>'Template Format ANALISIS I'!D321</f>
        <v xml:space="preserve">Kerikil </v>
      </c>
      <c r="L240" s="42">
        <f>'Template Format ANALISIS I'!E321</f>
        <v>350000</v>
      </c>
      <c r="M240" s="44">
        <f>'Template Format ANALISIS I'!F321</f>
        <v>5250</v>
      </c>
    </row>
    <row r="241" spans="2:13" x14ac:dyDescent="0.3">
      <c r="J241" s="42"/>
      <c r="K241" s="42" t="str">
        <f>'Template Format ANALISIS I'!D322</f>
        <v>B.U &amp; Kentungan (10%)</v>
      </c>
      <c r="L241" s="42"/>
      <c r="M241" s="44">
        <f>'Template Format ANALISIS I'!F322</f>
        <v>13611.5</v>
      </c>
    </row>
    <row r="242" spans="2:13" x14ac:dyDescent="0.3">
      <c r="I242" s="39"/>
    </row>
    <row r="243" spans="2:13" x14ac:dyDescent="0.3">
      <c r="B243" s="71" t="s">
        <v>36</v>
      </c>
      <c r="C243" s="10" t="s">
        <v>37</v>
      </c>
      <c r="I243" s="39"/>
    </row>
    <row r="244" spans="2:13" x14ac:dyDescent="0.3">
      <c r="B244" s="13">
        <v>1</v>
      </c>
      <c r="C244" s="1" t="s">
        <v>38</v>
      </c>
      <c r="D244" s="2" t="s">
        <v>14</v>
      </c>
      <c r="E244" s="11">
        <v>6.81</v>
      </c>
      <c r="F244" s="108">
        <f>'Template Format ANALISIS I'!F19</f>
        <v>301620</v>
      </c>
      <c r="G244" s="12">
        <f>F244*E244</f>
        <v>2054032.2</v>
      </c>
      <c r="I244" s="25">
        <f>'Template Format ANALISIS I'!B15</f>
        <v>0.3</v>
      </c>
      <c r="J244" s="13" t="str">
        <f>'Template Format ANALISIS I'!C15</f>
        <v>OH</v>
      </c>
      <c r="K244" s="13" t="str">
        <f>'Template Format ANALISIS I'!D15</f>
        <v>Pekerja</v>
      </c>
      <c r="L244" s="8">
        <f>'Template Format ANALISIS I'!E15</f>
        <v>110000</v>
      </c>
      <c r="M244" s="12">
        <f>'Template Format ANALISIS I'!F15</f>
        <v>33000</v>
      </c>
    </row>
    <row r="245" spans="2:13" x14ac:dyDescent="0.3">
      <c r="I245" s="25">
        <f>'Template Format ANALISIS I'!B16</f>
        <v>0.01</v>
      </c>
      <c r="J245" s="13" t="str">
        <f>'Template Format ANALISIS I'!C16</f>
        <v>OH</v>
      </c>
      <c r="K245" s="13" t="str">
        <f>'Template Format ANALISIS I'!D16</f>
        <v>Mandor</v>
      </c>
      <c r="L245" s="8">
        <f>'Template Format ANALISIS I'!E16</f>
        <v>120000</v>
      </c>
      <c r="M245" s="12">
        <f>'Template Format ANALISIS I'!F16</f>
        <v>1200</v>
      </c>
    </row>
    <row r="246" spans="2:13" x14ac:dyDescent="0.3">
      <c r="I246" s="25">
        <f>'Template Format ANALISIS I'!B17</f>
        <v>1.2</v>
      </c>
      <c r="J246" s="13" t="str">
        <f>'Template Format ANALISIS I'!C17</f>
        <v>M3</v>
      </c>
      <c r="K246" s="13" t="str">
        <f>'Template Format ANALISIS I'!D17</f>
        <v>Pasir Urug</v>
      </c>
      <c r="L246" s="8">
        <f>'Template Format ANALISIS I'!E17</f>
        <v>200000</v>
      </c>
      <c r="M246" s="12">
        <f>'Template Format ANALISIS I'!F17</f>
        <v>240000</v>
      </c>
    </row>
    <row r="247" spans="2:13" x14ac:dyDescent="0.3">
      <c r="K247" s="13" t="str">
        <f>'Template Format ANALISIS I'!D18</f>
        <v>B.U &amp; Kentungan (10%)</v>
      </c>
      <c r="M247" s="12">
        <f>'Template Format ANALISIS I'!F18</f>
        <v>27420</v>
      </c>
    </row>
    <row r="249" spans="2:13" x14ac:dyDescent="0.3">
      <c r="B249" s="13">
        <v>2</v>
      </c>
      <c r="C249" s="1" t="s">
        <v>37</v>
      </c>
      <c r="D249" s="2" t="s">
        <v>64</v>
      </c>
      <c r="E249" s="11">
        <v>68.099999999999994</v>
      </c>
      <c r="F249" s="111">
        <v>110000</v>
      </c>
      <c r="G249" s="12">
        <f>F249*E249</f>
        <v>7490999.9999999991</v>
      </c>
      <c r="I249" s="113">
        <v>0.5</v>
      </c>
      <c r="J249" s="13" t="s">
        <v>15</v>
      </c>
      <c r="K249" s="13" t="s">
        <v>16</v>
      </c>
      <c r="L249" s="121">
        <v>110000</v>
      </c>
    </row>
    <row r="251" spans="2:13" x14ac:dyDescent="0.3">
      <c r="B251" s="71" t="s">
        <v>60</v>
      </c>
      <c r="C251" s="10" t="s">
        <v>39</v>
      </c>
    </row>
    <row r="252" spans="2:13" x14ac:dyDescent="0.3">
      <c r="B252" s="13">
        <v>1</v>
      </c>
      <c r="C252" s="1" t="s">
        <v>40</v>
      </c>
      <c r="D252" s="2" t="s">
        <v>14</v>
      </c>
      <c r="E252" s="11">
        <v>12</v>
      </c>
      <c r="F252" s="108">
        <f>'Template Format ANALISIS I'!F19</f>
        <v>301620</v>
      </c>
      <c r="G252" s="12">
        <f>F252*E252</f>
        <v>3619440</v>
      </c>
      <c r="I252" s="25">
        <f>'Template Format ANALISIS I'!B15</f>
        <v>0.3</v>
      </c>
      <c r="J252" s="13" t="str">
        <f>'Template Format ANALISIS I'!C15</f>
        <v>OH</v>
      </c>
      <c r="K252" s="13" t="str">
        <f>'Template Format ANALISIS I'!D15</f>
        <v>Pekerja</v>
      </c>
      <c r="L252" s="8">
        <f>'Template Format ANALISIS I'!E15</f>
        <v>110000</v>
      </c>
      <c r="M252" s="12">
        <f>'Template Format ANALISIS I'!F15</f>
        <v>33000</v>
      </c>
    </row>
    <row r="253" spans="2:13" x14ac:dyDescent="0.3">
      <c r="I253" s="25">
        <f>'Template Format ANALISIS I'!B16</f>
        <v>0.01</v>
      </c>
      <c r="J253" s="13" t="str">
        <f>'Template Format ANALISIS I'!C16</f>
        <v>OH</v>
      </c>
      <c r="K253" s="13" t="str">
        <f>'Template Format ANALISIS I'!D16</f>
        <v>Mandor</v>
      </c>
      <c r="L253" s="8">
        <f>'Template Format ANALISIS I'!E16</f>
        <v>120000</v>
      </c>
      <c r="M253" s="12">
        <f>'Template Format ANALISIS I'!F16</f>
        <v>1200</v>
      </c>
    </row>
    <row r="254" spans="2:13" x14ac:dyDescent="0.3">
      <c r="I254" s="25">
        <f>'Template Format ANALISIS I'!B17</f>
        <v>1.2</v>
      </c>
      <c r="J254" s="13" t="str">
        <f>'Template Format ANALISIS I'!C17</f>
        <v>M3</v>
      </c>
      <c r="K254" s="13" t="str">
        <f>'Template Format ANALISIS I'!D17</f>
        <v>Pasir Urug</v>
      </c>
      <c r="L254" s="8">
        <f>'Template Format ANALISIS I'!E17</f>
        <v>200000</v>
      </c>
      <c r="M254" s="12">
        <f>'Template Format ANALISIS I'!F17</f>
        <v>240000</v>
      </c>
    </row>
    <row r="255" spans="2:13" x14ac:dyDescent="0.3">
      <c r="K255" s="13" t="str">
        <f>'Template Format ANALISIS I'!D18</f>
        <v>B.U &amp; Kentungan (10%)</v>
      </c>
      <c r="M255" s="12">
        <f>'Template Format ANALISIS I'!F18</f>
        <v>27420</v>
      </c>
    </row>
    <row r="257" spans="2:13" x14ac:dyDescent="0.3">
      <c r="B257" s="38">
        <v>2</v>
      </c>
      <c r="C257" s="16" t="s">
        <v>51</v>
      </c>
      <c r="D257" s="34" t="s">
        <v>14</v>
      </c>
      <c r="E257" s="35">
        <v>12</v>
      </c>
      <c r="F257" s="66">
        <f>'Template Format ANALISIS I'!F60</f>
        <v>1161773.2645502647</v>
      </c>
      <c r="G257" s="36">
        <f>F257*E257</f>
        <v>13941279.174603175</v>
      </c>
      <c r="H257" s="32"/>
      <c r="I257" s="37">
        <f>'Template Format ANALISIS I'!B50</f>
        <v>1.65</v>
      </c>
      <c r="J257" s="38" t="str">
        <f>'Template Format ANALISIS I'!C50</f>
        <v>OH</v>
      </c>
      <c r="K257" s="38" t="str">
        <f>'Template Format ANALISIS I'!D50</f>
        <v xml:space="preserve">Pekerja </v>
      </c>
      <c r="L257" s="8">
        <f>'Template Format ANALISIS I'!E50</f>
        <v>110000</v>
      </c>
      <c r="M257" s="36">
        <f>'Template Format ANALISIS I'!F50</f>
        <v>181500</v>
      </c>
    </row>
    <row r="258" spans="2:13" x14ac:dyDescent="0.3">
      <c r="B258" s="38"/>
      <c r="C258" s="32"/>
      <c r="D258" s="34"/>
      <c r="E258" s="35"/>
      <c r="F258" s="66"/>
      <c r="G258" s="36"/>
      <c r="H258" s="32"/>
      <c r="I258" s="37">
        <f>'Template Format ANALISIS I'!B51</f>
        <v>8.3000000000000004E-2</v>
      </c>
      <c r="J258" s="38" t="str">
        <f>'Template Format ANALISIS I'!C51</f>
        <v>OH</v>
      </c>
      <c r="K258" s="38" t="str">
        <f>'Template Format ANALISIS I'!D51</f>
        <v>Mandor</v>
      </c>
      <c r="L258" s="8">
        <f>'Template Format ANALISIS I'!E51</f>
        <v>120000</v>
      </c>
      <c r="M258" s="36">
        <f>'Template Format ANALISIS I'!F51</f>
        <v>9960</v>
      </c>
    </row>
    <row r="259" spans="2:13" x14ac:dyDescent="0.3">
      <c r="B259" s="38"/>
      <c r="C259" s="32"/>
      <c r="D259" s="34"/>
      <c r="E259" s="35"/>
      <c r="F259" s="66"/>
      <c r="G259" s="36"/>
      <c r="H259" s="32"/>
      <c r="I259" s="37">
        <f>'Template Format ANALISIS I'!B52</f>
        <v>0.27500000000000002</v>
      </c>
      <c r="J259" s="38" t="str">
        <f>'Template Format ANALISIS I'!C52</f>
        <v>OH</v>
      </c>
      <c r="K259" s="38" t="str">
        <f>'Template Format ANALISIS I'!D52</f>
        <v xml:space="preserve">Tukang Batu </v>
      </c>
      <c r="L259" s="8">
        <f>'Template Format ANALISIS I'!E52</f>
        <v>130000</v>
      </c>
      <c r="M259" s="36">
        <f>'Template Format ANALISIS I'!F52</f>
        <v>35750</v>
      </c>
    </row>
    <row r="260" spans="2:13" x14ac:dyDescent="0.3">
      <c r="B260" s="38"/>
      <c r="C260" s="32"/>
      <c r="D260" s="34"/>
      <c r="E260" s="35"/>
      <c r="F260" s="66"/>
      <c r="G260" s="36"/>
      <c r="H260" s="32"/>
      <c r="I260" s="37">
        <f>'Template Format ANALISIS I'!B53</f>
        <v>2.8000000000000001E-2</v>
      </c>
      <c r="J260" s="38" t="str">
        <f>'Template Format ANALISIS I'!C53</f>
        <v>OH</v>
      </c>
      <c r="K260" s="38" t="str">
        <f>'Template Format ANALISIS I'!D53</f>
        <v>Kepala Tukang</v>
      </c>
      <c r="L260" s="8">
        <f>'Template Format ANALISIS I'!E53</f>
        <v>140000</v>
      </c>
      <c r="M260" s="36">
        <f>'Template Format ANALISIS I'!F53</f>
        <v>3920</v>
      </c>
    </row>
    <row r="261" spans="2:13" x14ac:dyDescent="0.3">
      <c r="B261" s="38"/>
      <c r="C261" s="32"/>
      <c r="D261" s="34"/>
      <c r="E261" s="35"/>
      <c r="F261" s="66"/>
      <c r="G261" s="36"/>
      <c r="H261" s="32"/>
      <c r="I261" s="37">
        <f>'Template Format ANALISIS I'!B55</f>
        <v>5.52</v>
      </c>
      <c r="J261" s="38" t="str">
        <f>'Template Format ANALISIS I'!C55</f>
        <v>Zak</v>
      </c>
      <c r="K261" s="38" t="str">
        <f>'Template Format ANALISIS I'!D55</f>
        <v>Semen 50 Kg</v>
      </c>
      <c r="L261" s="8">
        <f>'Template Format ANALISIS I'!E55</f>
        <v>75000</v>
      </c>
      <c r="M261" s="36">
        <f>'Template Format ANALISIS I'!F55</f>
        <v>413999.99999999994</v>
      </c>
    </row>
    <row r="262" spans="2:13" x14ac:dyDescent="0.3">
      <c r="B262" s="38"/>
      <c r="C262" s="32"/>
      <c r="D262" s="34"/>
      <c r="E262" s="35"/>
      <c r="F262" s="66"/>
      <c r="G262" s="36"/>
      <c r="H262" s="32"/>
      <c r="I262" s="37">
        <f>'Template Format ANALISIS I'!B56</f>
        <v>0.59142857142857141</v>
      </c>
      <c r="J262" s="38" t="str">
        <f>'Template Format ANALISIS I'!C56</f>
        <v>M3</v>
      </c>
      <c r="K262" s="38" t="str">
        <f>'Template Format ANALISIS I'!D56</f>
        <v>Pasir Beton</v>
      </c>
      <c r="L262" s="8">
        <f>'Template Format ANALISIS I'!E56</f>
        <v>215000</v>
      </c>
      <c r="M262" s="36">
        <f>'Template Format ANALISIS I'!F56</f>
        <v>127157.14285714286</v>
      </c>
    </row>
    <row r="263" spans="2:13" x14ac:dyDescent="0.3">
      <c r="B263" s="38"/>
      <c r="C263" s="32"/>
      <c r="D263" s="34"/>
      <c r="E263" s="35"/>
      <c r="F263" s="66"/>
      <c r="G263" s="36"/>
      <c r="H263" s="32"/>
      <c r="I263" s="37">
        <f>'Template Format ANALISIS I'!B57</f>
        <v>0.74962962962962965</v>
      </c>
      <c r="J263" s="38" t="str">
        <f>'Template Format ANALISIS I'!C57</f>
        <v>M3</v>
      </c>
      <c r="K263" s="38" t="str">
        <f>'Template Format ANALISIS I'!D57</f>
        <v xml:space="preserve">Kerikil </v>
      </c>
      <c r="L263" s="8">
        <f>'Template Format ANALISIS I'!E57</f>
        <v>350000</v>
      </c>
      <c r="M263" s="36">
        <f>'Template Format ANALISIS I'!F57</f>
        <v>262370.37037037039</v>
      </c>
    </row>
    <row r="264" spans="2:13" x14ac:dyDescent="0.3">
      <c r="B264" s="38"/>
      <c r="C264" s="32"/>
      <c r="D264" s="34"/>
      <c r="E264" s="35"/>
      <c r="F264" s="66"/>
      <c r="G264" s="36"/>
      <c r="H264" s="32"/>
      <c r="I264" s="37">
        <f>'Template Format ANALISIS I'!B58</f>
        <v>215</v>
      </c>
      <c r="J264" s="38" t="str">
        <f>'Template Format ANALISIS I'!C58</f>
        <v xml:space="preserve">Liter </v>
      </c>
      <c r="K264" s="38" t="str">
        <f>'Template Format ANALISIS I'!D58</f>
        <v>Air</v>
      </c>
      <c r="L264" s="8">
        <f>'Template Format ANALISIS I'!E58</f>
        <v>100</v>
      </c>
      <c r="M264" s="36">
        <f>'Template Format ANALISIS I'!F58</f>
        <v>21500</v>
      </c>
    </row>
    <row r="265" spans="2:13" x14ac:dyDescent="0.3">
      <c r="B265" s="38"/>
      <c r="C265" s="32"/>
      <c r="D265" s="34"/>
      <c r="E265" s="35"/>
      <c r="F265" s="66"/>
      <c r="G265" s="36"/>
      <c r="H265" s="32"/>
      <c r="J265" s="38"/>
      <c r="K265" s="38" t="str">
        <f>'Template Format ANALISIS I'!D59</f>
        <v>B.U &amp; Kentungan (10%)</v>
      </c>
      <c r="M265" s="36">
        <f>'Template Format ANALISIS I'!F59</f>
        <v>105615.75132275134</v>
      </c>
    </row>
    <row r="266" spans="2:13" x14ac:dyDescent="0.3">
      <c r="B266" s="38"/>
      <c r="C266" s="32"/>
      <c r="D266" s="34"/>
      <c r="E266" s="35"/>
      <c r="F266" s="66"/>
      <c r="G266" s="36"/>
      <c r="H266" s="32"/>
      <c r="J266" s="38"/>
      <c r="K266" s="38"/>
      <c r="M266" s="36"/>
    </row>
    <row r="267" spans="2:13" x14ac:dyDescent="0.3">
      <c r="B267" s="38">
        <v>3</v>
      </c>
      <c r="C267" s="32" t="s">
        <v>209</v>
      </c>
      <c r="D267" s="34" t="s">
        <v>64</v>
      </c>
      <c r="E267" s="35">
        <v>219.6</v>
      </c>
      <c r="F267" s="110">
        <f>'Template Format ANALISIS I'!F334 - 291381</f>
        <v>293104</v>
      </c>
      <c r="G267" s="36">
        <f>F267*E267</f>
        <v>64365638.399999999</v>
      </c>
      <c r="H267" s="32"/>
      <c r="I267" s="37">
        <f>'Template Format ANALISIS I'!B326</f>
        <v>1</v>
      </c>
      <c r="J267" s="66" t="str">
        <f>'Template Format ANALISIS I'!C326</f>
        <v>OH</v>
      </c>
      <c r="K267" s="66" t="str">
        <f>'Template Format ANALISIS I'!D326</f>
        <v xml:space="preserve">Pekerja </v>
      </c>
      <c r="L267" s="66">
        <f>'Template Format ANALISIS I'!E326</f>
        <v>110000</v>
      </c>
      <c r="M267" s="73">
        <f>'Template Format ANALISIS I'!F326</f>
        <v>110000</v>
      </c>
    </row>
    <row r="268" spans="2:13" x14ac:dyDescent="0.3">
      <c r="B268" s="38"/>
      <c r="C268" s="32"/>
      <c r="D268" s="34"/>
      <c r="E268" s="35"/>
      <c r="F268" s="66"/>
      <c r="G268" s="36"/>
      <c r="H268" s="32"/>
      <c r="I268" s="37">
        <f>'Template Format ANALISIS I'!B327</f>
        <v>4.4999999999999998E-2</v>
      </c>
      <c r="J268" s="66" t="str">
        <f>'Template Format ANALISIS I'!C327</f>
        <v>OH</v>
      </c>
      <c r="K268" s="66" t="str">
        <f>'Template Format ANALISIS I'!D327</f>
        <v>Mandor</v>
      </c>
      <c r="L268" s="66">
        <f>'Template Format ANALISIS I'!E327</f>
        <v>120000</v>
      </c>
      <c r="M268" s="73">
        <f>'Template Format ANALISIS I'!F327</f>
        <v>5400</v>
      </c>
    </row>
    <row r="269" spans="2:13" x14ac:dyDescent="0.3">
      <c r="B269" s="38"/>
      <c r="C269" s="32"/>
      <c r="D269" s="34"/>
      <c r="E269" s="35"/>
      <c r="F269" s="66"/>
      <c r="G269" s="36"/>
      <c r="H269" s="32"/>
      <c r="I269" s="37">
        <f>'Template Format ANALISIS I'!B328</f>
        <v>0.45</v>
      </c>
      <c r="J269" s="66" t="str">
        <f>'Template Format ANALISIS I'!C328</f>
        <v>OH</v>
      </c>
      <c r="K269" s="66" t="str">
        <f>'Template Format ANALISIS I'!D328</f>
        <v xml:space="preserve">Tukang </v>
      </c>
      <c r="L269" s="66">
        <f>'Template Format ANALISIS I'!E328</f>
        <v>130000</v>
      </c>
      <c r="M269" s="73">
        <f>'Template Format ANALISIS I'!F328</f>
        <v>58500</v>
      </c>
    </row>
    <row r="270" spans="2:13" x14ac:dyDescent="0.3">
      <c r="B270" s="38"/>
      <c r="C270" s="32"/>
      <c r="D270" s="34"/>
      <c r="E270" s="35"/>
      <c r="F270" s="66"/>
      <c r="G270" s="36"/>
      <c r="H270" s="32"/>
      <c r="I270" s="37">
        <f>'Template Format ANALISIS I'!B329</f>
        <v>4.4999999999999998E-2</v>
      </c>
      <c r="J270" s="66" t="str">
        <f>'Template Format ANALISIS I'!C329</f>
        <v>OH</v>
      </c>
      <c r="K270" s="66" t="str">
        <f>'Template Format ANALISIS I'!D329</f>
        <v>Kepala Tukang</v>
      </c>
      <c r="L270" s="66">
        <f>'Template Format ANALISIS I'!E329</f>
        <v>140000</v>
      </c>
      <c r="M270" s="73">
        <f>'Template Format ANALISIS I'!F329</f>
        <v>6300</v>
      </c>
    </row>
    <row r="271" spans="2:13" x14ac:dyDescent="0.3">
      <c r="B271" s="38"/>
      <c r="C271" s="32"/>
      <c r="D271" s="34"/>
      <c r="E271" s="35"/>
      <c r="F271" s="66"/>
      <c r="G271" s="36"/>
      <c r="H271" s="32"/>
      <c r="I271" s="37">
        <f>'Template Format ANALISIS I'!B330</f>
        <v>1.1000000000000001</v>
      </c>
      <c r="J271" s="66" t="str">
        <f>'Template Format ANALISIS I'!C330</f>
        <v>Dos</v>
      </c>
      <c r="K271" s="66" t="str">
        <f>'Template Format ANALISIS I'!D330</f>
        <v>Tegel</v>
      </c>
      <c r="L271" s="66">
        <f>'Template Format ANALISIS I'!E330</f>
        <v>300000</v>
      </c>
      <c r="M271" s="73">
        <f>'Template Format ANALISIS I'!F330</f>
        <v>330000</v>
      </c>
    </row>
    <row r="272" spans="2:13" x14ac:dyDescent="0.3">
      <c r="B272" s="38"/>
      <c r="C272" s="32"/>
      <c r="D272" s="34"/>
      <c r="E272" s="35"/>
      <c r="F272" s="66"/>
      <c r="G272" s="36"/>
      <c r="H272" s="32"/>
      <c r="I272" s="37">
        <f>'Template Format ANALISIS I'!B331</f>
        <v>3.5999999999999997E-2</v>
      </c>
      <c r="J272" s="66" t="str">
        <f>'Template Format ANALISIS I'!C331</f>
        <v>M3</v>
      </c>
      <c r="K272" s="66" t="str">
        <f>'Template Format ANALISIS I'!D331</f>
        <v>Pasir Pasang</v>
      </c>
      <c r="L272" s="66">
        <f>'Template Format ANALISIS I'!E331</f>
        <v>200000</v>
      </c>
      <c r="M272" s="73">
        <f>'Template Format ANALISIS I'!F331</f>
        <v>7199.9999999999991</v>
      </c>
    </row>
    <row r="273" spans="2:13" x14ac:dyDescent="0.3">
      <c r="B273" s="38"/>
      <c r="C273" s="32"/>
      <c r="D273" s="34"/>
      <c r="E273" s="35"/>
      <c r="F273" s="66"/>
      <c r="G273" s="36"/>
      <c r="H273" s="32"/>
      <c r="I273" s="37">
        <f>'Template Format ANALISIS I'!B332</f>
        <v>9.3000000000000007</v>
      </c>
      <c r="J273" s="66" t="str">
        <f>'Template Format ANALISIS I'!C332</f>
        <v>Kg</v>
      </c>
      <c r="K273" s="66" t="str">
        <f>'Template Format ANALISIS I'!D332</f>
        <v>Semen 50 Kg</v>
      </c>
      <c r="L273" s="66">
        <f>'Template Format ANALISIS I'!E332</f>
        <v>1500</v>
      </c>
      <c r="M273" s="73">
        <f>'Template Format ANALISIS I'!F332</f>
        <v>13950.000000000002</v>
      </c>
    </row>
    <row r="274" spans="2:13" x14ac:dyDescent="0.3">
      <c r="B274" s="38"/>
      <c r="C274" s="32"/>
      <c r="D274" s="34"/>
      <c r="E274" s="35"/>
      <c r="F274" s="66"/>
      <c r="G274" s="36"/>
      <c r="H274" s="32"/>
      <c r="I274" s="37"/>
      <c r="J274" s="66"/>
      <c r="K274" s="66" t="str">
        <f>'Template Format ANALISIS I'!D333</f>
        <v>B.U &amp; Kentungan (10%)</v>
      </c>
      <c r="L274" s="66"/>
      <c r="M274" s="73">
        <f>'Template Format ANALISIS I'!F333</f>
        <v>53135</v>
      </c>
    </row>
    <row r="275" spans="2:13" x14ac:dyDescent="0.3">
      <c r="B275" s="38"/>
      <c r="C275" s="32"/>
      <c r="D275" s="34"/>
      <c r="E275" s="35"/>
      <c r="F275" s="66"/>
      <c r="G275" s="36"/>
      <c r="H275" s="32"/>
      <c r="I275" s="37"/>
      <c r="J275" s="66"/>
      <c r="K275" s="66"/>
      <c r="L275" s="66"/>
      <c r="M275" s="73"/>
    </row>
    <row r="276" spans="2:13" x14ac:dyDescent="0.3">
      <c r="B276" s="38">
        <v>4</v>
      </c>
      <c r="C276" s="32" t="s">
        <v>210</v>
      </c>
      <c r="D276" s="34" t="s">
        <v>64</v>
      </c>
      <c r="E276" s="35">
        <v>9.68</v>
      </c>
      <c r="F276" s="110">
        <f>'Template Format ANALISIS I'!F345 - 66973</f>
        <v>249057</v>
      </c>
      <c r="G276" s="36">
        <f>F276*E276</f>
        <v>2410871.7599999998</v>
      </c>
      <c r="H276" s="32"/>
      <c r="I276" s="37">
        <f>'Template Format ANALISIS I'!B337</f>
        <v>0.7</v>
      </c>
      <c r="J276" s="66" t="str">
        <f>'Template Format ANALISIS I'!C337</f>
        <v>OH</v>
      </c>
      <c r="K276" s="66" t="str">
        <f>'Template Format ANALISIS I'!D337</f>
        <v xml:space="preserve">Pekerja </v>
      </c>
      <c r="L276" s="66">
        <f>'Template Format ANALISIS I'!E337</f>
        <v>110000</v>
      </c>
      <c r="M276" s="73">
        <f>'Template Format ANALISIS I'!F337</f>
        <v>77000</v>
      </c>
    </row>
    <row r="277" spans="2:13" x14ac:dyDescent="0.3">
      <c r="B277" s="38"/>
      <c r="C277" s="32"/>
      <c r="D277" s="34"/>
      <c r="E277" s="35"/>
      <c r="F277" s="66"/>
      <c r="G277" s="36"/>
      <c r="H277" s="32"/>
      <c r="I277" s="37">
        <f>'Template Format ANALISIS I'!B338</f>
        <v>3.5000000000000003E-2</v>
      </c>
      <c r="J277" s="66" t="str">
        <f>'Template Format ANALISIS I'!C338</f>
        <v>OH</v>
      </c>
      <c r="K277" s="66" t="str">
        <f>'Template Format ANALISIS I'!D338</f>
        <v>Mandor</v>
      </c>
      <c r="L277" s="66">
        <f>'Template Format ANALISIS I'!E338</f>
        <v>120000</v>
      </c>
      <c r="M277" s="73">
        <f>'Template Format ANALISIS I'!F338</f>
        <v>4200</v>
      </c>
    </row>
    <row r="278" spans="2:13" x14ac:dyDescent="0.3">
      <c r="B278" s="38"/>
      <c r="C278" s="32"/>
      <c r="D278" s="34"/>
      <c r="E278" s="35"/>
      <c r="F278" s="66"/>
      <c r="G278" s="36"/>
      <c r="H278" s="32"/>
      <c r="I278" s="37">
        <f>'Template Format ANALISIS I'!B339</f>
        <v>0.35</v>
      </c>
      <c r="J278" s="66" t="str">
        <f>'Template Format ANALISIS I'!C339</f>
        <v>OH</v>
      </c>
      <c r="K278" s="66" t="str">
        <f>'Template Format ANALISIS I'!D339</f>
        <v xml:space="preserve">Tukang </v>
      </c>
      <c r="L278" s="66">
        <f>'Template Format ANALISIS I'!E339</f>
        <v>130000</v>
      </c>
      <c r="M278" s="73">
        <f>'Template Format ANALISIS I'!F339</f>
        <v>45500</v>
      </c>
    </row>
    <row r="279" spans="2:13" x14ac:dyDescent="0.3">
      <c r="B279" s="38"/>
      <c r="C279" s="32"/>
      <c r="D279" s="34"/>
      <c r="E279" s="35"/>
      <c r="F279" s="66"/>
      <c r="G279" s="36"/>
      <c r="H279" s="32"/>
      <c r="I279" s="37">
        <f>'Template Format ANALISIS I'!B340</f>
        <v>3.5000000000000003E-2</v>
      </c>
      <c r="J279" s="66" t="str">
        <f>'Template Format ANALISIS I'!C340</f>
        <v>OH</v>
      </c>
      <c r="K279" s="66" t="str">
        <f>'Template Format ANALISIS I'!D340</f>
        <v>Kepala Tukang</v>
      </c>
      <c r="L279" s="66">
        <f>'Template Format ANALISIS I'!E340</f>
        <v>140000</v>
      </c>
      <c r="M279" s="73">
        <f>'Template Format ANALISIS I'!F340</f>
        <v>4900.0000000000009</v>
      </c>
    </row>
    <row r="280" spans="2:13" x14ac:dyDescent="0.3">
      <c r="B280" s="38"/>
      <c r="C280" s="32"/>
      <c r="D280" s="34"/>
      <c r="E280" s="35"/>
      <c r="F280" s="66"/>
      <c r="G280" s="36"/>
      <c r="H280" s="32"/>
      <c r="I280" s="37">
        <f>'Template Format ANALISIS I'!B341</f>
        <v>1.1000000000000001</v>
      </c>
      <c r="J280" s="66" t="str">
        <f>'Template Format ANALISIS I'!C341</f>
        <v>Dos</v>
      </c>
      <c r="K280" s="66" t="str">
        <f>'Template Format ANALISIS I'!D341</f>
        <v>Tegel</v>
      </c>
      <c r="L280" s="66">
        <f>'Template Format ANALISIS I'!E341</f>
        <v>120000</v>
      </c>
      <c r="M280" s="73">
        <f>'Template Format ANALISIS I'!F341</f>
        <v>132000</v>
      </c>
    </row>
    <row r="281" spans="2:13" x14ac:dyDescent="0.3">
      <c r="B281" s="38"/>
      <c r="C281" s="32"/>
      <c r="D281" s="34"/>
      <c r="E281" s="35"/>
      <c r="F281" s="66"/>
      <c r="G281" s="36"/>
      <c r="H281" s="32"/>
      <c r="I281" s="37">
        <f>'Template Format ANALISIS I'!B342</f>
        <v>4.4999999999999998E-2</v>
      </c>
      <c r="J281" s="66" t="str">
        <f>'Template Format ANALISIS I'!C342</f>
        <v>M3</v>
      </c>
      <c r="K281" s="66" t="str">
        <f>'Template Format ANALISIS I'!D342</f>
        <v>Pasir Pasang</v>
      </c>
      <c r="L281" s="66">
        <f>'Template Format ANALISIS I'!E342</f>
        <v>200000</v>
      </c>
      <c r="M281" s="73">
        <f>'Template Format ANALISIS I'!F342</f>
        <v>9000</v>
      </c>
    </row>
    <row r="282" spans="2:13" x14ac:dyDescent="0.3">
      <c r="B282" s="38"/>
      <c r="C282" s="32"/>
      <c r="D282" s="34"/>
      <c r="E282" s="35"/>
      <c r="F282" s="66"/>
      <c r="G282" s="36"/>
      <c r="H282" s="32"/>
      <c r="I282" s="37">
        <f>'Template Format ANALISIS I'!B343</f>
        <v>9.8000000000000007</v>
      </c>
      <c r="J282" s="66" t="str">
        <f>'Template Format ANALISIS I'!C343</f>
        <v>Kg</v>
      </c>
      <c r="K282" s="66" t="str">
        <f>'Template Format ANALISIS I'!D343</f>
        <v>Semen 50 Kg</v>
      </c>
      <c r="L282" s="66">
        <f>'Template Format ANALISIS I'!E343</f>
        <v>1500</v>
      </c>
      <c r="M282" s="73">
        <f>'Template Format ANALISIS I'!F343</f>
        <v>14700.000000000002</v>
      </c>
    </row>
    <row r="283" spans="2:13" x14ac:dyDescent="0.3">
      <c r="B283" s="38"/>
      <c r="C283" s="32"/>
      <c r="D283" s="34"/>
      <c r="E283" s="35"/>
      <c r="F283" s="66"/>
      <c r="G283" s="36"/>
      <c r="H283" s="32"/>
      <c r="I283" s="37"/>
      <c r="J283" s="66"/>
      <c r="K283" s="66" t="str">
        <f>'Template Format ANALISIS I'!D344</f>
        <v>B.U &amp; Kentungan (10%)</v>
      </c>
      <c r="L283" s="66"/>
      <c r="M283" s="73">
        <f>'Template Format ANALISIS I'!F344</f>
        <v>28730</v>
      </c>
    </row>
    <row r="284" spans="2:13" x14ac:dyDescent="0.3">
      <c r="I284" s="37"/>
    </row>
    <row r="285" spans="2:13" x14ac:dyDescent="0.3">
      <c r="B285" s="13">
        <v>5</v>
      </c>
      <c r="C285" s="1" t="s">
        <v>212</v>
      </c>
      <c r="D285" s="2" t="s">
        <v>64</v>
      </c>
      <c r="E285" s="11">
        <v>15.6</v>
      </c>
      <c r="F285" s="111">
        <v>120000</v>
      </c>
      <c r="I285" s="122">
        <v>5</v>
      </c>
      <c r="J285" s="13" t="s">
        <v>15</v>
      </c>
      <c r="K285" s="13" t="s">
        <v>16</v>
      </c>
      <c r="L285" s="121">
        <v>110000</v>
      </c>
    </row>
    <row r="286" spans="2:13" x14ac:dyDescent="0.3">
      <c r="I286" s="37"/>
    </row>
    <row r="287" spans="2:13" x14ac:dyDescent="0.3">
      <c r="B287" s="71" t="s">
        <v>61</v>
      </c>
      <c r="C287" s="10" t="s">
        <v>62</v>
      </c>
    </row>
    <row r="288" spans="2:13" x14ac:dyDescent="0.3">
      <c r="B288" s="38">
        <v>1</v>
      </c>
      <c r="C288" s="16" t="s">
        <v>63</v>
      </c>
      <c r="D288" s="34" t="s">
        <v>64</v>
      </c>
      <c r="E288" s="35">
        <v>12.25</v>
      </c>
      <c r="F288" s="66">
        <f>'Template Format ANALISIS I'!F70</f>
        <v>95005.35</v>
      </c>
      <c r="G288" s="36">
        <f>F288*E288</f>
        <v>1163815.5375000001</v>
      </c>
      <c r="H288" s="32"/>
      <c r="I288" s="37">
        <f>'Template Format ANALISIS I'!B63</f>
        <v>0.11600000000000001</v>
      </c>
      <c r="J288" s="38" t="str">
        <f>'Template Format ANALISIS I'!C63</f>
        <v>OH</v>
      </c>
      <c r="K288" s="38" t="str">
        <f>'Template Format ANALISIS I'!D63</f>
        <v xml:space="preserve">Pekerja </v>
      </c>
      <c r="L288" s="8">
        <f>'Template Format ANALISIS I'!E63</f>
        <v>110000</v>
      </c>
      <c r="M288" s="36">
        <f>'Template Format ANALISIS I'!F63</f>
        <v>12760</v>
      </c>
    </row>
    <row r="289" spans="2:13" x14ac:dyDescent="0.3">
      <c r="B289" s="38"/>
      <c r="C289" s="32" t="s">
        <v>144</v>
      </c>
      <c r="D289" s="34"/>
      <c r="E289" s="35"/>
      <c r="F289" s="66"/>
      <c r="G289" s="36"/>
      <c r="H289" s="32"/>
      <c r="I289" s="37">
        <f>'Template Format ANALISIS I'!B64</f>
        <v>5.1000000000000004E-3</v>
      </c>
      <c r="J289" s="38" t="str">
        <f>'Template Format ANALISIS I'!C64</f>
        <v>OH</v>
      </c>
      <c r="K289" s="38" t="str">
        <f>'Template Format ANALISIS I'!D64</f>
        <v>Mandor</v>
      </c>
      <c r="L289" s="8">
        <f>'Template Format ANALISIS I'!E64</f>
        <v>120000</v>
      </c>
      <c r="M289" s="36">
        <f>'Template Format ANALISIS I'!F64</f>
        <v>612</v>
      </c>
    </row>
    <row r="290" spans="2:13" x14ac:dyDescent="0.3">
      <c r="B290" s="38"/>
      <c r="C290" s="32"/>
      <c r="D290" s="34"/>
      <c r="E290" s="35"/>
      <c r="F290" s="66"/>
      <c r="G290" s="36"/>
      <c r="H290" s="32"/>
      <c r="I290" s="37">
        <f>'Template Format ANALISIS I'!B65</f>
        <v>0.17400000000000002</v>
      </c>
      <c r="J290" s="38" t="str">
        <f>'Template Format ANALISIS I'!C65</f>
        <v>OH</v>
      </c>
      <c r="K290" s="38" t="str">
        <f>'Template Format ANALISIS I'!D65</f>
        <v xml:space="preserve">Tukang </v>
      </c>
      <c r="L290" s="8">
        <f>'Template Format ANALISIS I'!E65</f>
        <v>130000</v>
      </c>
      <c r="M290" s="36">
        <f>'Template Format ANALISIS I'!F65</f>
        <v>22620.000000000004</v>
      </c>
    </row>
    <row r="291" spans="2:13" x14ac:dyDescent="0.3">
      <c r="B291" s="38"/>
      <c r="C291" s="32"/>
      <c r="D291" s="34"/>
      <c r="E291" s="35"/>
      <c r="F291" s="66"/>
      <c r="G291" s="36"/>
      <c r="H291" s="32"/>
      <c r="I291" s="37">
        <f>'Template Format ANALISIS I'!B66</f>
        <v>5.1000000000000004E-3</v>
      </c>
      <c r="J291" s="38" t="str">
        <f>'Template Format ANALISIS I'!C66</f>
        <v>OH</v>
      </c>
      <c r="K291" s="38" t="str">
        <f>'Template Format ANALISIS I'!D66</f>
        <v>Kepala Tukang</v>
      </c>
      <c r="L291" s="8">
        <f>'Template Format ANALISIS I'!E66</f>
        <v>140000</v>
      </c>
      <c r="M291" s="36">
        <f>'Template Format ANALISIS I'!F66</f>
        <v>714</v>
      </c>
    </row>
    <row r="292" spans="2:13" x14ac:dyDescent="0.3">
      <c r="B292" s="38"/>
      <c r="C292" s="32"/>
      <c r="D292" s="34"/>
      <c r="E292" s="35"/>
      <c r="F292" s="66"/>
      <c r="G292" s="36"/>
      <c r="H292" s="32"/>
      <c r="I292" s="37">
        <f>'Template Format ANALISIS I'!B67</f>
        <v>0.38190000000000002</v>
      </c>
      <c r="J292" s="38" t="str">
        <f>'Template Format ANALISIS I'!C67</f>
        <v>Lbr</v>
      </c>
      <c r="K292" s="38" t="str">
        <f>'Template Format ANALISIS I'!D67</f>
        <v xml:space="preserve">Gypsum Board </v>
      </c>
      <c r="L292" s="8">
        <f>'Template Format ANALISIS I'!E67</f>
        <v>125000</v>
      </c>
      <c r="M292" s="36">
        <f>'Template Format ANALISIS I'!F67</f>
        <v>47737.5</v>
      </c>
    </row>
    <row r="293" spans="2:13" x14ac:dyDescent="0.3">
      <c r="B293" s="38"/>
      <c r="C293" s="32"/>
      <c r="D293" s="34"/>
      <c r="E293" s="35"/>
      <c r="F293" s="66"/>
      <c r="G293" s="36"/>
      <c r="H293" s="32"/>
      <c r="I293" s="37">
        <f>'Template Format ANALISIS I'!B68</f>
        <v>0.11</v>
      </c>
      <c r="J293" s="38" t="str">
        <f>'Template Format ANALISIS I'!C68</f>
        <v xml:space="preserve">Doz </v>
      </c>
      <c r="K293" s="38" t="str">
        <f>'Template Format ANALISIS I'!D68</f>
        <v>Paku/sekrup</v>
      </c>
      <c r="L293" s="8">
        <f>'Template Format ANALISIS I'!E68</f>
        <v>17500</v>
      </c>
      <c r="M293" s="36">
        <f>'Template Format ANALISIS I'!F68</f>
        <v>1925</v>
      </c>
    </row>
    <row r="294" spans="2:13" x14ac:dyDescent="0.3">
      <c r="B294" s="38"/>
      <c r="C294" s="32"/>
      <c r="D294" s="34"/>
      <c r="E294" s="35"/>
      <c r="F294" s="66"/>
      <c r="G294" s="36"/>
      <c r="H294" s="32"/>
      <c r="J294" s="38"/>
      <c r="K294" s="38" t="str">
        <f>'Template Format ANALISIS I'!D69</f>
        <v>B.U &amp; Kentungan (10%)</v>
      </c>
      <c r="M294" s="36">
        <f>'Template Format ANALISIS I'!F69</f>
        <v>8636.85</v>
      </c>
    </row>
    <row r="295" spans="2:13" x14ac:dyDescent="0.3">
      <c r="B295" s="38"/>
      <c r="C295" s="32"/>
      <c r="D295" s="34"/>
      <c r="E295" s="35"/>
      <c r="F295" s="66"/>
      <c r="G295" s="36"/>
      <c r="H295" s="32"/>
      <c r="J295" s="38"/>
      <c r="K295" s="38"/>
      <c r="M295" s="36"/>
    </row>
    <row r="296" spans="2:13" x14ac:dyDescent="0.3">
      <c r="B296" s="38">
        <v>3</v>
      </c>
      <c r="C296" s="32" t="s">
        <v>213</v>
      </c>
      <c r="D296" s="34" t="s">
        <v>173</v>
      </c>
      <c r="E296" s="35">
        <v>14</v>
      </c>
      <c r="F296" s="110">
        <f>'Template Format ANALISIS I'!F355 - 26939</f>
        <v>43857</v>
      </c>
      <c r="G296" s="36">
        <f>F296*E296</f>
        <v>613998</v>
      </c>
      <c r="H296" s="32"/>
      <c r="I296" s="131">
        <f>'Template Format ANALISIS I'!B348</f>
        <v>0.12</v>
      </c>
      <c r="J296" s="80" t="str">
        <f>'Template Format ANALISIS I'!C348</f>
        <v>OH</v>
      </c>
      <c r="K296" s="80" t="str">
        <f>'Template Format ANALISIS I'!D348</f>
        <v xml:space="preserve">Pekerja </v>
      </c>
      <c r="L296" s="80">
        <f>'Template Format ANALISIS I'!E348</f>
        <v>110000</v>
      </c>
      <c r="M296" s="73">
        <f>'Template Format ANALISIS I'!F348</f>
        <v>13200</v>
      </c>
    </row>
    <row r="297" spans="2:13" x14ac:dyDescent="0.3">
      <c r="B297" s="38"/>
      <c r="C297" s="32"/>
      <c r="D297" s="34"/>
      <c r="E297" s="35"/>
      <c r="F297" s="80"/>
      <c r="G297" s="36"/>
      <c r="H297" s="32"/>
      <c r="I297" s="131">
        <f>'Template Format ANALISIS I'!B349</f>
        <v>1.2E-2</v>
      </c>
      <c r="J297" s="80" t="str">
        <f>'Template Format ANALISIS I'!C349</f>
        <v>OH</v>
      </c>
      <c r="K297" s="80" t="str">
        <f>'Template Format ANALISIS I'!D349</f>
        <v>Mandor</v>
      </c>
      <c r="L297" s="80">
        <f>'Template Format ANALISIS I'!E349</f>
        <v>120000</v>
      </c>
      <c r="M297" s="73">
        <f>'Template Format ANALISIS I'!F349</f>
        <v>1440</v>
      </c>
    </row>
    <row r="298" spans="2:13" x14ac:dyDescent="0.3">
      <c r="B298" s="38"/>
      <c r="C298" s="32"/>
      <c r="D298" s="34"/>
      <c r="E298" s="35"/>
      <c r="F298" s="80"/>
      <c r="G298" s="36"/>
      <c r="H298" s="32"/>
      <c r="I298" s="131">
        <f>'Template Format ANALISIS I'!B350</f>
        <v>0.18</v>
      </c>
      <c r="J298" s="80" t="str">
        <f>'Template Format ANALISIS I'!C350</f>
        <v>OH</v>
      </c>
      <c r="K298" s="80" t="str">
        <f>'Template Format ANALISIS I'!D350</f>
        <v>Tukang</v>
      </c>
      <c r="L298" s="80">
        <f>'Template Format ANALISIS I'!E350</f>
        <v>130000</v>
      </c>
      <c r="M298" s="73">
        <f>'Template Format ANALISIS I'!F350</f>
        <v>23400</v>
      </c>
    </row>
    <row r="299" spans="2:13" x14ac:dyDescent="0.3">
      <c r="B299" s="38"/>
      <c r="C299" s="32"/>
      <c r="D299" s="34"/>
      <c r="E299" s="35"/>
      <c r="F299" s="80"/>
      <c r="G299" s="36"/>
      <c r="H299" s="32"/>
      <c r="I299" s="131">
        <f>'Template Format ANALISIS I'!B351</f>
        <v>1.7999999999999999E-2</v>
      </c>
      <c r="J299" s="80" t="str">
        <f>'Template Format ANALISIS I'!C351</f>
        <v>OH</v>
      </c>
      <c r="K299" s="80" t="str">
        <f>'Template Format ANALISIS I'!D351</f>
        <v>Kepala Tukang</v>
      </c>
      <c r="L299" s="80">
        <f>'Template Format ANALISIS I'!E351</f>
        <v>140000</v>
      </c>
      <c r="M299" s="73">
        <f>'Template Format ANALISIS I'!F351</f>
        <v>2520</v>
      </c>
    </row>
    <row r="300" spans="2:13" x14ac:dyDescent="0.3">
      <c r="B300" s="38"/>
      <c r="C300" s="32"/>
      <c r="D300" s="34"/>
      <c r="E300" s="35"/>
      <c r="F300" s="80"/>
      <c r="G300" s="36"/>
      <c r="H300" s="32"/>
      <c r="I300" s="131">
        <f>'Template Format ANALISIS I'!B352</f>
        <v>1.05</v>
      </c>
      <c r="J300" s="80" t="str">
        <f>'Template Format ANALISIS I'!C352</f>
        <v>M1</v>
      </c>
      <c r="K300" s="80" t="str">
        <f>'Template Format ANALISIS I'!D352</f>
        <v>Gypsum Profil</v>
      </c>
      <c r="L300" s="80">
        <f>'Template Format ANALISIS I'!E352</f>
        <v>22500</v>
      </c>
      <c r="M300" s="73">
        <f>'Template Format ANALISIS I'!F352</f>
        <v>23625</v>
      </c>
    </row>
    <row r="301" spans="2:13" x14ac:dyDescent="0.3">
      <c r="B301" s="38"/>
      <c r="C301" s="32"/>
      <c r="D301" s="34"/>
      <c r="E301" s="35"/>
      <c r="F301" s="80"/>
      <c r="G301" s="36"/>
      <c r="H301" s="32"/>
      <c r="I301" s="131">
        <f>'Template Format ANALISIS I'!B353</f>
        <v>0.01</v>
      </c>
      <c r="J301" s="80" t="str">
        <f>'Template Format ANALISIS I'!C353</f>
        <v xml:space="preserve">Doz </v>
      </c>
      <c r="K301" s="80" t="str">
        <f>'Template Format ANALISIS I'!D353</f>
        <v>Paku/sekrup</v>
      </c>
      <c r="L301" s="80">
        <f>'Template Format ANALISIS I'!E353</f>
        <v>17500</v>
      </c>
      <c r="M301" s="73">
        <f>'Template Format ANALISIS I'!F353</f>
        <v>175</v>
      </c>
    </row>
    <row r="302" spans="2:13" x14ac:dyDescent="0.3">
      <c r="B302" s="38"/>
      <c r="C302" s="32"/>
      <c r="D302" s="34"/>
      <c r="E302" s="35"/>
      <c r="F302" s="80"/>
      <c r="G302" s="36"/>
      <c r="H302" s="32"/>
      <c r="I302" s="131"/>
      <c r="J302" s="80"/>
      <c r="K302" s="80" t="str">
        <f>'Template Format ANALISIS I'!D354</f>
        <v>B.U &amp; Kentungan (10%)</v>
      </c>
      <c r="L302" s="80"/>
      <c r="M302" s="73">
        <f>'Template Format ANALISIS I'!F354</f>
        <v>6436</v>
      </c>
    </row>
    <row r="303" spans="2:13" x14ac:dyDescent="0.3">
      <c r="I303" s="37"/>
    </row>
    <row r="304" spans="2:13" x14ac:dyDescent="0.3">
      <c r="B304" s="13">
        <v>4</v>
      </c>
      <c r="C304" s="1" t="s">
        <v>70</v>
      </c>
      <c r="D304" s="2" t="s">
        <v>64</v>
      </c>
      <c r="E304" s="11">
        <v>219.6</v>
      </c>
      <c r="F304" s="42">
        <f>'Template Format ANALISIS I'!F81</f>
        <v>46475</v>
      </c>
      <c r="G304" s="36">
        <f>F304*E304</f>
        <v>10205910</v>
      </c>
      <c r="I304" s="25">
        <f>'Template Format ANALISIS I'!B73</f>
        <v>0.05</v>
      </c>
      <c r="J304" s="13" t="str">
        <f>'Template Format ANALISIS I'!C73</f>
        <v>OH</v>
      </c>
      <c r="K304" s="13" t="str">
        <f>'Template Format ANALISIS I'!D73</f>
        <v xml:space="preserve">Pekerja </v>
      </c>
      <c r="L304" s="8">
        <f>'Template Format ANALISIS I'!E73</f>
        <v>110000</v>
      </c>
      <c r="M304" s="12">
        <f>'Template Format ANALISIS I'!F73</f>
        <v>5500</v>
      </c>
    </row>
    <row r="305" spans="2:13" x14ac:dyDescent="0.3">
      <c r="I305" s="25">
        <f>'Template Format ANALISIS I'!B74</f>
        <v>2.5000000000000001E-3</v>
      </c>
      <c r="J305" s="13" t="str">
        <f>'Template Format ANALISIS I'!C74</f>
        <v>OH</v>
      </c>
      <c r="K305" s="13" t="str">
        <f>'Template Format ANALISIS I'!D74</f>
        <v>Mandor</v>
      </c>
      <c r="L305" s="8">
        <f>'Template Format ANALISIS I'!E74</f>
        <v>120000</v>
      </c>
      <c r="M305" s="12">
        <f>'Template Format ANALISIS I'!F74</f>
        <v>300</v>
      </c>
    </row>
    <row r="306" spans="2:13" x14ac:dyDescent="0.3">
      <c r="I306" s="25">
        <f>'Template Format ANALISIS I'!B75</f>
        <v>7.4999999999999997E-2</v>
      </c>
      <c r="J306" s="13" t="str">
        <f>'Template Format ANALISIS I'!C75</f>
        <v>OH</v>
      </c>
      <c r="K306" s="13" t="str">
        <f>'Template Format ANALISIS I'!D75</f>
        <v xml:space="preserve">Tukang </v>
      </c>
      <c r="L306" s="8">
        <f>'Template Format ANALISIS I'!E75</f>
        <v>130000</v>
      </c>
      <c r="M306" s="12">
        <f>'Template Format ANALISIS I'!F75</f>
        <v>9750</v>
      </c>
    </row>
    <row r="307" spans="2:13" x14ac:dyDescent="0.3">
      <c r="I307" s="25">
        <f>'Template Format ANALISIS I'!B76</f>
        <v>7.4999999999999997E-3</v>
      </c>
      <c r="J307" s="13" t="str">
        <f>'Template Format ANALISIS I'!C76</f>
        <v>OH</v>
      </c>
      <c r="K307" s="13" t="str">
        <f>'Template Format ANALISIS I'!D76</f>
        <v>Kepala Tukang</v>
      </c>
      <c r="L307" s="8">
        <f>'Template Format ANALISIS I'!E76</f>
        <v>140000</v>
      </c>
      <c r="M307" s="12">
        <f>'Template Format ANALISIS I'!F76</f>
        <v>1050</v>
      </c>
    </row>
    <row r="308" spans="2:13" x14ac:dyDescent="0.3">
      <c r="I308" s="25">
        <f>'Template Format ANALISIS I'!B77</f>
        <v>0.3</v>
      </c>
      <c r="J308" s="13" t="str">
        <f>'Template Format ANALISIS I'!C77</f>
        <v>Kg</v>
      </c>
      <c r="K308" s="13" t="str">
        <f>'Template Format ANALISIS I'!D77</f>
        <v>Cat Tembok</v>
      </c>
      <c r="L308" s="8">
        <f>'Template Format ANALISIS I'!E77</f>
        <v>60500</v>
      </c>
      <c r="M308" s="12">
        <f>'Template Format ANALISIS I'!F77</f>
        <v>18150</v>
      </c>
    </row>
    <row r="309" spans="2:13" x14ac:dyDescent="0.3">
      <c r="I309" s="25">
        <f>'Template Format ANALISIS I'!B78</f>
        <v>0.15</v>
      </c>
      <c r="J309" s="13" t="str">
        <f>'Template Format ANALISIS I'!C78</f>
        <v>Kg</v>
      </c>
      <c r="K309" s="13" t="str">
        <f>'Template Format ANALISIS I'!D78</f>
        <v>Cat Dasar</v>
      </c>
      <c r="L309" s="8">
        <f>'Template Format ANALISIS I'!E78</f>
        <v>45000</v>
      </c>
      <c r="M309" s="12">
        <f>'Template Format ANALISIS I'!F78</f>
        <v>6750</v>
      </c>
    </row>
    <row r="310" spans="2:13" x14ac:dyDescent="0.3">
      <c r="I310" s="25">
        <f>'Template Format ANALISIS I'!B79</f>
        <v>0.1</v>
      </c>
      <c r="J310" s="13" t="str">
        <f>'Template Format ANALISIS I'!C79</f>
        <v>Lbr</v>
      </c>
      <c r="K310" s="13" t="str">
        <f>'Template Format ANALISIS I'!D79</f>
        <v>Kertas Gosok</v>
      </c>
      <c r="L310" s="8">
        <f>'Template Format ANALISIS I'!E79</f>
        <v>7500</v>
      </c>
      <c r="M310" s="12">
        <f>'Template Format ANALISIS I'!F79</f>
        <v>750</v>
      </c>
    </row>
    <row r="311" spans="2:13" x14ac:dyDescent="0.3">
      <c r="K311" s="13" t="str">
        <f>'Template Format ANALISIS I'!D80</f>
        <v>B.U &amp; Kentungan (10%)</v>
      </c>
      <c r="M311" s="12">
        <f>'Template Format ANALISIS I'!F80</f>
        <v>4225</v>
      </c>
    </row>
    <row r="313" spans="2:13" x14ac:dyDescent="0.3">
      <c r="B313" s="71" t="s">
        <v>76</v>
      </c>
      <c r="C313" s="10" t="s">
        <v>77</v>
      </c>
    </row>
    <row r="314" spans="2:13" x14ac:dyDescent="0.3">
      <c r="B314" s="13">
        <v>1</v>
      </c>
      <c r="C314" s="1" t="s">
        <v>216</v>
      </c>
      <c r="D314" s="2" t="s">
        <v>64</v>
      </c>
      <c r="E314" s="11">
        <v>423</v>
      </c>
      <c r="F314" s="111">
        <v>148753</v>
      </c>
      <c r="G314" s="36">
        <f>F314*E314</f>
        <v>62922519</v>
      </c>
      <c r="I314" s="122">
        <v>5</v>
      </c>
      <c r="J314" s="13" t="s">
        <v>15</v>
      </c>
      <c r="K314" s="13" t="s">
        <v>16</v>
      </c>
      <c r="L314" s="121">
        <v>110000</v>
      </c>
    </row>
    <row r="315" spans="2:13" x14ac:dyDescent="0.3">
      <c r="B315" s="71"/>
      <c r="C315" s="10"/>
    </row>
    <row r="316" spans="2:13" x14ac:dyDescent="0.3">
      <c r="B316" s="38">
        <v>2</v>
      </c>
      <c r="C316" s="16" t="s">
        <v>93</v>
      </c>
      <c r="D316" s="47" t="s">
        <v>64</v>
      </c>
      <c r="E316" s="35">
        <v>845.99</v>
      </c>
      <c r="F316" s="66">
        <f>'Template Format ANALISIS I'!F120</f>
        <v>77396</v>
      </c>
      <c r="G316" s="36">
        <f>F316*E316</f>
        <v>65476242.039999999</v>
      </c>
      <c r="H316" s="32"/>
      <c r="I316" s="37">
        <f>'Template Format ANALISIS I'!B113</f>
        <v>0.3</v>
      </c>
      <c r="J316" s="38" t="str">
        <f>'Template Format ANALISIS I'!C113</f>
        <v>OH</v>
      </c>
      <c r="K316" s="38" t="str">
        <f>'Template Format ANALISIS I'!D113</f>
        <v xml:space="preserve">Pekerja </v>
      </c>
      <c r="L316" s="8">
        <f>'Template Format ANALISIS I'!E113</f>
        <v>110000</v>
      </c>
      <c r="M316" s="36">
        <f>'Template Format ANALISIS I'!F113</f>
        <v>33000</v>
      </c>
    </row>
    <row r="317" spans="2:13" x14ac:dyDescent="0.3">
      <c r="B317" s="38"/>
      <c r="C317" s="32"/>
      <c r="D317" s="34"/>
      <c r="E317" s="35"/>
      <c r="F317" s="66"/>
      <c r="G317" s="36"/>
      <c r="H317" s="32"/>
      <c r="I317" s="37">
        <f>'Template Format ANALISIS I'!B114</f>
        <v>1.4999999999999999E-2</v>
      </c>
      <c r="J317" s="38" t="str">
        <f>'Template Format ANALISIS I'!C114</f>
        <v>OH</v>
      </c>
      <c r="K317" s="38" t="str">
        <f>'Template Format ANALISIS I'!D114</f>
        <v>Mandor</v>
      </c>
      <c r="L317" s="8">
        <f>'Template Format ANALISIS I'!E114</f>
        <v>120000</v>
      </c>
      <c r="M317" s="36">
        <f>'Template Format ANALISIS I'!F114</f>
        <v>1800</v>
      </c>
    </row>
    <row r="318" spans="2:13" x14ac:dyDescent="0.3">
      <c r="B318" s="38"/>
      <c r="C318" s="32"/>
      <c r="D318" s="34"/>
      <c r="E318" s="35"/>
      <c r="F318" s="66"/>
      <c r="G318" s="36"/>
      <c r="H318" s="32"/>
      <c r="I318" s="37">
        <f>'Template Format ANALISIS I'!B115</f>
        <v>0.15</v>
      </c>
      <c r="J318" s="38" t="str">
        <f>'Template Format ANALISIS I'!C115</f>
        <v>OH</v>
      </c>
      <c r="K318" s="38" t="str">
        <f>'Template Format ANALISIS I'!D115</f>
        <v xml:space="preserve">Tukang </v>
      </c>
      <c r="L318" s="8">
        <f>'Template Format ANALISIS I'!E115</f>
        <v>130000</v>
      </c>
      <c r="M318" s="36">
        <f>'Template Format ANALISIS I'!F115</f>
        <v>19500</v>
      </c>
    </row>
    <row r="319" spans="2:13" x14ac:dyDescent="0.3">
      <c r="B319" s="38"/>
      <c r="C319" s="32"/>
      <c r="D319" s="34"/>
      <c r="E319" s="35"/>
      <c r="F319" s="66"/>
      <c r="G319" s="36"/>
      <c r="H319" s="32"/>
      <c r="I319" s="37">
        <f>'Template Format ANALISIS I'!B116</f>
        <v>1.4999999999999999E-2</v>
      </c>
      <c r="J319" s="38" t="str">
        <f>'Template Format ANALISIS I'!C116</f>
        <v>OH</v>
      </c>
      <c r="K319" s="38" t="str">
        <f>'Template Format ANALISIS I'!D116</f>
        <v>Kepala Tukang</v>
      </c>
      <c r="L319" s="8">
        <f>'Template Format ANALISIS I'!E116</f>
        <v>140000</v>
      </c>
      <c r="M319" s="36">
        <f>'Template Format ANALISIS I'!F116</f>
        <v>2100</v>
      </c>
    </row>
    <row r="320" spans="2:13" x14ac:dyDescent="0.3">
      <c r="B320" s="38"/>
      <c r="C320" s="32"/>
      <c r="D320" s="34"/>
      <c r="E320" s="35"/>
      <c r="F320" s="66"/>
      <c r="G320" s="36"/>
      <c r="H320" s="32"/>
      <c r="I320" s="37">
        <f>'Template Format ANALISIS I'!B117</f>
        <v>0.12480000000000001</v>
      </c>
      <c r="J320" s="38" t="str">
        <f>'Template Format ANALISIS I'!C117</f>
        <v>Zak</v>
      </c>
      <c r="K320" s="38" t="str">
        <f>'Template Format ANALISIS I'!D117</f>
        <v>Semen 50 Kg</v>
      </c>
      <c r="L320" s="8">
        <f>'Template Format ANALISIS I'!E117</f>
        <v>75000</v>
      </c>
      <c r="M320" s="36">
        <f>'Template Format ANALISIS I'!F117</f>
        <v>9360</v>
      </c>
    </row>
    <row r="321" spans="2:13" x14ac:dyDescent="0.3">
      <c r="B321" s="38"/>
      <c r="C321" s="32"/>
      <c r="D321" s="34"/>
      <c r="E321" s="35"/>
      <c r="F321" s="66"/>
      <c r="G321" s="36"/>
      <c r="H321" s="32"/>
      <c r="I321" s="37">
        <f>'Template Format ANALISIS I'!B118</f>
        <v>2.3E-2</v>
      </c>
      <c r="J321" s="38" t="str">
        <f>'Template Format ANALISIS I'!C118</f>
        <v>M3</v>
      </c>
      <c r="K321" s="38" t="str">
        <f>'Template Format ANALISIS I'!D118</f>
        <v>Pasir Pasang</v>
      </c>
      <c r="L321" s="8">
        <f>'Template Format ANALISIS I'!E118</f>
        <v>200000</v>
      </c>
      <c r="M321" s="36">
        <f>'Template Format ANALISIS I'!F118</f>
        <v>4600</v>
      </c>
    </row>
    <row r="322" spans="2:13" x14ac:dyDescent="0.3">
      <c r="B322" s="38"/>
      <c r="C322" s="32"/>
      <c r="D322" s="34"/>
      <c r="E322" s="35"/>
      <c r="F322" s="66"/>
      <c r="G322" s="36"/>
      <c r="H322" s="32"/>
      <c r="I322" s="37"/>
      <c r="J322" s="38"/>
      <c r="K322" s="38" t="str">
        <f>'Template Format ANALISIS I'!D119</f>
        <v>B.U &amp; Kentungan (10%)</v>
      </c>
      <c r="M322" s="36">
        <f>'Template Format ANALISIS I'!F119</f>
        <v>7036</v>
      </c>
    </row>
    <row r="324" spans="2:13" x14ac:dyDescent="0.3">
      <c r="B324" s="38">
        <v>4</v>
      </c>
      <c r="C324" s="16" t="s">
        <v>95</v>
      </c>
      <c r="D324" s="34" t="s">
        <v>64</v>
      </c>
      <c r="E324" s="35">
        <v>845.99</v>
      </c>
      <c r="F324" s="66">
        <f>'Template Format ANALISIS I'!F129</f>
        <v>42872.5</v>
      </c>
      <c r="G324" s="36">
        <f>F324*E324</f>
        <v>36269706.274999999</v>
      </c>
      <c r="H324" s="32"/>
      <c r="I324" s="37">
        <f>'Template Format ANALISIS I'!B123</f>
        <v>0.05</v>
      </c>
      <c r="J324" s="37" t="str">
        <f>'Template Format ANALISIS I'!C123</f>
        <v>OH</v>
      </c>
      <c r="K324" s="37" t="str">
        <f>'Template Format ANALISIS I'!D123</f>
        <v xml:space="preserve">Pekerja </v>
      </c>
      <c r="L324" s="80">
        <f>'Template Format ANALISIS I'!E123</f>
        <v>110000</v>
      </c>
      <c r="M324" s="36">
        <f>'Template Format ANALISIS I'!F123</f>
        <v>5500</v>
      </c>
    </row>
    <row r="325" spans="2:13" x14ac:dyDescent="0.3">
      <c r="B325" s="38"/>
      <c r="C325" s="32"/>
      <c r="D325" s="34"/>
      <c r="E325" s="35"/>
      <c r="F325" s="66"/>
      <c r="G325" s="36"/>
      <c r="H325" s="32"/>
      <c r="I325" s="37">
        <f>'Template Format ANALISIS I'!B124</f>
        <v>0.01</v>
      </c>
      <c r="J325" s="37" t="str">
        <f>'Template Format ANALISIS I'!C124</f>
        <v>OH</v>
      </c>
      <c r="K325" s="37" t="str">
        <f>'Template Format ANALISIS I'!D124</f>
        <v>Mandor</v>
      </c>
      <c r="L325" s="80">
        <f>'Template Format ANALISIS I'!E124</f>
        <v>120000</v>
      </c>
      <c r="M325" s="36">
        <f>'Template Format ANALISIS I'!F124</f>
        <v>1200</v>
      </c>
    </row>
    <row r="326" spans="2:13" x14ac:dyDescent="0.3">
      <c r="B326" s="38"/>
      <c r="C326" s="32"/>
      <c r="D326" s="34"/>
      <c r="E326" s="35"/>
      <c r="F326" s="66"/>
      <c r="G326" s="36"/>
      <c r="H326" s="32"/>
      <c r="I326" s="37">
        <f>'Template Format ANALISIS I'!B125</f>
        <v>0.2</v>
      </c>
      <c r="J326" s="37" t="str">
        <f>'Template Format ANALISIS I'!C125</f>
        <v>OH</v>
      </c>
      <c r="K326" s="37" t="str">
        <f>'Template Format ANALISIS I'!D125</f>
        <v xml:space="preserve">Tukang </v>
      </c>
      <c r="L326" s="80">
        <f>'Template Format ANALISIS I'!E125</f>
        <v>130000</v>
      </c>
      <c r="M326" s="36">
        <f>'Template Format ANALISIS I'!F125</f>
        <v>26000</v>
      </c>
    </row>
    <row r="327" spans="2:13" x14ac:dyDescent="0.3">
      <c r="B327" s="38"/>
      <c r="C327" s="32"/>
      <c r="D327" s="34"/>
      <c r="E327" s="35"/>
      <c r="F327" s="66"/>
      <c r="G327" s="36"/>
      <c r="H327" s="32"/>
      <c r="I327" s="37">
        <f>'Template Format ANALISIS I'!B126</f>
        <v>0.01</v>
      </c>
      <c r="J327" s="37" t="str">
        <f>'Template Format ANALISIS I'!C126</f>
        <v>OH</v>
      </c>
      <c r="K327" s="37" t="str">
        <f>'Template Format ANALISIS I'!D126</f>
        <v>Kepala Tukang</v>
      </c>
      <c r="L327" s="80">
        <f>'Template Format ANALISIS I'!E126</f>
        <v>140000</v>
      </c>
      <c r="M327" s="36">
        <f>'Template Format ANALISIS I'!F126</f>
        <v>1400</v>
      </c>
    </row>
    <row r="328" spans="2:13" x14ac:dyDescent="0.3">
      <c r="B328" s="38"/>
      <c r="C328" s="32"/>
      <c r="D328" s="34"/>
      <c r="E328" s="35"/>
      <c r="F328" s="66"/>
      <c r="G328" s="36"/>
      <c r="H328" s="32"/>
      <c r="I328" s="37">
        <f>'Template Format ANALISIS I'!B127</f>
        <v>6.5000000000000002E-2</v>
      </c>
      <c r="J328" s="37" t="str">
        <f>'Template Format ANALISIS I'!C127</f>
        <v>Zak</v>
      </c>
      <c r="K328" s="37" t="str">
        <f>'Template Format ANALISIS I'!D127</f>
        <v>Semen 50 Kg</v>
      </c>
      <c r="L328" s="80">
        <f>'Template Format ANALISIS I'!E127</f>
        <v>75000</v>
      </c>
      <c r="M328" s="36">
        <f>'Template Format ANALISIS I'!F127</f>
        <v>4875</v>
      </c>
    </row>
    <row r="329" spans="2:13" x14ac:dyDescent="0.3">
      <c r="B329" s="38"/>
      <c r="C329" s="32"/>
      <c r="D329" s="34"/>
      <c r="E329" s="35"/>
      <c r="F329" s="66"/>
      <c r="G329" s="36"/>
      <c r="H329" s="32"/>
      <c r="I329" s="37"/>
      <c r="J329" s="38"/>
      <c r="K329" s="37" t="str">
        <f>'Template Format ANALISIS I'!D128</f>
        <v>B.U &amp; Kentungan (10%)</v>
      </c>
      <c r="M329" s="36">
        <f>'Template Format ANALISIS I'!F128</f>
        <v>3897.5</v>
      </c>
    </row>
    <row r="330" spans="2:13" x14ac:dyDescent="0.3">
      <c r="B330" s="38"/>
      <c r="C330" s="32"/>
      <c r="D330" s="34"/>
      <c r="E330" s="35"/>
      <c r="F330" s="66"/>
      <c r="G330" s="36"/>
      <c r="H330" s="32"/>
      <c r="I330" s="37"/>
      <c r="J330" s="38"/>
      <c r="K330" s="38"/>
      <c r="M330" s="36"/>
    </row>
    <row r="331" spans="2:13" x14ac:dyDescent="0.3">
      <c r="B331" s="13">
        <v>6</v>
      </c>
      <c r="C331" s="16" t="s">
        <v>97</v>
      </c>
      <c r="D331" s="2" t="s">
        <v>64</v>
      </c>
      <c r="E331" s="11">
        <v>159.65</v>
      </c>
      <c r="F331" s="42">
        <f>'Template Format ANALISIS I'!F140</f>
        <v>52910</v>
      </c>
      <c r="G331" s="36">
        <f>F331*E331</f>
        <v>8447081.5</v>
      </c>
      <c r="I331" s="25">
        <f>'Template Format ANALISIS I'!B132</f>
        <v>0.05</v>
      </c>
      <c r="J331" s="25" t="str">
        <f>'Template Format ANALISIS I'!C132</f>
        <v>OH</v>
      </c>
      <c r="K331" s="25" t="str">
        <f>'Template Format ANALISIS I'!D132</f>
        <v xml:space="preserve">Pekerja </v>
      </c>
      <c r="L331" s="8">
        <f>'Template Format ANALISIS I'!E132</f>
        <v>110000</v>
      </c>
      <c r="M331" s="12">
        <f>'Template Format ANALISIS I'!F132</f>
        <v>5500</v>
      </c>
    </row>
    <row r="332" spans="2:13" x14ac:dyDescent="0.3">
      <c r="I332" s="25">
        <f>'Template Format ANALISIS I'!B133</f>
        <v>2.5000000000000001E-3</v>
      </c>
      <c r="J332" s="25" t="str">
        <f>'Template Format ANALISIS I'!C133</f>
        <v>OH</v>
      </c>
      <c r="K332" s="25" t="str">
        <f>'Template Format ANALISIS I'!D133</f>
        <v>Mandor</v>
      </c>
      <c r="L332" s="8">
        <f>'Template Format ANALISIS I'!E133</f>
        <v>120000</v>
      </c>
      <c r="M332" s="12">
        <f>'Template Format ANALISIS I'!F133</f>
        <v>300</v>
      </c>
    </row>
    <row r="333" spans="2:13" x14ac:dyDescent="0.3">
      <c r="I333" s="25">
        <f>'Template Format ANALISIS I'!B134</f>
        <v>7.4999999999999997E-2</v>
      </c>
      <c r="J333" s="25" t="str">
        <f>'Template Format ANALISIS I'!C134</f>
        <v>OH</v>
      </c>
      <c r="K333" s="25" t="str">
        <f>'Template Format ANALISIS I'!D134</f>
        <v xml:space="preserve">Tukang </v>
      </c>
      <c r="L333" s="8">
        <f>'Template Format ANALISIS I'!E134</f>
        <v>130000</v>
      </c>
      <c r="M333" s="12">
        <f>'Template Format ANALISIS I'!F134</f>
        <v>9750</v>
      </c>
    </row>
    <row r="334" spans="2:13" x14ac:dyDescent="0.3">
      <c r="I334" s="25">
        <f>'Template Format ANALISIS I'!B135</f>
        <v>7.4999999999999997E-3</v>
      </c>
      <c r="J334" s="25" t="str">
        <f>'Template Format ANALISIS I'!C135</f>
        <v>OH</v>
      </c>
      <c r="K334" s="25" t="str">
        <f>'Template Format ANALISIS I'!D135</f>
        <v>Kepala Tukang</v>
      </c>
      <c r="L334" s="8">
        <f>'Template Format ANALISIS I'!E135</f>
        <v>140000</v>
      </c>
      <c r="M334" s="12">
        <f>'Template Format ANALISIS I'!F135</f>
        <v>1050</v>
      </c>
    </row>
    <row r="335" spans="2:13" x14ac:dyDescent="0.3">
      <c r="I335" s="25">
        <f>'Template Format ANALISIS I'!B136</f>
        <v>0.3</v>
      </c>
      <c r="J335" s="25" t="str">
        <f>'Template Format ANALISIS I'!C136</f>
        <v>Kg</v>
      </c>
      <c r="K335" s="25" t="str">
        <f>'Template Format ANALISIS I'!D136</f>
        <v>Cat Tembok</v>
      </c>
      <c r="L335" s="8">
        <f>'Template Format ANALISIS I'!E136</f>
        <v>80000</v>
      </c>
      <c r="M335" s="12">
        <f>'Template Format ANALISIS I'!F136</f>
        <v>24000</v>
      </c>
    </row>
    <row r="336" spans="2:13" x14ac:dyDescent="0.3">
      <c r="I336" s="25">
        <f>'Template Format ANALISIS I'!B137</f>
        <v>0.15</v>
      </c>
      <c r="J336" s="25" t="str">
        <f>'Template Format ANALISIS I'!C137</f>
        <v>Kg</v>
      </c>
      <c r="K336" s="25" t="str">
        <f>'Template Format ANALISIS I'!D137</f>
        <v>Cat Dasar</v>
      </c>
      <c r="L336" s="8">
        <f>'Template Format ANALISIS I'!E137</f>
        <v>45000</v>
      </c>
      <c r="M336" s="12">
        <f>'Template Format ANALISIS I'!F137</f>
        <v>6750</v>
      </c>
    </row>
    <row r="337" spans="2:13" x14ac:dyDescent="0.3">
      <c r="I337" s="25">
        <f>'Template Format ANALISIS I'!B138</f>
        <v>0.1</v>
      </c>
      <c r="J337" s="25" t="str">
        <f>'Template Format ANALISIS I'!C138</f>
        <v>Lbr</v>
      </c>
      <c r="K337" s="25" t="str">
        <f>'Template Format ANALISIS I'!D138</f>
        <v>Kertas Gosok</v>
      </c>
      <c r="L337" s="8">
        <f>'Template Format ANALISIS I'!E138</f>
        <v>7500</v>
      </c>
      <c r="M337" s="12">
        <f>'Template Format ANALISIS I'!F138</f>
        <v>750</v>
      </c>
    </row>
    <row r="338" spans="2:13" x14ac:dyDescent="0.3">
      <c r="K338" s="25" t="str">
        <f>'Template Format ANALISIS I'!D139</f>
        <v>B.U &amp; Kentungan (10%)</v>
      </c>
      <c r="M338" s="12">
        <f>'Template Format ANALISIS I'!F139</f>
        <v>4810</v>
      </c>
    </row>
    <row r="340" spans="2:13" x14ac:dyDescent="0.3">
      <c r="B340" s="13">
        <v>7</v>
      </c>
      <c r="C340" s="16" t="s">
        <v>99</v>
      </c>
      <c r="D340" s="2" t="s">
        <v>64</v>
      </c>
      <c r="E340" s="11">
        <v>662.66</v>
      </c>
      <c r="F340" s="42">
        <f>'Template Format ANALISIS I'!F81</f>
        <v>46475</v>
      </c>
      <c r="G340" s="36">
        <f>F340*E340</f>
        <v>30797123.5</v>
      </c>
      <c r="I340" s="25">
        <f>'Template Format ANALISIS I'!B73</f>
        <v>0.05</v>
      </c>
      <c r="J340" s="25" t="str">
        <f>'Template Format ANALISIS I'!C73</f>
        <v>OH</v>
      </c>
      <c r="K340" s="25" t="str">
        <f>'Template Format ANALISIS I'!D73</f>
        <v xml:space="preserve">Pekerja </v>
      </c>
      <c r="L340" s="8">
        <f>'Template Format ANALISIS I'!E73</f>
        <v>110000</v>
      </c>
      <c r="M340" s="12">
        <f>'Template Format ANALISIS I'!F73</f>
        <v>5500</v>
      </c>
    </row>
    <row r="341" spans="2:13" x14ac:dyDescent="0.3">
      <c r="I341" s="25">
        <f>'Template Format ANALISIS I'!B74</f>
        <v>2.5000000000000001E-3</v>
      </c>
      <c r="J341" s="25" t="str">
        <f>'Template Format ANALISIS I'!C74</f>
        <v>OH</v>
      </c>
      <c r="K341" s="25" t="str">
        <f>'Template Format ANALISIS I'!D74</f>
        <v>Mandor</v>
      </c>
      <c r="L341" s="8">
        <f>'Template Format ANALISIS I'!E74</f>
        <v>120000</v>
      </c>
      <c r="M341" s="12">
        <f>'Template Format ANALISIS I'!F74</f>
        <v>300</v>
      </c>
    </row>
    <row r="342" spans="2:13" x14ac:dyDescent="0.3">
      <c r="I342" s="25">
        <f>'Template Format ANALISIS I'!B75</f>
        <v>7.4999999999999997E-2</v>
      </c>
      <c r="J342" s="25" t="str">
        <f>'Template Format ANALISIS I'!C75</f>
        <v>OH</v>
      </c>
      <c r="K342" s="25" t="str">
        <f>'Template Format ANALISIS I'!D75</f>
        <v xml:space="preserve">Tukang </v>
      </c>
      <c r="L342" s="8">
        <f>'Template Format ANALISIS I'!E75</f>
        <v>130000</v>
      </c>
      <c r="M342" s="12">
        <f>'Template Format ANALISIS I'!F75</f>
        <v>9750</v>
      </c>
    </row>
    <row r="343" spans="2:13" x14ac:dyDescent="0.3">
      <c r="I343" s="25">
        <f>'Template Format ANALISIS I'!B76</f>
        <v>7.4999999999999997E-3</v>
      </c>
      <c r="J343" s="25" t="str">
        <f>'Template Format ANALISIS I'!C76</f>
        <v>OH</v>
      </c>
      <c r="K343" s="25" t="str">
        <f>'Template Format ANALISIS I'!D76</f>
        <v>Kepala Tukang</v>
      </c>
      <c r="L343" s="8">
        <f>'Template Format ANALISIS I'!E76</f>
        <v>140000</v>
      </c>
      <c r="M343" s="12">
        <f>'Template Format ANALISIS I'!F76</f>
        <v>1050</v>
      </c>
    </row>
    <row r="344" spans="2:13" x14ac:dyDescent="0.3">
      <c r="I344" s="25">
        <f>'Template Format ANALISIS I'!B77</f>
        <v>0.3</v>
      </c>
      <c r="J344" s="25" t="str">
        <f>'Template Format ANALISIS I'!C77</f>
        <v>Kg</v>
      </c>
      <c r="K344" s="25" t="str">
        <f>'Template Format ANALISIS I'!D77</f>
        <v>Cat Tembok</v>
      </c>
      <c r="L344" s="8">
        <f>'Template Format ANALISIS I'!E77</f>
        <v>60500</v>
      </c>
      <c r="M344" s="12">
        <f>'Template Format ANALISIS I'!F77</f>
        <v>18150</v>
      </c>
    </row>
    <row r="345" spans="2:13" x14ac:dyDescent="0.3">
      <c r="I345" s="25">
        <f>'Template Format ANALISIS I'!B78</f>
        <v>0.15</v>
      </c>
      <c r="J345" s="25" t="str">
        <f>'Template Format ANALISIS I'!C78</f>
        <v>Kg</v>
      </c>
      <c r="K345" s="25" t="str">
        <f>'Template Format ANALISIS I'!D78</f>
        <v>Cat Dasar</v>
      </c>
      <c r="L345" s="8">
        <f>'Template Format ANALISIS I'!E78</f>
        <v>45000</v>
      </c>
      <c r="M345" s="12">
        <f>'Template Format ANALISIS I'!F78</f>
        <v>6750</v>
      </c>
    </row>
    <row r="346" spans="2:13" x14ac:dyDescent="0.3">
      <c r="I346" s="25">
        <f>'Template Format ANALISIS I'!B79</f>
        <v>0.1</v>
      </c>
      <c r="J346" s="25" t="str">
        <f>'Template Format ANALISIS I'!C79</f>
        <v>Lbr</v>
      </c>
      <c r="K346" s="25" t="str">
        <f>'Template Format ANALISIS I'!D79</f>
        <v>Kertas Gosok</v>
      </c>
      <c r="L346" s="8">
        <f>'Template Format ANALISIS I'!E79</f>
        <v>7500</v>
      </c>
      <c r="M346" s="12">
        <f>'Template Format ANALISIS I'!F79</f>
        <v>750</v>
      </c>
    </row>
    <row r="347" spans="2:13" x14ac:dyDescent="0.3">
      <c r="K347" s="25" t="str">
        <f>'Template Format ANALISIS I'!D80</f>
        <v>B.U &amp; Kentungan (10%)</v>
      </c>
      <c r="M347" s="12">
        <f>'Template Format ANALISIS I'!F80</f>
        <v>4225</v>
      </c>
    </row>
    <row r="348" spans="2:13" x14ac:dyDescent="0.3">
      <c r="K348" s="25"/>
    </row>
    <row r="349" spans="2:13" x14ac:dyDescent="0.3">
      <c r="B349" s="13">
        <v>9</v>
      </c>
      <c r="C349" s="1" t="s">
        <v>217</v>
      </c>
      <c r="D349" s="2" t="s">
        <v>64</v>
      </c>
      <c r="E349" s="11">
        <v>23.687999999999999</v>
      </c>
      <c r="F349" s="111">
        <f>'Template Format ANALISIS I'!F366 - 55368</f>
        <v>249057</v>
      </c>
      <c r="G349" s="36">
        <f>F349*E349</f>
        <v>5899662.216</v>
      </c>
      <c r="I349" s="25">
        <f>'Template Format ANALISIS I'!B358</f>
        <v>0.4</v>
      </c>
      <c r="J349" s="42" t="str">
        <f>'Template Format ANALISIS I'!C358</f>
        <v>OH</v>
      </c>
      <c r="K349" s="42" t="str">
        <f>'Template Format ANALISIS I'!D358</f>
        <v xml:space="preserve">Pekerja </v>
      </c>
      <c r="L349" s="42">
        <f>'Template Format ANALISIS I'!E358</f>
        <v>110000</v>
      </c>
      <c r="M349" s="44">
        <f>'Template Format ANALISIS I'!F358</f>
        <v>44000</v>
      </c>
    </row>
    <row r="350" spans="2:13" x14ac:dyDescent="0.3">
      <c r="I350" s="25">
        <f>'Template Format ANALISIS I'!B359</f>
        <v>4.4999999999999998E-2</v>
      </c>
      <c r="J350" s="42" t="str">
        <f>'Template Format ANALISIS I'!C359</f>
        <v>OH</v>
      </c>
      <c r="K350" s="42" t="str">
        <f>'Template Format ANALISIS I'!D359</f>
        <v>Mandor</v>
      </c>
      <c r="L350" s="42">
        <f>'Template Format ANALISIS I'!E359</f>
        <v>120000</v>
      </c>
      <c r="M350" s="44">
        <f>'Template Format ANALISIS I'!F359</f>
        <v>5400</v>
      </c>
    </row>
    <row r="351" spans="2:13" x14ac:dyDescent="0.3">
      <c r="I351" s="25">
        <f>'Template Format ANALISIS I'!B360</f>
        <v>0.45</v>
      </c>
      <c r="J351" s="42" t="str">
        <f>'Template Format ANALISIS I'!C360</f>
        <v>OH</v>
      </c>
      <c r="K351" s="42" t="str">
        <f>'Template Format ANALISIS I'!D360</f>
        <v xml:space="preserve">Tukang </v>
      </c>
      <c r="L351" s="42">
        <f>'Template Format ANALISIS I'!E360</f>
        <v>130000</v>
      </c>
      <c r="M351" s="44">
        <f>'Template Format ANALISIS I'!F360</f>
        <v>58500</v>
      </c>
    </row>
    <row r="352" spans="2:13" x14ac:dyDescent="0.3">
      <c r="I352" s="25">
        <f>'Template Format ANALISIS I'!B361</f>
        <v>4.4999999999999998E-2</v>
      </c>
      <c r="J352" s="42" t="str">
        <f>'Template Format ANALISIS I'!C361</f>
        <v>OH</v>
      </c>
      <c r="K352" s="42" t="str">
        <f>'Template Format ANALISIS I'!D361</f>
        <v>Kepala Tukang</v>
      </c>
      <c r="L352" s="42">
        <f>'Template Format ANALISIS I'!E361</f>
        <v>140000</v>
      </c>
      <c r="M352" s="44">
        <f>'Template Format ANALISIS I'!F361</f>
        <v>6300</v>
      </c>
    </row>
    <row r="353" spans="2:13" x14ac:dyDescent="0.3">
      <c r="I353" s="25">
        <f>'Template Format ANALISIS I'!B362</f>
        <v>1</v>
      </c>
      <c r="J353" s="42" t="str">
        <f>'Template Format ANALISIS I'!C362</f>
        <v>Dos</v>
      </c>
      <c r="K353" s="42" t="str">
        <f>'Template Format ANALISIS I'!D362</f>
        <v>Tegel</v>
      </c>
      <c r="L353" s="42">
        <f>'Template Format ANALISIS I'!E362</f>
        <v>145000</v>
      </c>
      <c r="M353" s="44">
        <f>'Template Format ANALISIS I'!F362</f>
        <v>145000</v>
      </c>
    </row>
    <row r="354" spans="2:13" x14ac:dyDescent="0.3">
      <c r="I354" s="25">
        <f>'Template Format ANALISIS I'!B363</f>
        <v>1.7999999999999999E-2</v>
      </c>
      <c r="J354" s="42" t="str">
        <f>'Template Format ANALISIS I'!C363</f>
        <v>M3</v>
      </c>
      <c r="K354" s="42" t="str">
        <f>'Template Format ANALISIS I'!D363</f>
        <v>Pasir Pasang</v>
      </c>
      <c r="L354" s="42">
        <f>'Template Format ANALISIS I'!E363</f>
        <v>200000</v>
      </c>
      <c r="M354" s="44">
        <f>'Template Format ANALISIS I'!F363</f>
        <v>3599.9999999999995</v>
      </c>
    </row>
    <row r="355" spans="2:13" x14ac:dyDescent="0.3">
      <c r="I355" s="25">
        <f>'Template Format ANALISIS I'!B364</f>
        <v>9.3000000000000007</v>
      </c>
      <c r="J355" s="42" t="str">
        <f>'Template Format ANALISIS I'!C364</f>
        <v>Kg</v>
      </c>
      <c r="K355" s="42" t="str">
        <f>'Template Format ANALISIS I'!D364</f>
        <v>Semen 50 Kg</v>
      </c>
      <c r="L355" s="42">
        <f>'Template Format ANALISIS I'!E364</f>
        <v>1500</v>
      </c>
      <c r="M355" s="44">
        <f>'Template Format ANALISIS I'!F364</f>
        <v>13950.000000000002</v>
      </c>
    </row>
    <row r="356" spans="2:13" x14ac:dyDescent="0.3">
      <c r="J356" s="42"/>
      <c r="K356" s="42" t="str">
        <f>'Template Format ANALISIS I'!D365</f>
        <v>B.U &amp; Kentungan (10%)</v>
      </c>
      <c r="L356" s="42"/>
      <c r="M356" s="44">
        <f>'Template Format ANALISIS I'!F365</f>
        <v>27675</v>
      </c>
    </row>
    <row r="357" spans="2:13" x14ac:dyDescent="0.3">
      <c r="J357" s="42"/>
      <c r="K357" s="42"/>
      <c r="L357" s="42"/>
      <c r="M357" s="44"/>
    </row>
    <row r="358" spans="2:13" x14ac:dyDescent="0.3">
      <c r="B358" s="71" t="s">
        <v>220</v>
      </c>
      <c r="C358" s="10" t="s">
        <v>168</v>
      </c>
      <c r="J358" s="42"/>
      <c r="K358" s="42"/>
      <c r="L358" s="42"/>
      <c r="M358" s="44"/>
    </row>
    <row r="359" spans="2:13" x14ac:dyDescent="0.3">
      <c r="B359" s="13">
        <v>13</v>
      </c>
      <c r="C359" s="1" t="s">
        <v>219</v>
      </c>
      <c r="D359" s="2" t="s">
        <v>114</v>
      </c>
      <c r="E359" s="11">
        <v>4</v>
      </c>
      <c r="F359" s="111">
        <v>14000000</v>
      </c>
      <c r="G359" s="36">
        <f>F359*E359</f>
        <v>56000000</v>
      </c>
      <c r="I359" s="113">
        <v>0.5</v>
      </c>
      <c r="J359" s="42" t="s">
        <v>15</v>
      </c>
      <c r="K359" s="42" t="s">
        <v>16</v>
      </c>
      <c r="L359" s="111">
        <v>110000</v>
      </c>
      <c r="M359" s="44"/>
    </row>
    <row r="361" spans="2:13" x14ac:dyDescent="0.3">
      <c r="B361" s="72" t="s">
        <v>101</v>
      </c>
      <c r="C361" s="48" t="s">
        <v>102</v>
      </c>
      <c r="D361" s="52"/>
      <c r="E361" s="53"/>
      <c r="F361" s="67"/>
      <c r="G361" s="51"/>
    </row>
    <row r="362" spans="2:13" x14ac:dyDescent="0.3">
      <c r="B362" s="63">
        <v>1</v>
      </c>
      <c r="C362" s="16" t="s">
        <v>103</v>
      </c>
      <c r="D362" s="52" t="s">
        <v>104</v>
      </c>
      <c r="E362" s="53">
        <v>30</v>
      </c>
      <c r="F362" s="67">
        <f>'Template Format ANALISIS I'!F150</f>
        <v>52707.6</v>
      </c>
      <c r="G362" s="51">
        <f>F362*E362</f>
        <v>1581228</v>
      </c>
      <c r="I362" s="25">
        <f>'Template Format ANALISIS I'!B143</f>
        <v>3.5999999999999997E-2</v>
      </c>
      <c r="J362" s="25" t="str">
        <f>'Template Format ANALISIS I'!C143</f>
        <v>OH</v>
      </c>
      <c r="K362" s="25" t="str">
        <f>'Template Format ANALISIS I'!D143</f>
        <v xml:space="preserve">Pekerja </v>
      </c>
      <c r="L362" s="8">
        <f>'Template Format ANALISIS I'!E143</f>
        <v>110000</v>
      </c>
      <c r="M362" s="12">
        <f>'Template Format ANALISIS I'!F143</f>
        <v>3959.9999999999995</v>
      </c>
    </row>
    <row r="363" spans="2:13" x14ac:dyDescent="0.3">
      <c r="I363" s="25">
        <f>'Template Format ANALISIS I'!B144</f>
        <v>1.8E-3</v>
      </c>
      <c r="J363" s="25" t="str">
        <f>'Template Format ANALISIS I'!C144</f>
        <v>OH</v>
      </c>
      <c r="K363" s="25" t="str">
        <f>'Template Format ANALISIS I'!D144</f>
        <v>Mandor</v>
      </c>
      <c r="L363" s="8">
        <f>'Template Format ANALISIS I'!E144</f>
        <v>120000</v>
      </c>
      <c r="M363" s="12">
        <f>'Template Format ANALISIS I'!F144</f>
        <v>216</v>
      </c>
    </row>
    <row r="364" spans="2:13" x14ac:dyDescent="0.3">
      <c r="I364" s="25">
        <f>'Template Format ANALISIS I'!B145</f>
        <v>0.06</v>
      </c>
      <c r="J364" s="25" t="str">
        <f>'Template Format ANALISIS I'!C145</f>
        <v>OH</v>
      </c>
      <c r="K364" s="25" t="str">
        <f>'Template Format ANALISIS I'!D145</f>
        <v xml:space="preserve">Tukang </v>
      </c>
      <c r="L364" s="8">
        <f>'Template Format ANALISIS I'!E145</f>
        <v>130000</v>
      </c>
      <c r="M364" s="12">
        <f>'Template Format ANALISIS I'!F145</f>
        <v>7800</v>
      </c>
    </row>
    <row r="365" spans="2:13" x14ac:dyDescent="0.3">
      <c r="I365" s="25">
        <f>'Template Format ANALISIS I'!B146</f>
        <v>6.0000000000000001E-3</v>
      </c>
      <c r="J365" s="25" t="str">
        <f>'Template Format ANALISIS I'!C146</f>
        <v>OH</v>
      </c>
      <c r="K365" s="25" t="str">
        <f>'Template Format ANALISIS I'!D146</f>
        <v>Kepala Tukang</v>
      </c>
      <c r="L365" s="8">
        <f>'Template Format ANALISIS I'!E146</f>
        <v>140000</v>
      </c>
      <c r="M365" s="12">
        <f>'Template Format ANALISIS I'!F146</f>
        <v>840</v>
      </c>
    </row>
    <row r="366" spans="2:13" x14ac:dyDescent="0.3">
      <c r="I366" s="25">
        <f>'Template Format ANALISIS I'!B147</f>
        <v>1.2</v>
      </c>
      <c r="J366" s="25" t="str">
        <f>'Template Format ANALISIS I'!C147</f>
        <v>M</v>
      </c>
      <c r="K366" s="25" t="str">
        <f>'Template Format ANALISIS I'!D147</f>
        <v>Pipa PVC</v>
      </c>
      <c r="L366" s="8">
        <f>'Template Format ANALISIS I'!E147</f>
        <v>27000</v>
      </c>
      <c r="M366" s="12">
        <f>'Template Format ANALISIS I'!F147</f>
        <v>32400</v>
      </c>
    </row>
    <row r="367" spans="2:13" x14ac:dyDescent="0.3">
      <c r="I367" s="25">
        <f>'Template Format ANALISIS I'!B148</f>
        <v>1</v>
      </c>
      <c r="J367" s="25"/>
      <c r="K367" s="25" t="str">
        <f>'Template Format ANALISIS I'!D148</f>
        <v>Perlengkapan</v>
      </c>
      <c r="L367" s="8">
        <f>'Template Format ANALISIS I'!E148</f>
        <v>2700</v>
      </c>
      <c r="M367" s="12">
        <f>'Template Format ANALISIS I'!F148</f>
        <v>2700</v>
      </c>
    </row>
    <row r="368" spans="2:13" x14ac:dyDescent="0.3">
      <c r="K368" s="25" t="str">
        <f>'Template Format ANALISIS I'!D149</f>
        <v>B.U &amp; Kentungan (10%)</v>
      </c>
      <c r="M368" s="12">
        <f>'Template Format ANALISIS I'!F149</f>
        <v>4791.6000000000004</v>
      </c>
    </row>
    <row r="370" spans="2:13" x14ac:dyDescent="0.3">
      <c r="B370" s="13">
        <v>2</v>
      </c>
      <c r="C370" s="16" t="s">
        <v>109</v>
      </c>
      <c r="D370" s="47" t="s">
        <v>104</v>
      </c>
      <c r="E370" s="11">
        <v>15</v>
      </c>
      <c r="F370" s="42">
        <f>'Template Format ANALISIS I'!F160</f>
        <v>62717.599999999999</v>
      </c>
      <c r="G370" s="51">
        <f>F370*E370</f>
        <v>940764</v>
      </c>
      <c r="I370" s="25">
        <f>'Template Format ANALISIS I'!B153</f>
        <v>3.5999999999999997E-2</v>
      </c>
      <c r="J370" s="25" t="str">
        <f>'Template Format ANALISIS I'!C153</f>
        <v>OH</v>
      </c>
      <c r="K370" s="25" t="str">
        <f>'Template Format ANALISIS I'!D153</f>
        <v xml:space="preserve">Pekerja </v>
      </c>
      <c r="L370" s="74">
        <f>'Template Format ANALISIS I'!E153</f>
        <v>110000</v>
      </c>
      <c r="M370" s="12">
        <f>'Template Format ANALISIS I'!F153</f>
        <v>3959.9999999999995</v>
      </c>
    </row>
    <row r="371" spans="2:13" x14ac:dyDescent="0.3">
      <c r="I371" s="25">
        <f>'Template Format ANALISIS I'!B154</f>
        <v>1.8E-3</v>
      </c>
      <c r="J371" s="25" t="str">
        <f>'Template Format ANALISIS I'!C154</f>
        <v>OH</v>
      </c>
      <c r="K371" s="25" t="str">
        <f>'Template Format ANALISIS I'!D154</f>
        <v>Mandor</v>
      </c>
      <c r="L371" s="74">
        <f>'Template Format ANALISIS I'!E154</f>
        <v>120000</v>
      </c>
      <c r="M371" s="12">
        <f>'Template Format ANALISIS I'!F154</f>
        <v>216</v>
      </c>
    </row>
    <row r="372" spans="2:13" x14ac:dyDescent="0.3">
      <c r="I372" s="25">
        <f>'Template Format ANALISIS I'!B155</f>
        <v>0.06</v>
      </c>
      <c r="J372" s="25" t="str">
        <f>'Template Format ANALISIS I'!C155</f>
        <v>OH</v>
      </c>
      <c r="K372" s="25" t="str">
        <f>'Template Format ANALISIS I'!D155</f>
        <v xml:space="preserve">Tukang </v>
      </c>
      <c r="L372" s="74">
        <f>'Template Format ANALISIS I'!E155</f>
        <v>130000</v>
      </c>
      <c r="M372" s="12">
        <f>'Template Format ANALISIS I'!F155</f>
        <v>7800</v>
      </c>
    </row>
    <row r="373" spans="2:13" x14ac:dyDescent="0.3">
      <c r="I373" s="25">
        <f>'Template Format ANALISIS I'!B156</f>
        <v>6.0000000000000001E-3</v>
      </c>
      <c r="J373" s="25" t="str">
        <f>'Template Format ANALISIS I'!C156</f>
        <v>OH</v>
      </c>
      <c r="K373" s="25" t="str">
        <f>'Template Format ANALISIS I'!D156</f>
        <v>Kepala Tukang</v>
      </c>
      <c r="L373" s="74">
        <f>'Template Format ANALISIS I'!E156</f>
        <v>140000</v>
      </c>
      <c r="M373" s="12">
        <f>'Template Format ANALISIS I'!F156</f>
        <v>840</v>
      </c>
    </row>
    <row r="374" spans="2:13" x14ac:dyDescent="0.3">
      <c r="I374" s="25">
        <f>'Template Format ANALISIS I'!B157</f>
        <v>1.2</v>
      </c>
      <c r="J374" s="25" t="str">
        <f>'Template Format ANALISIS I'!C157</f>
        <v>M</v>
      </c>
      <c r="K374" s="25" t="str">
        <f>'Template Format ANALISIS I'!D157</f>
        <v>Pipa PVC</v>
      </c>
      <c r="L374" s="74">
        <f>'Template Format ANALISIS I'!E157</f>
        <v>34000</v>
      </c>
      <c r="M374" s="12">
        <f>'Template Format ANALISIS I'!F157</f>
        <v>40800</v>
      </c>
    </row>
    <row r="375" spans="2:13" x14ac:dyDescent="0.3">
      <c r="I375" s="25">
        <f>'Template Format ANALISIS I'!B158</f>
        <v>1</v>
      </c>
      <c r="J375" s="25"/>
      <c r="K375" s="25" t="str">
        <f>'Template Format ANALISIS I'!D158</f>
        <v>Perlengkapan</v>
      </c>
      <c r="L375" s="74">
        <f>'Template Format ANALISIS I'!E158</f>
        <v>3400</v>
      </c>
      <c r="M375" s="12">
        <f>'Template Format ANALISIS I'!F158</f>
        <v>3400</v>
      </c>
    </row>
    <row r="376" spans="2:13" x14ac:dyDescent="0.3">
      <c r="K376" s="25" t="str">
        <f>'Template Format ANALISIS I'!D159</f>
        <v>B.U &amp; Kentungan (10%)</v>
      </c>
      <c r="M376" s="12">
        <f>'Template Format ANALISIS I'!F159</f>
        <v>5701.6</v>
      </c>
    </row>
    <row r="378" spans="2:13" x14ac:dyDescent="0.3">
      <c r="B378" s="13">
        <v>3</v>
      </c>
      <c r="C378" s="16" t="s">
        <v>112</v>
      </c>
      <c r="D378" s="47" t="s">
        <v>104</v>
      </c>
      <c r="E378" s="53">
        <v>10</v>
      </c>
      <c r="F378" s="67">
        <f>'Template Format ANALISIS I'!F170</f>
        <v>253376.2</v>
      </c>
      <c r="G378" s="51">
        <f>F378*E378</f>
        <v>2533762</v>
      </c>
      <c r="H378" s="54"/>
      <c r="I378" s="62">
        <f>'Template Format ANALISIS I'!B163</f>
        <v>8.1000000000000003E-2</v>
      </c>
      <c r="J378" s="62" t="str">
        <f>'Template Format ANALISIS I'!C163</f>
        <v>OH</v>
      </c>
      <c r="K378" s="62" t="str">
        <f>'Template Format ANALISIS I'!D163</f>
        <v xml:space="preserve">Pekerja </v>
      </c>
      <c r="L378" s="75">
        <f>'Template Format ANALISIS I'!E163</f>
        <v>110000</v>
      </c>
      <c r="M378" s="51">
        <f>'Template Format ANALISIS I'!F163</f>
        <v>8910</v>
      </c>
    </row>
    <row r="379" spans="2:13" x14ac:dyDescent="0.3">
      <c r="C379" s="54"/>
      <c r="D379" s="52"/>
      <c r="E379" s="53"/>
      <c r="F379" s="67"/>
      <c r="G379" s="51"/>
      <c r="H379" s="54"/>
      <c r="I379" s="62">
        <f>'Template Format ANALISIS I'!B164</f>
        <v>4.1000000000000003E-3</v>
      </c>
      <c r="J379" s="62" t="str">
        <f>'Template Format ANALISIS I'!C164</f>
        <v>OH</v>
      </c>
      <c r="K379" s="62" t="str">
        <f>'Template Format ANALISIS I'!D164</f>
        <v>Mandor</v>
      </c>
      <c r="L379" s="75">
        <f>'Template Format ANALISIS I'!E164</f>
        <v>120000</v>
      </c>
      <c r="M379" s="51">
        <f>'Template Format ANALISIS I'!F164</f>
        <v>492.00000000000006</v>
      </c>
    </row>
    <row r="380" spans="2:13" x14ac:dyDescent="0.3">
      <c r="C380" s="54"/>
      <c r="D380" s="52"/>
      <c r="E380" s="53"/>
      <c r="F380" s="67"/>
      <c r="G380" s="51"/>
      <c r="H380" s="54"/>
      <c r="I380" s="62">
        <f>'Template Format ANALISIS I'!B165</f>
        <v>0.13500000000000001</v>
      </c>
      <c r="J380" s="62" t="str">
        <f>'Template Format ANALISIS I'!C165</f>
        <v>OH</v>
      </c>
      <c r="K380" s="62" t="str">
        <f>'Template Format ANALISIS I'!D165</f>
        <v xml:space="preserve">Tukang </v>
      </c>
      <c r="L380" s="75">
        <f>'Template Format ANALISIS I'!E165</f>
        <v>130000</v>
      </c>
      <c r="M380" s="51">
        <f>'Template Format ANALISIS I'!F165</f>
        <v>17550</v>
      </c>
    </row>
    <row r="381" spans="2:13" x14ac:dyDescent="0.3">
      <c r="C381" s="54"/>
      <c r="D381" s="52"/>
      <c r="E381" s="53"/>
      <c r="F381" s="67"/>
      <c r="G381" s="51"/>
      <c r="H381" s="54"/>
      <c r="I381" s="62">
        <f>'Template Format ANALISIS I'!B166</f>
        <v>1.35E-2</v>
      </c>
      <c r="J381" s="62" t="str">
        <f>'Template Format ANALISIS I'!C166</f>
        <v>OH</v>
      </c>
      <c r="K381" s="62" t="str">
        <f>'Template Format ANALISIS I'!D166</f>
        <v>Kepala Tukang</v>
      </c>
      <c r="L381" s="75">
        <f>'Template Format ANALISIS I'!E166</f>
        <v>140000</v>
      </c>
      <c r="M381" s="51">
        <f>'Template Format ANALISIS I'!F166</f>
        <v>1890</v>
      </c>
    </row>
    <row r="382" spans="2:13" x14ac:dyDescent="0.3">
      <c r="C382" s="54"/>
      <c r="D382" s="52"/>
      <c r="E382" s="53"/>
      <c r="F382" s="67"/>
      <c r="G382" s="51"/>
      <c r="H382" s="54"/>
      <c r="I382" s="62">
        <f>'Template Format ANALISIS I'!B167</f>
        <v>1.2</v>
      </c>
      <c r="J382" s="62" t="str">
        <f>'Template Format ANALISIS I'!C167</f>
        <v>M</v>
      </c>
      <c r="K382" s="62" t="str">
        <f>'Template Format ANALISIS I'!D167</f>
        <v>Pipa PVC</v>
      </c>
      <c r="L382" s="75">
        <f>'Template Format ANALISIS I'!E167</f>
        <v>130000</v>
      </c>
      <c r="M382" s="51">
        <f>'Template Format ANALISIS I'!F167</f>
        <v>156000</v>
      </c>
    </row>
    <row r="383" spans="2:13" x14ac:dyDescent="0.3">
      <c r="C383" s="54"/>
      <c r="D383" s="52"/>
      <c r="E383" s="53"/>
      <c r="F383" s="67"/>
      <c r="G383" s="51"/>
      <c r="H383" s="54"/>
      <c r="I383" s="62">
        <f>'Template Format ANALISIS I'!B168</f>
        <v>1</v>
      </c>
      <c r="J383" s="62"/>
      <c r="K383" s="62" t="str">
        <f>'Template Format ANALISIS I'!D168</f>
        <v>Perlengkapan</v>
      </c>
      <c r="L383" s="75">
        <f>'Template Format ANALISIS I'!E168</f>
        <v>45500</v>
      </c>
      <c r="M383" s="51">
        <f>'Template Format ANALISIS I'!F168</f>
        <v>45500</v>
      </c>
    </row>
    <row r="384" spans="2:13" x14ac:dyDescent="0.3">
      <c r="C384" s="54"/>
      <c r="D384" s="52"/>
      <c r="E384" s="53"/>
      <c r="F384" s="67"/>
      <c r="G384" s="51"/>
      <c r="H384" s="54"/>
      <c r="I384" s="62"/>
      <c r="J384" s="63"/>
      <c r="K384" s="62" t="str">
        <f>'Template Format ANALISIS I'!D169</f>
        <v>B.U &amp; Kentungan (10%)</v>
      </c>
      <c r="L384" s="68"/>
      <c r="M384" s="51">
        <f>'Template Format ANALISIS I'!F169</f>
        <v>23034.2</v>
      </c>
    </row>
    <row r="386" spans="2:13" x14ac:dyDescent="0.3">
      <c r="B386" s="13">
        <v>4</v>
      </c>
      <c r="C386" s="16" t="s">
        <v>113</v>
      </c>
      <c r="D386" s="61" t="s">
        <v>114</v>
      </c>
      <c r="E386" s="57">
        <v>2</v>
      </c>
      <c r="F386" s="69">
        <f>'Template Format ANALISIS I'!F180</f>
        <v>52834.1</v>
      </c>
      <c r="G386" s="51">
        <f>F386*E386</f>
        <v>105668.2</v>
      </c>
      <c r="H386" s="59"/>
      <c r="I386" s="50">
        <f>'Template Format ANALISIS I'!B173</f>
        <v>4.1000000000000002E-2</v>
      </c>
      <c r="J386" s="50" t="str">
        <f>'Template Format ANALISIS I'!C173</f>
        <v>OH</v>
      </c>
      <c r="K386" s="50" t="str">
        <f>'Template Format ANALISIS I'!D173</f>
        <v xml:space="preserve">Pekerja </v>
      </c>
      <c r="L386" s="76">
        <f>'Template Format ANALISIS I'!E173</f>
        <v>110000</v>
      </c>
      <c r="M386" s="60">
        <f>'Template Format ANALISIS I'!F173</f>
        <v>4510</v>
      </c>
    </row>
    <row r="387" spans="2:13" x14ac:dyDescent="0.3">
      <c r="C387" s="59"/>
      <c r="D387" s="61"/>
      <c r="E387" s="57"/>
      <c r="F387" s="69"/>
      <c r="G387" s="60"/>
      <c r="H387" s="59"/>
      <c r="I387" s="50">
        <f>'Template Format ANALISIS I'!B174</f>
        <v>4.1000000000000003E-3</v>
      </c>
      <c r="J387" s="50" t="str">
        <f>'Template Format ANALISIS I'!C174</f>
        <v>OH</v>
      </c>
      <c r="K387" s="50" t="str">
        <f>'Template Format ANALISIS I'!D174</f>
        <v>Mandor</v>
      </c>
      <c r="L387" s="76">
        <f>'Template Format ANALISIS I'!E174</f>
        <v>120000</v>
      </c>
      <c r="M387" s="60">
        <f>'Template Format ANALISIS I'!F174</f>
        <v>492.00000000000006</v>
      </c>
    </row>
    <row r="388" spans="2:13" x14ac:dyDescent="0.3">
      <c r="C388" s="59"/>
      <c r="D388" s="61"/>
      <c r="E388" s="57"/>
      <c r="F388" s="69"/>
      <c r="G388" s="60"/>
      <c r="H388" s="59"/>
      <c r="I388" s="50">
        <f>'Template Format ANALISIS I'!B175</f>
        <v>4.1000000000000002E-2</v>
      </c>
      <c r="J388" s="50" t="str">
        <f>'Template Format ANALISIS I'!C175</f>
        <v>OH</v>
      </c>
      <c r="K388" s="50" t="str">
        <f>'Template Format ANALISIS I'!D175</f>
        <v xml:space="preserve">Tukang </v>
      </c>
      <c r="L388" s="76">
        <f>'Template Format ANALISIS I'!E175</f>
        <v>130000</v>
      </c>
      <c r="M388" s="60">
        <f>'Template Format ANALISIS I'!F175</f>
        <v>5330</v>
      </c>
    </row>
    <row r="389" spans="2:13" x14ac:dyDescent="0.3">
      <c r="C389" s="59"/>
      <c r="D389" s="61"/>
      <c r="E389" s="57"/>
      <c r="F389" s="69"/>
      <c r="G389" s="60"/>
      <c r="H389" s="59"/>
      <c r="I389" s="50">
        <f>'Template Format ANALISIS I'!B176</f>
        <v>4.1000000000000003E-3</v>
      </c>
      <c r="J389" s="50" t="str">
        <f>'Template Format ANALISIS I'!C176</f>
        <v>OH</v>
      </c>
      <c r="K389" s="50" t="str">
        <f>'Template Format ANALISIS I'!D176</f>
        <v>Kepala Tukang</v>
      </c>
      <c r="L389" s="76">
        <f>'Template Format ANALISIS I'!E176</f>
        <v>140000</v>
      </c>
      <c r="M389" s="60">
        <f>'Template Format ANALISIS I'!F176</f>
        <v>574</v>
      </c>
    </row>
    <row r="390" spans="2:13" x14ac:dyDescent="0.3">
      <c r="C390" s="59"/>
      <c r="D390" s="61"/>
      <c r="E390" s="57"/>
      <c r="F390" s="69"/>
      <c r="G390" s="60"/>
      <c r="H390" s="59"/>
      <c r="I390" s="50">
        <f>'Template Format ANALISIS I'!B177</f>
        <v>1</v>
      </c>
      <c r="J390" s="50" t="str">
        <f>'Template Format ANALISIS I'!C177</f>
        <v>Bh</v>
      </c>
      <c r="K390" s="50" t="str">
        <f>'Template Format ANALISIS I'!D177</f>
        <v>Mata Kran 1/2"</v>
      </c>
      <c r="L390" s="76">
        <f>'Template Format ANALISIS I'!E177</f>
        <v>27500</v>
      </c>
      <c r="M390" s="60">
        <f>'Template Format ANALISIS I'!F177</f>
        <v>27500</v>
      </c>
    </row>
    <row r="391" spans="2:13" x14ac:dyDescent="0.3">
      <c r="C391" s="59"/>
      <c r="D391" s="61"/>
      <c r="E391" s="57"/>
      <c r="F391" s="69"/>
      <c r="G391" s="60"/>
      <c r="H391" s="59"/>
      <c r="I391" s="50">
        <f>'Template Format ANALISIS I'!B178</f>
        <v>1</v>
      </c>
      <c r="J391" s="50"/>
      <c r="K391" s="50" t="str">
        <f>'Template Format ANALISIS I'!D178</f>
        <v>Perlengkapan</v>
      </c>
      <c r="L391" s="76">
        <f>'Template Format ANALISIS I'!E178</f>
        <v>9625</v>
      </c>
      <c r="M391" s="60">
        <f>'Template Format ANALISIS I'!F178</f>
        <v>9625</v>
      </c>
    </row>
    <row r="392" spans="2:13" x14ac:dyDescent="0.3">
      <c r="C392" s="59"/>
      <c r="D392" s="61"/>
      <c r="E392" s="57"/>
      <c r="F392" s="69"/>
      <c r="G392" s="60"/>
      <c r="H392" s="59"/>
      <c r="I392" s="50"/>
      <c r="J392" s="49"/>
      <c r="K392" s="50" t="str">
        <f>'Template Format ANALISIS I'!D179</f>
        <v>B.U &amp; Kentungan (10%)</v>
      </c>
      <c r="L392" s="68"/>
      <c r="M392" s="60">
        <f>'Template Format ANALISIS I'!F179</f>
        <v>4803.1000000000004</v>
      </c>
    </row>
    <row r="393" spans="2:13" x14ac:dyDescent="0.3">
      <c r="C393" s="59"/>
      <c r="D393" s="61"/>
      <c r="E393" s="57"/>
      <c r="F393" s="69"/>
      <c r="G393" s="60"/>
      <c r="H393" s="59"/>
      <c r="I393" s="50"/>
      <c r="J393" s="49"/>
      <c r="K393" s="50"/>
      <c r="L393" s="68"/>
      <c r="M393" s="60"/>
    </row>
    <row r="394" spans="2:13" x14ac:dyDescent="0.3">
      <c r="B394" s="13">
        <v>8</v>
      </c>
      <c r="C394" s="1" t="s">
        <v>223</v>
      </c>
      <c r="D394" s="61" t="s">
        <v>114</v>
      </c>
      <c r="E394" s="57">
        <v>2</v>
      </c>
      <c r="F394" s="132">
        <f>'Template Format ANALISIS I'!F376 - 132266</f>
        <v>40535.200000000012</v>
      </c>
      <c r="G394" s="51">
        <f>F394*E394</f>
        <v>81070.400000000023</v>
      </c>
      <c r="H394" s="59"/>
      <c r="I394" s="135">
        <f>'Template Format ANALISIS I'!B369</f>
        <v>8.1000000000000003E-2</v>
      </c>
      <c r="J394" s="76" t="str">
        <f>'Template Format ANALISIS I'!C369</f>
        <v>OH</v>
      </c>
      <c r="K394" s="76" t="str">
        <f>'Template Format ANALISIS I'!D369</f>
        <v xml:space="preserve">Pekerja </v>
      </c>
      <c r="L394" s="76">
        <f>'Template Format ANALISIS I'!E369</f>
        <v>110000</v>
      </c>
      <c r="M394" s="78">
        <f>'Template Format ANALISIS I'!F369</f>
        <v>8910</v>
      </c>
    </row>
    <row r="395" spans="2:13" x14ac:dyDescent="0.3">
      <c r="D395" s="61"/>
      <c r="E395" s="57"/>
      <c r="F395" s="76"/>
      <c r="G395" s="51"/>
      <c r="H395" s="59"/>
      <c r="I395" s="135">
        <f>'Template Format ANALISIS I'!B370</f>
        <v>4.1000000000000003E-3</v>
      </c>
      <c r="J395" s="76" t="str">
        <f>'Template Format ANALISIS I'!C370</f>
        <v>OH</v>
      </c>
      <c r="K395" s="76" t="str">
        <f>'Template Format ANALISIS I'!D370</f>
        <v>Mandor</v>
      </c>
      <c r="L395" s="76">
        <f>'Template Format ANALISIS I'!E370</f>
        <v>120000</v>
      </c>
      <c r="M395" s="78">
        <f>'Template Format ANALISIS I'!F370</f>
        <v>492.00000000000006</v>
      </c>
    </row>
    <row r="396" spans="2:13" x14ac:dyDescent="0.3">
      <c r="D396" s="61"/>
      <c r="E396" s="57"/>
      <c r="F396" s="76"/>
      <c r="G396" s="51"/>
      <c r="H396" s="59"/>
      <c r="I396" s="135">
        <f>'Template Format ANALISIS I'!B371</f>
        <v>0.13500000000000001</v>
      </c>
      <c r="J396" s="76" t="str">
        <f>'Template Format ANALISIS I'!C371</f>
        <v>OH</v>
      </c>
      <c r="K396" s="76" t="str">
        <f>'Template Format ANALISIS I'!D371</f>
        <v xml:space="preserve">Tukang </v>
      </c>
      <c r="L396" s="76">
        <f>'Template Format ANALISIS I'!E371</f>
        <v>130000</v>
      </c>
      <c r="M396" s="78">
        <f>'Template Format ANALISIS I'!F371</f>
        <v>17550</v>
      </c>
    </row>
    <row r="397" spans="2:13" x14ac:dyDescent="0.3">
      <c r="D397" s="61"/>
      <c r="E397" s="57"/>
      <c r="F397" s="76"/>
      <c r="G397" s="51"/>
      <c r="H397" s="59"/>
      <c r="I397" s="135">
        <f>'Template Format ANALISIS I'!B372</f>
        <v>1.35E-2</v>
      </c>
      <c r="J397" s="76" t="str">
        <f>'Template Format ANALISIS I'!C372</f>
        <v>OH</v>
      </c>
      <c r="K397" s="76" t="str">
        <f>'Template Format ANALISIS I'!D372</f>
        <v>Kepala Tukang</v>
      </c>
      <c r="L397" s="76">
        <f>'Template Format ANALISIS I'!E372</f>
        <v>140000</v>
      </c>
      <c r="M397" s="78">
        <f>'Template Format ANALISIS I'!F372</f>
        <v>1890</v>
      </c>
    </row>
    <row r="398" spans="2:13" x14ac:dyDescent="0.3">
      <c r="D398" s="61"/>
      <c r="E398" s="57"/>
      <c r="F398" s="76"/>
      <c r="G398" s="51"/>
      <c r="H398" s="59"/>
      <c r="I398" s="135">
        <f>'Template Format ANALISIS I'!B373</f>
        <v>1</v>
      </c>
      <c r="J398" s="76" t="str">
        <f>'Template Format ANALISIS I'!C373</f>
        <v>Bh</v>
      </c>
      <c r="K398" s="76" t="str">
        <f>'Template Format ANALISIS I'!D373</f>
        <v>Floordrain Besi</v>
      </c>
      <c r="L398" s="76">
        <f>'Template Format ANALISIS I'!E373</f>
        <v>95000</v>
      </c>
      <c r="M398" s="78">
        <f>'Template Format ANALISIS I'!F373</f>
        <v>95000</v>
      </c>
    </row>
    <row r="399" spans="2:13" x14ac:dyDescent="0.3">
      <c r="D399" s="61"/>
      <c r="E399" s="57"/>
      <c r="F399" s="76"/>
      <c r="G399" s="51"/>
      <c r="H399" s="59"/>
      <c r="I399" s="135">
        <f>'Template Format ANALISIS I'!B374</f>
        <v>1</v>
      </c>
      <c r="J399" s="76">
        <f>'Template Format ANALISIS I'!C374</f>
        <v>0</v>
      </c>
      <c r="K399" s="76" t="str">
        <f>'Template Format ANALISIS I'!D374</f>
        <v>Perlengkapan</v>
      </c>
      <c r="L399" s="76">
        <f>'Template Format ANALISIS I'!E374</f>
        <v>33250</v>
      </c>
      <c r="M399" s="78">
        <f>'Template Format ANALISIS I'!F374</f>
        <v>33250</v>
      </c>
    </row>
    <row r="400" spans="2:13" x14ac:dyDescent="0.3">
      <c r="D400" s="61"/>
      <c r="E400" s="57"/>
      <c r="F400" s="76"/>
      <c r="G400" s="51"/>
      <c r="H400" s="59"/>
      <c r="I400" s="135"/>
      <c r="J400" s="76"/>
      <c r="K400" s="76" t="str">
        <f>'Template Format ANALISIS I'!D375</f>
        <v>B.U &amp; Kentungan (10%)</v>
      </c>
      <c r="L400" s="76"/>
      <c r="M400" s="78">
        <f>'Template Format ANALISIS I'!F375</f>
        <v>15709.2</v>
      </c>
    </row>
    <row r="402" spans="2:13" x14ac:dyDescent="0.3">
      <c r="B402" s="13">
        <v>11</v>
      </c>
      <c r="C402" s="16" t="s">
        <v>117</v>
      </c>
      <c r="D402" s="61" t="s">
        <v>118</v>
      </c>
      <c r="E402" s="57">
        <v>1</v>
      </c>
      <c r="F402" s="69">
        <f>'Template Format ANALISIS I'!F187</f>
        <v>4328500</v>
      </c>
      <c r="G402" s="51">
        <f>F402*E402</f>
        <v>4328500</v>
      </c>
      <c r="H402" s="59"/>
      <c r="I402" s="50">
        <f>'Template Format ANALISIS I'!B183</f>
        <v>2</v>
      </c>
      <c r="J402" s="50" t="str">
        <f>'Template Format ANALISIS I'!C183</f>
        <v>OH</v>
      </c>
      <c r="K402" s="50" t="str">
        <f>'Template Format ANALISIS I'!D183</f>
        <v xml:space="preserve">Tukang </v>
      </c>
      <c r="L402" s="76">
        <f>'Template Format ANALISIS I'!E183</f>
        <v>130000</v>
      </c>
      <c r="M402" s="60">
        <f>'Template Format ANALISIS I'!F183</f>
        <v>260000</v>
      </c>
    </row>
    <row r="403" spans="2:13" x14ac:dyDescent="0.3">
      <c r="C403" s="59"/>
      <c r="D403" s="61"/>
      <c r="E403" s="57"/>
      <c r="F403" s="69"/>
      <c r="G403" s="60"/>
      <c r="H403" s="59"/>
      <c r="I403" s="50">
        <f>'Template Format ANALISIS I'!B184</f>
        <v>1</v>
      </c>
      <c r="J403" s="50" t="str">
        <f>'Template Format ANALISIS I'!C184</f>
        <v>Unit</v>
      </c>
      <c r="K403" s="50" t="str">
        <f>'Template Format ANALISIS I'!D184</f>
        <v>Jet Pump , Head 50 m</v>
      </c>
      <c r="L403" s="76">
        <f>'Template Format ANALISIS I'!E184</f>
        <v>3500000</v>
      </c>
      <c r="M403" s="60">
        <f>'Template Format ANALISIS I'!F184</f>
        <v>3500000</v>
      </c>
    </row>
    <row r="404" spans="2:13" x14ac:dyDescent="0.3">
      <c r="C404" s="59"/>
      <c r="D404" s="61"/>
      <c r="E404" s="57"/>
      <c r="F404" s="69"/>
      <c r="G404" s="60"/>
      <c r="H404" s="59"/>
      <c r="I404" s="50">
        <f>'Template Format ANALISIS I'!B185</f>
        <v>1</v>
      </c>
      <c r="J404" s="50"/>
      <c r="K404" s="50" t="str">
        <f>'Template Format ANALISIS I'!D185</f>
        <v>Perlengkapan</v>
      </c>
      <c r="L404" s="76">
        <f>'Template Format ANALISIS I'!E185</f>
        <v>175000</v>
      </c>
      <c r="M404" s="60">
        <f>'Template Format ANALISIS I'!F185</f>
        <v>175000</v>
      </c>
    </row>
    <row r="405" spans="2:13" x14ac:dyDescent="0.3">
      <c r="C405" s="59"/>
      <c r="D405" s="61"/>
      <c r="E405" s="57"/>
      <c r="F405" s="69"/>
      <c r="G405" s="60"/>
      <c r="H405" s="59"/>
      <c r="I405" s="50"/>
      <c r="J405" s="49"/>
      <c r="K405" s="50" t="str">
        <f>'Template Format ANALISIS I'!D186</f>
        <v>B.U &amp; Kentungan (10%)</v>
      </c>
      <c r="L405" s="68"/>
      <c r="M405" s="60">
        <f>'Template Format ANALISIS I'!F186</f>
        <v>393500</v>
      </c>
    </row>
    <row r="407" spans="2:13" x14ac:dyDescent="0.3">
      <c r="B407" s="13">
        <v>13</v>
      </c>
      <c r="C407" s="16" t="s">
        <v>121</v>
      </c>
      <c r="D407" s="52" t="s">
        <v>114</v>
      </c>
      <c r="E407" s="53">
        <v>1</v>
      </c>
      <c r="F407" s="67">
        <f>'Template Format ANALISIS I'!F202</f>
        <v>7684012.9456269834</v>
      </c>
      <c r="G407" s="51">
        <f>F407*E407</f>
        <v>7684012.9456269834</v>
      </c>
      <c r="H407" s="54"/>
      <c r="I407" s="62">
        <f>'Template Format ANALISIS I'!B190</f>
        <v>7.43</v>
      </c>
      <c r="J407" s="62" t="str">
        <f>'Template Format ANALISIS I'!C190</f>
        <v>OH</v>
      </c>
      <c r="K407" s="62" t="str">
        <f>'Template Format ANALISIS I'!D190</f>
        <v xml:space="preserve">Pekerja </v>
      </c>
      <c r="L407" s="75">
        <f>'Template Format ANALISIS I'!E190</f>
        <v>140000</v>
      </c>
      <c r="M407" s="51">
        <f>'Template Format ANALISIS I'!F190</f>
        <v>1040200</v>
      </c>
    </row>
    <row r="408" spans="2:13" x14ac:dyDescent="0.3">
      <c r="C408" s="54"/>
      <c r="D408" s="52"/>
      <c r="E408" s="53"/>
      <c r="F408" s="67"/>
      <c r="G408" s="51"/>
      <c r="H408" s="54"/>
      <c r="I408" s="62">
        <f>'Template Format ANALISIS I'!B191</f>
        <v>0.26700000000000002</v>
      </c>
      <c r="J408" s="62" t="str">
        <f>'Template Format ANALISIS I'!C191</f>
        <v>OH</v>
      </c>
      <c r="K408" s="62" t="str">
        <f>'Template Format ANALISIS I'!D191</f>
        <v>Mandor</v>
      </c>
      <c r="L408" s="75">
        <f>'Template Format ANALISIS I'!E191</f>
        <v>120000</v>
      </c>
      <c r="M408" s="51">
        <f>'Template Format ANALISIS I'!F191</f>
        <v>32040</v>
      </c>
    </row>
    <row r="409" spans="2:13" x14ac:dyDescent="0.3">
      <c r="C409" s="54"/>
      <c r="D409" s="52"/>
      <c r="E409" s="53"/>
      <c r="F409" s="67"/>
      <c r="G409" s="51"/>
      <c r="H409" s="54"/>
      <c r="I409" s="62">
        <f>'Template Format ANALISIS I'!B192</f>
        <v>1.7649999999999999</v>
      </c>
      <c r="J409" s="62" t="str">
        <f>'Template Format ANALISIS I'!C192</f>
        <v>OH</v>
      </c>
      <c r="K409" s="62" t="str">
        <f>'Template Format ANALISIS I'!D192</f>
        <v xml:space="preserve">Tukang </v>
      </c>
      <c r="L409" s="75">
        <f>'Template Format ANALISIS I'!E192</f>
        <v>130000</v>
      </c>
      <c r="M409" s="51">
        <f>'Template Format ANALISIS I'!F192</f>
        <v>229450</v>
      </c>
    </row>
    <row r="410" spans="2:13" x14ac:dyDescent="0.3">
      <c r="C410" s="54"/>
      <c r="D410" s="52"/>
      <c r="E410" s="53"/>
      <c r="F410" s="67"/>
      <c r="G410" s="51"/>
      <c r="H410" s="54"/>
      <c r="I410" s="62">
        <f>'Template Format ANALISIS I'!B193</f>
        <v>0.127</v>
      </c>
      <c r="J410" s="62" t="str">
        <f>'Template Format ANALISIS I'!C193</f>
        <v>OH</v>
      </c>
      <c r="K410" s="62" t="str">
        <f>'Template Format ANALISIS I'!D193</f>
        <v>Kepala Tukang</v>
      </c>
      <c r="L410" s="75">
        <f>'Template Format ANALISIS I'!E193</f>
        <v>110000</v>
      </c>
      <c r="M410" s="51">
        <f>'Template Format ANALISIS I'!F193</f>
        <v>13970</v>
      </c>
    </row>
    <row r="411" spans="2:13" x14ac:dyDescent="0.3">
      <c r="C411" s="54"/>
      <c r="D411" s="52"/>
      <c r="E411" s="53"/>
      <c r="F411" s="67"/>
      <c r="G411" s="51"/>
      <c r="H411" s="54"/>
      <c r="I411" s="62">
        <f>'Template Format ANALISIS I'!B194</f>
        <v>3.8540000000000001</v>
      </c>
      <c r="J411" s="62" t="str">
        <f>'Template Format ANALISIS I'!C194</f>
        <v>M3</v>
      </c>
      <c r="K411" s="62" t="str">
        <f>'Template Format ANALISIS I'!D194</f>
        <v xml:space="preserve">Urugan Pasir </v>
      </c>
      <c r="L411" s="75">
        <f>'Template Format ANALISIS I'!E194</f>
        <v>240000</v>
      </c>
      <c r="M411" s="51">
        <f>'Template Format ANALISIS I'!F194</f>
        <v>924960</v>
      </c>
    </row>
    <row r="412" spans="2:13" x14ac:dyDescent="0.3">
      <c r="C412" s="54"/>
      <c r="D412" s="52"/>
      <c r="E412" s="53"/>
      <c r="F412" s="67"/>
      <c r="G412" s="51"/>
      <c r="H412" s="54"/>
      <c r="I412" s="62">
        <f>'Template Format ANALISIS I'!B195</f>
        <v>3.2</v>
      </c>
      <c r="J412" s="62" t="str">
        <f>'Template Format ANALISIS I'!C195</f>
        <v>M3</v>
      </c>
      <c r="K412" s="62" t="str">
        <f>'Template Format ANALISIS I'!D195</f>
        <v>Pas. Batu Kosong</v>
      </c>
      <c r="L412" s="75">
        <f>'Template Format ANALISIS I'!E195</f>
        <v>297000</v>
      </c>
      <c r="M412" s="51">
        <f>'Template Format ANALISIS I'!F195</f>
        <v>950400</v>
      </c>
    </row>
    <row r="413" spans="2:13" x14ac:dyDescent="0.3">
      <c r="C413" s="54"/>
      <c r="D413" s="52"/>
      <c r="E413" s="53"/>
      <c r="F413" s="67"/>
      <c r="G413" s="51"/>
      <c r="H413" s="54"/>
      <c r="I413" s="62">
        <f>'Template Format ANALISIS I'!B196</f>
        <v>1.44</v>
      </c>
      <c r="J413" s="62" t="str">
        <f>'Template Format ANALISIS I'!C196</f>
        <v>M3</v>
      </c>
      <c r="K413" s="62" t="str">
        <f>'Template Format ANALISIS I'!D196</f>
        <v>Kerikil</v>
      </c>
      <c r="L413" s="75">
        <f>'Template Format ANALISIS I'!E196</f>
        <v>288500</v>
      </c>
      <c r="M413" s="51">
        <f>'Template Format ANALISIS I'!F196</f>
        <v>415440</v>
      </c>
    </row>
    <row r="414" spans="2:13" x14ac:dyDescent="0.3">
      <c r="C414" s="54"/>
      <c r="D414" s="52"/>
      <c r="E414" s="53"/>
      <c r="F414" s="67"/>
      <c r="G414" s="51"/>
      <c r="H414" s="54"/>
      <c r="I414" s="62">
        <f>'Template Format ANALISIS I'!B197</f>
        <v>0.39900000000000002</v>
      </c>
      <c r="J414" s="62" t="str">
        <f>'Template Format ANALISIS I'!C197</f>
        <v>M3</v>
      </c>
      <c r="K414" s="62" t="str">
        <f>'Template Format ANALISIS I'!D197</f>
        <v xml:space="preserve">Cor Beton 1 : 3 : 5 </v>
      </c>
      <c r="L414" s="75">
        <f>'Template Format ANALISIS I'!E197</f>
        <v>825027.51322751329</v>
      </c>
      <c r="M414" s="51">
        <f>'Template Format ANALISIS I'!F197</f>
        <v>329185.97777777782</v>
      </c>
    </row>
    <row r="415" spans="2:13" x14ac:dyDescent="0.3">
      <c r="C415" s="54"/>
      <c r="D415" s="52"/>
      <c r="E415" s="53"/>
      <c r="F415" s="67"/>
      <c r="G415" s="51"/>
      <c r="H415" s="54"/>
      <c r="I415" s="62">
        <f>'Template Format ANALISIS I'!B198</f>
        <v>0.59670000000000001</v>
      </c>
      <c r="J415" s="62" t="str">
        <f>'Template Format ANALISIS I'!C198</f>
        <v>M3</v>
      </c>
      <c r="K415" s="62" t="str">
        <f>'Template Format ANALISIS I'!D198</f>
        <v>Cor Beton 1 : 2 : 3</v>
      </c>
      <c r="L415" s="75">
        <f>'Template Format ANALISIS I'!E198</f>
        <v>1076891.798941799</v>
      </c>
      <c r="M415" s="51">
        <f>'Template Format ANALISIS I'!F198</f>
        <v>642581.33642857149</v>
      </c>
    </row>
    <row r="416" spans="2:13" x14ac:dyDescent="0.3">
      <c r="C416" s="54"/>
      <c r="D416" s="52"/>
      <c r="E416" s="53"/>
      <c r="F416" s="67"/>
      <c r="G416" s="51"/>
      <c r="H416" s="54"/>
      <c r="I416" s="62">
        <f>'Template Format ANALISIS I'!B199</f>
        <v>22.6</v>
      </c>
      <c r="J416" s="62" t="str">
        <f>'Template Format ANALISIS I'!C199</f>
        <v>M2</v>
      </c>
      <c r="K416" s="62" t="str">
        <f>'Template Format ANALISIS I'!D199</f>
        <v>Dinding Bata Sp. 1 : 3</v>
      </c>
      <c r="L416" s="75">
        <f>'Template Format ANALISIS I'!E199</f>
        <v>92555</v>
      </c>
      <c r="M416" s="51">
        <f>'Template Format ANALISIS I'!F199</f>
        <v>2091743.0000000002</v>
      </c>
    </row>
    <row r="417" spans="2:13" x14ac:dyDescent="0.3">
      <c r="C417" s="54"/>
      <c r="D417" s="52"/>
      <c r="E417" s="53"/>
      <c r="F417" s="67"/>
      <c r="G417" s="51"/>
      <c r="H417" s="54"/>
      <c r="I417" s="62">
        <f>'Template Format ANALISIS I'!B200</f>
        <v>22.6</v>
      </c>
      <c r="J417" s="62" t="str">
        <f>'Template Format ANALISIS I'!C200</f>
        <v>M2</v>
      </c>
      <c r="K417" s="62" t="str">
        <f>'Template Format ANALISIS I'!D200</f>
        <v>Plesteran Dinding Sp. 1 : 3</v>
      </c>
      <c r="L417" s="75">
        <f>'Template Format ANALISIS I'!E200</f>
        <v>13960</v>
      </c>
      <c r="M417" s="51">
        <f>'Template Format ANALISIS I'!F200</f>
        <v>315496</v>
      </c>
    </row>
    <row r="418" spans="2:13" x14ac:dyDescent="0.3">
      <c r="C418" s="54"/>
      <c r="D418" s="52"/>
      <c r="E418" s="53"/>
      <c r="F418" s="67"/>
      <c r="G418" s="51"/>
      <c r="H418" s="54"/>
      <c r="I418" s="62"/>
      <c r="J418" s="63"/>
      <c r="K418" s="62" t="str">
        <f>'Template Format ANALISIS I'!D201</f>
        <v>B.U &amp; Kentungan (10%)</v>
      </c>
      <c r="L418" s="68"/>
      <c r="M418" s="51">
        <f>'Template Format ANALISIS I'!F201</f>
        <v>698546.63142063492</v>
      </c>
    </row>
    <row r="419" spans="2:13" x14ac:dyDescent="0.3">
      <c r="C419" s="54"/>
      <c r="D419" s="52"/>
      <c r="E419" s="53"/>
      <c r="F419" s="67"/>
      <c r="G419" s="51"/>
      <c r="H419" s="54"/>
      <c r="I419" s="62"/>
      <c r="J419" s="63"/>
      <c r="K419" s="62"/>
      <c r="L419" s="68"/>
      <c r="M419" s="51"/>
    </row>
    <row r="420" spans="2:13" x14ac:dyDescent="0.3">
      <c r="B420" s="13">
        <v>14</v>
      </c>
      <c r="C420" s="54" t="s">
        <v>224</v>
      </c>
      <c r="D420" s="34" t="s">
        <v>174</v>
      </c>
      <c r="E420" s="53">
        <v>1</v>
      </c>
      <c r="F420" s="133">
        <v>35000000</v>
      </c>
      <c r="G420" s="51">
        <f>F420*E420</f>
        <v>35000000</v>
      </c>
      <c r="H420" s="54"/>
      <c r="I420" s="134">
        <v>0.5</v>
      </c>
      <c r="J420" s="38" t="s">
        <v>15</v>
      </c>
      <c r="K420" s="37" t="s">
        <v>16</v>
      </c>
      <c r="L420" s="138">
        <v>110000</v>
      </c>
      <c r="M420" s="51"/>
    </row>
    <row r="421" spans="2:13" x14ac:dyDescent="0.3">
      <c r="C421" s="54"/>
      <c r="D421" s="52"/>
      <c r="E421" s="53"/>
      <c r="F421" s="67"/>
      <c r="G421" s="51"/>
      <c r="H421" s="54"/>
      <c r="I421" s="62"/>
      <c r="J421" s="63"/>
      <c r="K421" s="62"/>
      <c r="L421" s="68"/>
      <c r="M421" s="51"/>
    </row>
    <row r="422" spans="2:13" x14ac:dyDescent="0.3">
      <c r="B422" s="70" t="s">
        <v>129</v>
      </c>
      <c r="C422" s="64" t="s">
        <v>130</v>
      </c>
    </row>
    <row r="423" spans="2:13" x14ac:dyDescent="0.3">
      <c r="B423" s="136" t="s">
        <v>225</v>
      </c>
      <c r="C423" s="137" t="s">
        <v>226</v>
      </c>
    </row>
    <row r="424" spans="2:13" x14ac:dyDescent="0.3">
      <c r="B424" s="7">
        <v>1</v>
      </c>
      <c r="C424" s="6" t="s">
        <v>227</v>
      </c>
    </row>
    <row r="425" spans="2:13" x14ac:dyDescent="0.3">
      <c r="B425" s="13" t="s">
        <v>185</v>
      </c>
      <c r="C425" s="1" t="s">
        <v>186</v>
      </c>
      <c r="D425" s="2" t="s">
        <v>14</v>
      </c>
      <c r="E425" s="11">
        <v>13.32</v>
      </c>
      <c r="F425" s="112">
        <f>'Template Format ANALISIS I'!F263 - 396730</f>
        <v>1288635</v>
      </c>
      <c r="G425" s="12">
        <f>F425*E425</f>
        <v>17164618.199999999</v>
      </c>
      <c r="I425" s="26">
        <f>'Template Format ANALISIS I'!B258</f>
        <v>0.876</v>
      </c>
      <c r="J425" s="26" t="str">
        <f>'Template Format ANALISIS I'!C258</f>
        <v>OH</v>
      </c>
      <c r="K425" s="26" t="str">
        <f>'Template Format ANALISIS I'!D258</f>
        <v>Pekerja</v>
      </c>
      <c r="L425" s="74">
        <f>'Template Format ANALISIS I'!E258</f>
        <v>110000</v>
      </c>
      <c r="M425" s="44">
        <f>'Template Format ANALISIS I'!F258</f>
        <v>96360</v>
      </c>
    </row>
    <row r="426" spans="2:13" x14ac:dyDescent="0.3">
      <c r="I426" s="26">
        <f>'Template Format ANALISIS I'!B259</f>
        <v>8.3000000000000004E-2</v>
      </c>
      <c r="J426" s="26" t="str">
        <f>'Template Format ANALISIS I'!C259</f>
        <v>OH</v>
      </c>
      <c r="K426" s="26" t="str">
        <f>'Template Format ANALISIS I'!D259</f>
        <v>Mandor</v>
      </c>
      <c r="L426" s="74">
        <f>'Template Format ANALISIS I'!E259</f>
        <v>130000</v>
      </c>
      <c r="M426" s="44">
        <f>'Template Format ANALISIS I'!F259</f>
        <v>10790</v>
      </c>
    </row>
    <row r="427" spans="2:13" x14ac:dyDescent="0.3">
      <c r="I427" s="26">
        <f>'Template Format ANALISIS I'!B260</f>
        <v>1</v>
      </c>
      <c r="J427" s="26" t="str">
        <f>'Template Format ANALISIS I'!C260</f>
        <v>M3</v>
      </c>
      <c r="K427" s="26" t="str">
        <f>'Template Format ANALISIS I'!D260</f>
        <v>Beton Ready Mix K-300</v>
      </c>
      <c r="L427" s="74">
        <f>'Template Format ANALISIS I'!E260</f>
        <v>1350000</v>
      </c>
      <c r="M427" s="44">
        <f>'Template Format ANALISIS I'!F260</f>
        <v>1350000</v>
      </c>
    </row>
    <row r="428" spans="2:13" x14ac:dyDescent="0.3">
      <c r="B428" s="71"/>
      <c r="C428" s="10"/>
      <c r="I428" s="26">
        <f>'Template Format ANALISIS I'!B261</f>
        <v>0.5</v>
      </c>
      <c r="J428" s="26" t="str">
        <f>'Template Format ANALISIS I'!C261</f>
        <v>Jam</v>
      </c>
      <c r="K428" s="26" t="str">
        <f>'Template Format ANALISIS I'!D261</f>
        <v>Concrete Pump</v>
      </c>
      <c r="L428" s="74">
        <f>'Template Format ANALISIS I'!E261</f>
        <v>150000</v>
      </c>
      <c r="M428" s="44">
        <f>'Template Format ANALISIS I'!F261</f>
        <v>75000</v>
      </c>
    </row>
    <row r="429" spans="2:13" x14ac:dyDescent="0.3">
      <c r="B429" s="71"/>
      <c r="C429" s="10"/>
      <c r="I429" s="26"/>
      <c r="J429" s="26"/>
      <c r="K429" s="26" t="str">
        <f>'Template Format ANALISIS I'!D262</f>
        <v>B.U &amp; Kentungan (10%)</v>
      </c>
      <c r="L429" s="74"/>
      <c r="M429" s="44">
        <f>'Template Format ANALISIS I'!F262</f>
        <v>153215</v>
      </c>
    </row>
    <row r="430" spans="2:13" x14ac:dyDescent="0.3">
      <c r="B430" s="71"/>
      <c r="C430" s="10"/>
    </row>
    <row r="431" spans="2:13" x14ac:dyDescent="0.3">
      <c r="B431" s="13" t="s">
        <v>191</v>
      </c>
      <c r="C431" s="1" t="s">
        <v>192</v>
      </c>
      <c r="D431" s="2" t="s">
        <v>72</v>
      </c>
      <c r="E431" s="11">
        <v>3328.51</v>
      </c>
      <c r="F431" s="112">
        <f>'Template Format ANALISIS I'!F275 - 3225.2</f>
        <v>17313.3</v>
      </c>
      <c r="G431" s="12">
        <f>F431*E431</f>
        <v>57627492.182999998</v>
      </c>
      <c r="I431" s="26">
        <f>'Template Format ANALISIS I'!B268</f>
        <v>7.000000000000001E-3</v>
      </c>
      <c r="J431" s="26" t="str">
        <f>'Template Format ANALISIS I'!C268</f>
        <v>OH</v>
      </c>
      <c r="K431" s="26" t="str">
        <f>'Template Format ANALISIS I'!D268</f>
        <v xml:space="preserve">Pekerja </v>
      </c>
      <c r="L431" s="74">
        <f>'Template Format ANALISIS I'!E268</f>
        <v>110000</v>
      </c>
      <c r="M431" s="44">
        <f>'Template Format ANALISIS I'!F268</f>
        <v>770.00000000000011</v>
      </c>
    </row>
    <row r="432" spans="2:13" x14ac:dyDescent="0.3">
      <c r="B432" s="71"/>
      <c r="C432" s="10"/>
      <c r="I432" s="26">
        <f>'Template Format ANALISIS I'!B269</f>
        <v>7.000000000000001E-3</v>
      </c>
      <c r="J432" s="26" t="str">
        <f>'Template Format ANALISIS I'!C269</f>
        <v>OH</v>
      </c>
      <c r="K432" s="26" t="str">
        <f>'Template Format ANALISIS I'!D269</f>
        <v>Tukang Besi</v>
      </c>
      <c r="L432" s="74">
        <f>'Template Format ANALISIS I'!E269</f>
        <v>130000</v>
      </c>
      <c r="M432" s="44">
        <f>'Template Format ANALISIS I'!F269</f>
        <v>910.00000000000011</v>
      </c>
    </row>
    <row r="433" spans="2:13" x14ac:dyDescent="0.3">
      <c r="B433" s="71"/>
      <c r="C433" s="10"/>
      <c r="I433" s="26">
        <f>'Template Format ANALISIS I'!B270</f>
        <v>6.9999999999999999E-4</v>
      </c>
      <c r="J433" s="26" t="str">
        <f>'Template Format ANALISIS I'!C270</f>
        <v>OH</v>
      </c>
      <c r="K433" s="26" t="str">
        <f>'Template Format ANALISIS I'!D270</f>
        <v>Kepala Tukang</v>
      </c>
      <c r="L433" s="74">
        <f>'Template Format ANALISIS I'!E270</f>
        <v>140000</v>
      </c>
      <c r="M433" s="44">
        <f>'Template Format ANALISIS I'!F270</f>
        <v>98</v>
      </c>
    </row>
    <row r="434" spans="2:13" x14ac:dyDescent="0.3">
      <c r="B434" s="71"/>
      <c r="C434" s="10"/>
      <c r="I434" s="26">
        <f>'Template Format ANALISIS I'!B271</f>
        <v>4.0000000000000002E-4</v>
      </c>
      <c r="J434" s="26" t="str">
        <f>'Template Format ANALISIS I'!C271</f>
        <v>OH</v>
      </c>
      <c r="K434" s="26" t="str">
        <f>'Template Format ANALISIS I'!D271</f>
        <v>Mandor</v>
      </c>
      <c r="L434" s="74">
        <f>'Template Format ANALISIS I'!E271</f>
        <v>120000</v>
      </c>
      <c r="M434" s="44">
        <f>'Template Format ANALISIS I'!F271</f>
        <v>48</v>
      </c>
    </row>
    <row r="435" spans="2:13" x14ac:dyDescent="0.3">
      <c r="B435" s="71"/>
      <c r="C435" s="10"/>
      <c r="I435" s="26">
        <f>'Template Format ANALISIS I'!B273</f>
        <v>1.05</v>
      </c>
      <c r="J435" s="26" t="str">
        <f>'Template Format ANALISIS I'!C273</f>
        <v>Kg</v>
      </c>
      <c r="K435" s="26" t="str">
        <f>'Template Format ANALISIS I'!D273</f>
        <v>Besi Beton Polos</v>
      </c>
      <c r="L435" s="74">
        <f>'Template Format ANALISIS I'!E273</f>
        <v>17500</v>
      </c>
      <c r="M435" s="44">
        <f>'Template Format ANALISIS I'!F273</f>
        <v>18375</v>
      </c>
    </row>
    <row r="436" spans="2:13" x14ac:dyDescent="0.3">
      <c r="B436" s="71"/>
      <c r="C436" s="10"/>
      <c r="I436" s="26">
        <f>'Template Format ANALISIS I'!B274</f>
        <v>1.4999999999999999E-2</v>
      </c>
      <c r="J436" s="26" t="str">
        <f>'Template Format ANALISIS I'!C274</f>
        <v>Kg</v>
      </c>
      <c r="K436" s="26" t="str">
        <f>'Template Format ANALISIS I'!D274</f>
        <v>Kawat Beton</v>
      </c>
      <c r="L436" s="74">
        <f>'Template Format ANALISIS I'!E274</f>
        <v>22500</v>
      </c>
      <c r="M436" s="44">
        <f>'Template Format ANALISIS I'!F274</f>
        <v>337.5</v>
      </c>
    </row>
    <row r="437" spans="2:13" x14ac:dyDescent="0.3">
      <c r="B437" s="71"/>
      <c r="C437" s="10"/>
      <c r="I437" s="26"/>
      <c r="J437" s="115"/>
      <c r="K437" s="115"/>
      <c r="L437" s="74"/>
      <c r="M437" s="44"/>
    </row>
    <row r="438" spans="2:13" x14ac:dyDescent="0.3">
      <c r="B438" s="13" t="s">
        <v>78</v>
      </c>
      <c r="C438" s="1" t="s">
        <v>80</v>
      </c>
      <c r="D438" s="2" t="s">
        <v>64</v>
      </c>
      <c r="E438" s="11">
        <v>122.1</v>
      </c>
      <c r="F438" s="112">
        <f>'Template Format ANALISIS I'!F289 + 196112</f>
        <v>498047</v>
      </c>
      <c r="G438" s="12">
        <f>F438*E438</f>
        <v>60811538.699999996</v>
      </c>
      <c r="I438" s="26">
        <f>'Template Format ANALISIS I'!B280</f>
        <v>0.22</v>
      </c>
      <c r="J438" s="26" t="str">
        <f>'Template Format ANALISIS I'!C280</f>
        <v>OH</v>
      </c>
      <c r="K438" s="26" t="str">
        <f>'Template Format ANALISIS I'!D280</f>
        <v xml:space="preserve">Pekerja </v>
      </c>
      <c r="L438" s="74">
        <f>'Template Format ANALISIS I'!E280</f>
        <v>110000</v>
      </c>
      <c r="M438" s="44">
        <f>'Template Format ANALISIS I'!F280</f>
        <v>24200</v>
      </c>
    </row>
    <row r="439" spans="2:13" x14ac:dyDescent="0.3">
      <c r="I439" s="26">
        <f>'Template Format ANALISIS I'!B281</f>
        <v>1.1000000000000001E-2</v>
      </c>
      <c r="J439" s="26" t="str">
        <f>'Template Format ANALISIS I'!C281</f>
        <v>OH</v>
      </c>
      <c r="K439" s="26" t="str">
        <f>'Template Format ANALISIS I'!D281</f>
        <v>Mandor</v>
      </c>
      <c r="L439" s="74">
        <f>'Template Format ANALISIS I'!E281</f>
        <v>120000</v>
      </c>
      <c r="M439" s="44">
        <f>'Template Format ANALISIS I'!F281</f>
        <v>1320.0000000000002</v>
      </c>
    </row>
    <row r="440" spans="2:13" x14ac:dyDescent="0.3">
      <c r="I440" s="26">
        <f>'Template Format ANALISIS I'!B282</f>
        <v>0.16500000000000001</v>
      </c>
      <c r="J440" s="26" t="str">
        <f>'Template Format ANALISIS I'!C282</f>
        <v>OH</v>
      </c>
      <c r="K440" s="26" t="str">
        <f>'Template Format ANALISIS I'!D282</f>
        <v>Tukang Kayu</v>
      </c>
      <c r="L440" s="74">
        <f>'Template Format ANALISIS I'!E282</f>
        <v>130000</v>
      </c>
      <c r="M440" s="44">
        <f>'Template Format ANALISIS I'!F282</f>
        <v>21450</v>
      </c>
    </row>
    <row r="441" spans="2:13" x14ac:dyDescent="0.3">
      <c r="I441" s="26">
        <f>'Template Format ANALISIS I'!B283</f>
        <v>8.2500000000000004E-3</v>
      </c>
      <c r="J441" s="26" t="str">
        <f>'Template Format ANALISIS I'!C283</f>
        <v>OH</v>
      </c>
      <c r="K441" s="26" t="str">
        <f>'Template Format ANALISIS I'!D283</f>
        <v>Kepala Tukang</v>
      </c>
      <c r="L441" s="74">
        <f>'Template Format ANALISIS I'!E283</f>
        <v>140000</v>
      </c>
      <c r="M441" s="44">
        <f>'Template Format ANALISIS I'!F283</f>
        <v>1155</v>
      </c>
    </row>
    <row r="442" spans="2:13" x14ac:dyDescent="0.3">
      <c r="I442" s="26">
        <f>'Template Format ANALISIS I'!B285</f>
        <v>0.04</v>
      </c>
      <c r="J442" s="26" t="str">
        <f>'Template Format ANALISIS I'!C285</f>
        <v>M3</v>
      </c>
      <c r="K442" s="26" t="str">
        <f>'Template Format ANALISIS I'!D285</f>
        <v>Kayu Balok Kls III</v>
      </c>
      <c r="L442" s="74">
        <f>'Template Format ANALISIS I'!E285</f>
        <v>2485000</v>
      </c>
      <c r="M442" s="44">
        <f>'Template Format ANALISIS I'!F285</f>
        <v>99400</v>
      </c>
    </row>
    <row r="443" spans="2:13" x14ac:dyDescent="0.3">
      <c r="I443" s="26">
        <f>'Template Format ANALISIS I'!B286</f>
        <v>0.3</v>
      </c>
      <c r="J443" s="26" t="str">
        <f>'Template Format ANALISIS I'!C286</f>
        <v>Kg</v>
      </c>
      <c r="K443" s="26" t="str">
        <f>'Template Format ANALISIS I'!D286</f>
        <v>Paku 5 cm - 12 cm</v>
      </c>
      <c r="L443" s="74">
        <f>'Template Format ANALISIS I'!E286</f>
        <v>18000</v>
      </c>
      <c r="M443" s="44">
        <f>'Template Format ANALISIS I'!F286</f>
        <v>5400</v>
      </c>
    </row>
    <row r="444" spans="2:13" x14ac:dyDescent="0.3">
      <c r="I444" s="26">
        <f>'Template Format ANALISIS I'!B287</f>
        <v>0.1</v>
      </c>
      <c r="J444" s="26" t="str">
        <f>'Template Format ANALISIS I'!C287</f>
        <v>Ltr</v>
      </c>
      <c r="K444" s="26" t="str">
        <f>'Template Format ANALISIS I'!D287</f>
        <v xml:space="preserve">Minyak Bekisting </v>
      </c>
      <c r="L444" s="74">
        <f>'Template Format ANALISIS I'!E287</f>
        <v>10000</v>
      </c>
      <c r="M444" s="44">
        <f>'Template Format ANALISIS I'!F287</f>
        <v>1000</v>
      </c>
    </row>
    <row r="445" spans="2:13" x14ac:dyDescent="0.3">
      <c r="I445" s="26">
        <f>'Template Format ANALISIS I'!B288</f>
        <v>0.82</v>
      </c>
      <c r="J445" s="26" t="str">
        <f>'Template Format ANALISIS I'!C288</f>
        <v>Lbr</v>
      </c>
      <c r="K445" s="26" t="str">
        <f>'Template Format ANALISIS I'!D288</f>
        <v>Plywood Tebal 9 mm/Papan</v>
      </c>
      <c r="L445" s="74">
        <f>'Template Format ANALISIS I'!E288</f>
        <v>180500</v>
      </c>
      <c r="M445" s="44">
        <f>'Template Format ANALISIS I'!F288</f>
        <v>148010</v>
      </c>
    </row>
    <row r="446" spans="2:13" x14ac:dyDescent="0.3">
      <c r="B446" s="7"/>
      <c r="C446" s="6"/>
    </row>
    <row r="447" spans="2:13" x14ac:dyDescent="0.3">
      <c r="B447" s="7">
        <v>2</v>
      </c>
      <c r="C447" s="6" t="s">
        <v>228</v>
      </c>
    </row>
    <row r="448" spans="2:13" x14ac:dyDescent="0.3">
      <c r="B448" s="13" t="s">
        <v>185</v>
      </c>
      <c r="C448" s="1" t="s">
        <v>186</v>
      </c>
      <c r="D448" s="2" t="s">
        <v>14</v>
      </c>
      <c r="E448" s="11">
        <v>6.03</v>
      </c>
      <c r="F448" s="112">
        <f>'Template Format ANALISIS I'!F263 - 396730</f>
        <v>1288635</v>
      </c>
      <c r="G448" s="12">
        <f>F448*E448</f>
        <v>7770469.0500000007</v>
      </c>
      <c r="I448" s="26">
        <f>'Template Format ANALISIS I'!B258</f>
        <v>0.876</v>
      </c>
      <c r="J448" s="26" t="str">
        <f>'Template Format ANALISIS I'!C258</f>
        <v>OH</v>
      </c>
      <c r="K448" s="26" t="str">
        <f>'Template Format ANALISIS I'!D258</f>
        <v>Pekerja</v>
      </c>
      <c r="L448" s="74">
        <f>'Template Format ANALISIS I'!E258</f>
        <v>110000</v>
      </c>
      <c r="M448" s="44">
        <f>'Template Format ANALISIS I'!F258</f>
        <v>96360</v>
      </c>
    </row>
    <row r="449" spans="2:13" x14ac:dyDescent="0.3">
      <c r="I449" s="26">
        <f>'Template Format ANALISIS I'!B259</f>
        <v>8.3000000000000004E-2</v>
      </c>
      <c r="J449" s="26" t="str">
        <f>'Template Format ANALISIS I'!C259</f>
        <v>OH</v>
      </c>
      <c r="K449" s="26" t="str">
        <f>'Template Format ANALISIS I'!D259</f>
        <v>Mandor</v>
      </c>
      <c r="L449" s="74">
        <f>'Template Format ANALISIS I'!E259</f>
        <v>130000</v>
      </c>
      <c r="M449" s="44">
        <f>'Template Format ANALISIS I'!F259</f>
        <v>10790</v>
      </c>
    </row>
    <row r="450" spans="2:13" x14ac:dyDescent="0.3">
      <c r="I450" s="26">
        <f>'Template Format ANALISIS I'!B260</f>
        <v>1</v>
      </c>
      <c r="J450" s="26" t="str">
        <f>'Template Format ANALISIS I'!C260</f>
        <v>M3</v>
      </c>
      <c r="K450" s="26" t="str">
        <f>'Template Format ANALISIS I'!D260</f>
        <v>Beton Ready Mix K-300</v>
      </c>
      <c r="L450" s="74">
        <f>'Template Format ANALISIS I'!E260</f>
        <v>1350000</v>
      </c>
      <c r="M450" s="44">
        <f>'Template Format ANALISIS I'!F260</f>
        <v>1350000</v>
      </c>
    </row>
    <row r="451" spans="2:13" x14ac:dyDescent="0.3">
      <c r="B451" s="71"/>
      <c r="C451" s="10"/>
      <c r="I451" s="26">
        <f>'Template Format ANALISIS I'!B261</f>
        <v>0.5</v>
      </c>
      <c r="J451" s="26" t="str">
        <f>'Template Format ANALISIS I'!C261</f>
        <v>Jam</v>
      </c>
      <c r="K451" s="26" t="str">
        <f>'Template Format ANALISIS I'!D261</f>
        <v>Concrete Pump</v>
      </c>
      <c r="L451" s="74">
        <f>'Template Format ANALISIS I'!E261</f>
        <v>150000</v>
      </c>
      <c r="M451" s="44">
        <f>'Template Format ANALISIS I'!F261</f>
        <v>75000</v>
      </c>
    </row>
    <row r="452" spans="2:13" x14ac:dyDescent="0.3">
      <c r="B452" s="71"/>
      <c r="C452" s="10"/>
      <c r="I452" s="26"/>
      <c r="J452" s="26"/>
      <c r="K452" s="26" t="str">
        <f>'Template Format ANALISIS I'!D262</f>
        <v>B.U &amp; Kentungan (10%)</v>
      </c>
      <c r="L452" s="74"/>
      <c r="M452" s="44">
        <f>'Template Format ANALISIS I'!F262</f>
        <v>153215</v>
      </c>
    </row>
    <row r="453" spans="2:13" x14ac:dyDescent="0.3">
      <c r="B453" s="71"/>
      <c r="C453" s="10"/>
    </row>
    <row r="454" spans="2:13" x14ac:dyDescent="0.3">
      <c r="B454" s="13" t="s">
        <v>191</v>
      </c>
      <c r="C454" s="1" t="s">
        <v>192</v>
      </c>
      <c r="D454" s="2" t="s">
        <v>72</v>
      </c>
      <c r="E454" s="11">
        <v>1207.5999999999999</v>
      </c>
      <c r="F454" s="112">
        <f>'Template Format ANALISIS I'!F275 - 3225.2</f>
        <v>17313.3</v>
      </c>
      <c r="G454" s="12">
        <f>F454*E454</f>
        <v>20907541.079999998</v>
      </c>
      <c r="I454" s="26">
        <f>'Template Format ANALISIS I'!B268</f>
        <v>7.000000000000001E-3</v>
      </c>
      <c r="J454" s="26" t="str">
        <f>'Template Format ANALISIS I'!C268</f>
        <v>OH</v>
      </c>
      <c r="K454" s="26" t="str">
        <f>'Template Format ANALISIS I'!D268</f>
        <v xml:space="preserve">Pekerja </v>
      </c>
      <c r="L454" s="74">
        <f>'Template Format ANALISIS I'!E268</f>
        <v>110000</v>
      </c>
      <c r="M454" s="44">
        <f>'Template Format ANALISIS I'!F268</f>
        <v>770.00000000000011</v>
      </c>
    </row>
    <row r="455" spans="2:13" x14ac:dyDescent="0.3">
      <c r="B455" s="71"/>
      <c r="C455" s="10"/>
      <c r="I455" s="26">
        <f>'Template Format ANALISIS I'!B269</f>
        <v>7.000000000000001E-3</v>
      </c>
      <c r="J455" s="26" t="str">
        <f>'Template Format ANALISIS I'!C269</f>
        <v>OH</v>
      </c>
      <c r="K455" s="26" t="str">
        <f>'Template Format ANALISIS I'!D269</f>
        <v>Tukang Besi</v>
      </c>
      <c r="L455" s="74">
        <f>'Template Format ANALISIS I'!E269</f>
        <v>130000</v>
      </c>
      <c r="M455" s="44">
        <f>'Template Format ANALISIS I'!F269</f>
        <v>910.00000000000011</v>
      </c>
    </row>
    <row r="456" spans="2:13" x14ac:dyDescent="0.3">
      <c r="B456" s="71"/>
      <c r="C456" s="10"/>
      <c r="I456" s="26">
        <f>'Template Format ANALISIS I'!B270</f>
        <v>6.9999999999999999E-4</v>
      </c>
      <c r="J456" s="26" t="str">
        <f>'Template Format ANALISIS I'!C270</f>
        <v>OH</v>
      </c>
      <c r="K456" s="26" t="str">
        <f>'Template Format ANALISIS I'!D270</f>
        <v>Kepala Tukang</v>
      </c>
      <c r="L456" s="74">
        <f>'Template Format ANALISIS I'!E270</f>
        <v>140000</v>
      </c>
      <c r="M456" s="44">
        <f>'Template Format ANALISIS I'!F270</f>
        <v>98</v>
      </c>
    </row>
    <row r="457" spans="2:13" x14ac:dyDescent="0.3">
      <c r="B457" s="71"/>
      <c r="C457" s="10"/>
      <c r="I457" s="26">
        <f>'Template Format ANALISIS I'!B271</f>
        <v>4.0000000000000002E-4</v>
      </c>
      <c r="J457" s="26" t="str">
        <f>'Template Format ANALISIS I'!C271</f>
        <v>OH</v>
      </c>
      <c r="K457" s="26" t="str">
        <f>'Template Format ANALISIS I'!D271</f>
        <v>Mandor</v>
      </c>
      <c r="L457" s="74">
        <f>'Template Format ANALISIS I'!E271</f>
        <v>120000</v>
      </c>
      <c r="M457" s="44">
        <f>'Template Format ANALISIS I'!F271</f>
        <v>48</v>
      </c>
    </row>
    <row r="458" spans="2:13" x14ac:dyDescent="0.3">
      <c r="B458" s="71"/>
      <c r="C458" s="10"/>
      <c r="I458" s="26">
        <f>'Template Format ANALISIS I'!B273</f>
        <v>1.05</v>
      </c>
      <c r="J458" s="26" t="str">
        <f>'Template Format ANALISIS I'!C273</f>
        <v>Kg</v>
      </c>
      <c r="K458" s="26" t="str">
        <f>'Template Format ANALISIS I'!D273</f>
        <v>Besi Beton Polos</v>
      </c>
      <c r="L458" s="74">
        <f>'Template Format ANALISIS I'!E273</f>
        <v>17500</v>
      </c>
      <c r="M458" s="44">
        <f>'Template Format ANALISIS I'!F273</f>
        <v>18375</v>
      </c>
    </row>
    <row r="459" spans="2:13" x14ac:dyDescent="0.3">
      <c r="B459" s="71"/>
      <c r="C459" s="10"/>
      <c r="I459" s="26">
        <f>'Template Format ANALISIS I'!B274</f>
        <v>1.4999999999999999E-2</v>
      </c>
      <c r="J459" s="26" t="str">
        <f>'Template Format ANALISIS I'!C274</f>
        <v>Kg</v>
      </c>
      <c r="K459" s="26" t="str">
        <f>'Template Format ANALISIS I'!D274</f>
        <v>Kawat Beton</v>
      </c>
      <c r="L459" s="74">
        <f>'Template Format ANALISIS I'!E274</f>
        <v>22500</v>
      </c>
      <c r="M459" s="44">
        <f>'Template Format ANALISIS I'!F274</f>
        <v>337.5</v>
      </c>
    </row>
    <row r="460" spans="2:13" x14ac:dyDescent="0.3">
      <c r="B460" s="71"/>
      <c r="C460" s="10"/>
      <c r="I460" s="26"/>
      <c r="J460" s="115"/>
      <c r="K460" s="115"/>
      <c r="L460" s="74"/>
      <c r="M460" s="44"/>
    </row>
    <row r="461" spans="2:13" x14ac:dyDescent="0.3">
      <c r="B461" s="13" t="s">
        <v>78</v>
      </c>
      <c r="C461" s="1" t="s">
        <v>80</v>
      </c>
      <c r="D461" s="2" t="s">
        <v>64</v>
      </c>
      <c r="E461" s="11">
        <v>60.26</v>
      </c>
      <c r="F461" s="112">
        <f>'Template Format ANALISIS I'!F289 + 196112</f>
        <v>498047</v>
      </c>
      <c r="G461" s="12">
        <f>F461*E461</f>
        <v>30012312.219999999</v>
      </c>
      <c r="I461" s="26">
        <f>'Template Format ANALISIS I'!B280</f>
        <v>0.22</v>
      </c>
      <c r="J461" s="26" t="str">
        <f>'Template Format ANALISIS I'!C280</f>
        <v>OH</v>
      </c>
      <c r="K461" s="26" t="str">
        <f>'Template Format ANALISIS I'!D280</f>
        <v xml:space="preserve">Pekerja </v>
      </c>
      <c r="L461" s="74">
        <f>'Template Format ANALISIS I'!E280</f>
        <v>110000</v>
      </c>
      <c r="M461" s="44">
        <f>'Template Format ANALISIS I'!F280</f>
        <v>24200</v>
      </c>
    </row>
    <row r="462" spans="2:13" x14ac:dyDescent="0.3">
      <c r="I462" s="26">
        <f>'Template Format ANALISIS I'!B281</f>
        <v>1.1000000000000001E-2</v>
      </c>
      <c r="J462" s="26" t="str">
        <f>'Template Format ANALISIS I'!C281</f>
        <v>OH</v>
      </c>
      <c r="K462" s="26" t="str">
        <f>'Template Format ANALISIS I'!D281</f>
        <v>Mandor</v>
      </c>
      <c r="L462" s="74">
        <f>'Template Format ANALISIS I'!E281</f>
        <v>120000</v>
      </c>
      <c r="M462" s="44">
        <f>'Template Format ANALISIS I'!F281</f>
        <v>1320.0000000000002</v>
      </c>
    </row>
    <row r="463" spans="2:13" x14ac:dyDescent="0.3">
      <c r="I463" s="26">
        <f>'Template Format ANALISIS I'!B282</f>
        <v>0.16500000000000001</v>
      </c>
      <c r="J463" s="26" t="str">
        <f>'Template Format ANALISIS I'!C282</f>
        <v>OH</v>
      </c>
      <c r="K463" s="26" t="str">
        <f>'Template Format ANALISIS I'!D282</f>
        <v>Tukang Kayu</v>
      </c>
      <c r="L463" s="74">
        <f>'Template Format ANALISIS I'!E282</f>
        <v>130000</v>
      </c>
      <c r="M463" s="44">
        <f>'Template Format ANALISIS I'!F282</f>
        <v>21450</v>
      </c>
    </row>
    <row r="464" spans="2:13" x14ac:dyDescent="0.3">
      <c r="I464" s="26">
        <f>'Template Format ANALISIS I'!B283</f>
        <v>8.2500000000000004E-3</v>
      </c>
      <c r="J464" s="26" t="str">
        <f>'Template Format ANALISIS I'!C283</f>
        <v>OH</v>
      </c>
      <c r="K464" s="26" t="str">
        <f>'Template Format ANALISIS I'!D283</f>
        <v>Kepala Tukang</v>
      </c>
      <c r="L464" s="74">
        <f>'Template Format ANALISIS I'!E283</f>
        <v>140000</v>
      </c>
      <c r="M464" s="44">
        <f>'Template Format ANALISIS I'!F283</f>
        <v>1155</v>
      </c>
    </row>
    <row r="465" spans="2:13" x14ac:dyDescent="0.3">
      <c r="I465" s="26">
        <f>'Template Format ANALISIS I'!B285</f>
        <v>0.04</v>
      </c>
      <c r="J465" s="26" t="str">
        <f>'Template Format ANALISIS I'!C285</f>
        <v>M3</v>
      </c>
      <c r="K465" s="26" t="str">
        <f>'Template Format ANALISIS I'!D285</f>
        <v>Kayu Balok Kls III</v>
      </c>
      <c r="L465" s="74">
        <f>'Template Format ANALISIS I'!E285</f>
        <v>2485000</v>
      </c>
      <c r="M465" s="44">
        <f>'Template Format ANALISIS I'!F285</f>
        <v>99400</v>
      </c>
    </row>
    <row r="466" spans="2:13" x14ac:dyDescent="0.3">
      <c r="I466" s="26">
        <f>'Template Format ANALISIS I'!B286</f>
        <v>0.3</v>
      </c>
      <c r="J466" s="26" t="str">
        <f>'Template Format ANALISIS I'!C286</f>
        <v>Kg</v>
      </c>
      <c r="K466" s="26" t="str">
        <f>'Template Format ANALISIS I'!D286</f>
        <v>Paku 5 cm - 12 cm</v>
      </c>
      <c r="L466" s="74">
        <f>'Template Format ANALISIS I'!E286</f>
        <v>18000</v>
      </c>
      <c r="M466" s="44">
        <f>'Template Format ANALISIS I'!F286</f>
        <v>5400</v>
      </c>
    </row>
    <row r="467" spans="2:13" x14ac:dyDescent="0.3">
      <c r="I467" s="26">
        <f>'Template Format ANALISIS I'!B287</f>
        <v>0.1</v>
      </c>
      <c r="J467" s="26" t="str">
        <f>'Template Format ANALISIS I'!C287</f>
        <v>Ltr</v>
      </c>
      <c r="K467" s="26" t="str">
        <f>'Template Format ANALISIS I'!D287</f>
        <v xml:space="preserve">Minyak Bekisting </v>
      </c>
      <c r="L467" s="74">
        <f>'Template Format ANALISIS I'!E287</f>
        <v>10000</v>
      </c>
      <c r="M467" s="44">
        <f>'Template Format ANALISIS I'!F287</f>
        <v>1000</v>
      </c>
    </row>
    <row r="468" spans="2:13" x14ac:dyDescent="0.3">
      <c r="I468" s="26">
        <f>'Template Format ANALISIS I'!B288</f>
        <v>0.82</v>
      </c>
      <c r="J468" s="26" t="str">
        <f>'Template Format ANALISIS I'!C288</f>
        <v>Lbr</v>
      </c>
      <c r="K468" s="26" t="str">
        <f>'Template Format ANALISIS I'!D288</f>
        <v>Plywood Tebal 9 mm/Papan</v>
      </c>
      <c r="L468" s="74">
        <f>'Template Format ANALISIS I'!E288</f>
        <v>180500</v>
      </c>
      <c r="M468" s="44">
        <f>'Template Format ANALISIS I'!F288</f>
        <v>148010</v>
      </c>
    </row>
    <row r="469" spans="2:13" x14ac:dyDescent="0.3">
      <c r="B469" s="7"/>
      <c r="C469" s="6"/>
    </row>
    <row r="470" spans="2:13" x14ac:dyDescent="0.3">
      <c r="B470" s="7">
        <v>3</v>
      </c>
      <c r="C470" s="6" t="s">
        <v>229</v>
      </c>
    </row>
    <row r="471" spans="2:13" x14ac:dyDescent="0.3">
      <c r="B471" s="13" t="s">
        <v>185</v>
      </c>
      <c r="C471" s="1" t="s">
        <v>186</v>
      </c>
      <c r="D471" s="2" t="s">
        <v>14</v>
      </c>
      <c r="E471" s="11">
        <v>2.67</v>
      </c>
      <c r="F471" s="112">
        <f>'Template Format ANALISIS I'!F263 - 396730</f>
        <v>1288635</v>
      </c>
      <c r="G471" s="12">
        <f>F471*E471</f>
        <v>3440655.4499999997</v>
      </c>
      <c r="I471" s="26">
        <f>'Template Format ANALISIS I'!B258</f>
        <v>0.876</v>
      </c>
      <c r="J471" s="26" t="str">
        <f>'Template Format ANALISIS I'!C258</f>
        <v>OH</v>
      </c>
      <c r="K471" s="26" t="str">
        <f>'Template Format ANALISIS I'!D258</f>
        <v>Pekerja</v>
      </c>
      <c r="L471" s="74">
        <f>'Template Format ANALISIS I'!E258</f>
        <v>110000</v>
      </c>
      <c r="M471" s="44">
        <f>'Template Format ANALISIS I'!F258</f>
        <v>96360</v>
      </c>
    </row>
    <row r="472" spans="2:13" x14ac:dyDescent="0.3">
      <c r="I472" s="26">
        <f>'Template Format ANALISIS I'!B259</f>
        <v>8.3000000000000004E-2</v>
      </c>
      <c r="J472" s="26" t="str">
        <f>'Template Format ANALISIS I'!C259</f>
        <v>OH</v>
      </c>
      <c r="K472" s="26" t="str">
        <f>'Template Format ANALISIS I'!D259</f>
        <v>Mandor</v>
      </c>
      <c r="L472" s="74">
        <f>'Template Format ANALISIS I'!E259</f>
        <v>130000</v>
      </c>
      <c r="M472" s="44">
        <f>'Template Format ANALISIS I'!F259</f>
        <v>10790</v>
      </c>
    </row>
    <row r="473" spans="2:13" x14ac:dyDescent="0.3">
      <c r="I473" s="26">
        <f>'Template Format ANALISIS I'!B260</f>
        <v>1</v>
      </c>
      <c r="J473" s="26" t="str">
        <f>'Template Format ANALISIS I'!C260</f>
        <v>M3</v>
      </c>
      <c r="K473" s="26" t="str">
        <f>'Template Format ANALISIS I'!D260</f>
        <v>Beton Ready Mix K-300</v>
      </c>
      <c r="L473" s="74">
        <f>'Template Format ANALISIS I'!E260</f>
        <v>1350000</v>
      </c>
      <c r="M473" s="44">
        <f>'Template Format ANALISIS I'!F260</f>
        <v>1350000</v>
      </c>
    </row>
    <row r="474" spans="2:13" x14ac:dyDescent="0.3">
      <c r="B474" s="71"/>
      <c r="C474" s="10"/>
      <c r="I474" s="26">
        <f>'Template Format ANALISIS I'!B261</f>
        <v>0.5</v>
      </c>
      <c r="J474" s="26" t="str">
        <f>'Template Format ANALISIS I'!C261</f>
        <v>Jam</v>
      </c>
      <c r="K474" s="26" t="str">
        <f>'Template Format ANALISIS I'!D261</f>
        <v>Concrete Pump</v>
      </c>
      <c r="L474" s="74">
        <f>'Template Format ANALISIS I'!E261</f>
        <v>150000</v>
      </c>
      <c r="M474" s="44">
        <f>'Template Format ANALISIS I'!F261</f>
        <v>75000</v>
      </c>
    </row>
    <row r="475" spans="2:13" x14ac:dyDescent="0.3">
      <c r="B475" s="71"/>
      <c r="C475" s="10"/>
      <c r="I475" s="26"/>
      <c r="J475" s="26"/>
      <c r="K475" s="26" t="str">
        <f>'Template Format ANALISIS I'!D262</f>
        <v>B.U &amp; Kentungan (10%)</v>
      </c>
      <c r="L475" s="74"/>
      <c r="M475" s="44">
        <f>'Template Format ANALISIS I'!F262</f>
        <v>153215</v>
      </c>
    </row>
    <row r="476" spans="2:13" x14ac:dyDescent="0.3">
      <c r="B476" s="71"/>
      <c r="C476" s="10"/>
    </row>
    <row r="477" spans="2:13" x14ac:dyDescent="0.3">
      <c r="B477" s="13" t="s">
        <v>191</v>
      </c>
      <c r="C477" s="1" t="s">
        <v>192</v>
      </c>
      <c r="D477" s="2" t="s">
        <v>72</v>
      </c>
      <c r="E477" s="11">
        <v>908.72</v>
      </c>
      <c r="F477" s="112">
        <f>'Template Format ANALISIS I'!F275 - 3225.2</f>
        <v>17313.3</v>
      </c>
      <c r="G477" s="12">
        <f>F477*E477</f>
        <v>15732941.976</v>
      </c>
      <c r="I477" s="26">
        <f>'Template Format ANALISIS I'!B268</f>
        <v>7.000000000000001E-3</v>
      </c>
      <c r="J477" s="26" t="str">
        <f>'Template Format ANALISIS I'!C268</f>
        <v>OH</v>
      </c>
      <c r="K477" s="26" t="str">
        <f>'Template Format ANALISIS I'!D268</f>
        <v xml:space="preserve">Pekerja </v>
      </c>
      <c r="L477" s="74">
        <f>'Template Format ANALISIS I'!E268</f>
        <v>110000</v>
      </c>
      <c r="M477" s="44">
        <f>'Template Format ANALISIS I'!F268</f>
        <v>770.00000000000011</v>
      </c>
    </row>
    <row r="478" spans="2:13" x14ac:dyDescent="0.3">
      <c r="B478" s="71"/>
      <c r="C478" s="10"/>
      <c r="I478" s="26">
        <f>'Template Format ANALISIS I'!B269</f>
        <v>7.000000000000001E-3</v>
      </c>
      <c r="J478" s="26" t="str">
        <f>'Template Format ANALISIS I'!C269</f>
        <v>OH</v>
      </c>
      <c r="K478" s="26" t="str">
        <f>'Template Format ANALISIS I'!D269</f>
        <v>Tukang Besi</v>
      </c>
      <c r="L478" s="74">
        <f>'Template Format ANALISIS I'!E269</f>
        <v>130000</v>
      </c>
      <c r="M478" s="44">
        <f>'Template Format ANALISIS I'!F269</f>
        <v>910.00000000000011</v>
      </c>
    </row>
    <row r="479" spans="2:13" x14ac:dyDescent="0.3">
      <c r="B479" s="71"/>
      <c r="C479" s="10"/>
      <c r="I479" s="26">
        <f>'Template Format ANALISIS I'!B270</f>
        <v>6.9999999999999999E-4</v>
      </c>
      <c r="J479" s="26" t="str">
        <f>'Template Format ANALISIS I'!C270</f>
        <v>OH</v>
      </c>
      <c r="K479" s="26" t="str">
        <f>'Template Format ANALISIS I'!D270</f>
        <v>Kepala Tukang</v>
      </c>
      <c r="L479" s="74">
        <f>'Template Format ANALISIS I'!E270</f>
        <v>140000</v>
      </c>
      <c r="M479" s="44">
        <f>'Template Format ANALISIS I'!F270</f>
        <v>98</v>
      </c>
    </row>
    <row r="480" spans="2:13" x14ac:dyDescent="0.3">
      <c r="B480" s="71"/>
      <c r="C480" s="10"/>
      <c r="I480" s="26">
        <f>'Template Format ANALISIS I'!B271</f>
        <v>4.0000000000000002E-4</v>
      </c>
      <c r="J480" s="26" t="str">
        <f>'Template Format ANALISIS I'!C271</f>
        <v>OH</v>
      </c>
      <c r="K480" s="26" t="str">
        <f>'Template Format ANALISIS I'!D271</f>
        <v>Mandor</v>
      </c>
      <c r="L480" s="74">
        <f>'Template Format ANALISIS I'!E271</f>
        <v>120000</v>
      </c>
      <c r="M480" s="44">
        <f>'Template Format ANALISIS I'!F271</f>
        <v>48</v>
      </c>
    </row>
    <row r="481" spans="2:13" x14ac:dyDescent="0.3">
      <c r="B481" s="71"/>
      <c r="C481" s="10"/>
      <c r="I481" s="26">
        <f>'Template Format ANALISIS I'!B273</f>
        <v>1.05</v>
      </c>
      <c r="J481" s="26" t="str">
        <f>'Template Format ANALISIS I'!C273</f>
        <v>Kg</v>
      </c>
      <c r="K481" s="26" t="str">
        <f>'Template Format ANALISIS I'!D273</f>
        <v>Besi Beton Polos</v>
      </c>
      <c r="L481" s="74">
        <f>'Template Format ANALISIS I'!E273</f>
        <v>17500</v>
      </c>
      <c r="M481" s="44">
        <f>'Template Format ANALISIS I'!F273</f>
        <v>18375</v>
      </c>
    </row>
    <row r="482" spans="2:13" x14ac:dyDescent="0.3">
      <c r="B482" s="71"/>
      <c r="C482" s="10"/>
      <c r="I482" s="26">
        <f>'Template Format ANALISIS I'!B274</f>
        <v>1.4999999999999999E-2</v>
      </c>
      <c r="J482" s="26" t="str">
        <f>'Template Format ANALISIS I'!C274</f>
        <v>Kg</v>
      </c>
      <c r="K482" s="26" t="str">
        <f>'Template Format ANALISIS I'!D274</f>
        <v>Kawat Beton</v>
      </c>
      <c r="L482" s="74">
        <f>'Template Format ANALISIS I'!E274</f>
        <v>22500</v>
      </c>
      <c r="M482" s="44">
        <f>'Template Format ANALISIS I'!F274</f>
        <v>337.5</v>
      </c>
    </row>
    <row r="483" spans="2:13" x14ac:dyDescent="0.3">
      <c r="B483" s="71"/>
      <c r="C483" s="10"/>
      <c r="I483" s="26"/>
      <c r="J483" s="115"/>
      <c r="K483" s="115"/>
      <c r="L483" s="74"/>
      <c r="M483" s="44"/>
    </row>
    <row r="484" spans="2:13" x14ac:dyDescent="0.3">
      <c r="B484" s="13" t="s">
        <v>78</v>
      </c>
      <c r="C484" s="1" t="s">
        <v>80</v>
      </c>
      <c r="D484" s="2" t="s">
        <v>64</v>
      </c>
      <c r="E484" s="11">
        <v>47.47</v>
      </c>
      <c r="F484" s="112">
        <f>'Template Format ANALISIS I'!F289 + 196112</f>
        <v>498047</v>
      </c>
      <c r="G484" s="12">
        <f>F484*E484</f>
        <v>23642291.09</v>
      </c>
      <c r="I484" s="26">
        <f>'Template Format ANALISIS I'!B280</f>
        <v>0.22</v>
      </c>
      <c r="J484" s="26" t="str">
        <f>'Template Format ANALISIS I'!C280</f>
        <v>OH</v>
      </c>
      <c r="K484" s="26" t="str">
        <f>'Template Format ANALISIS I'!D280</f>
        <v xml:space="preserve">Pekerja </v>
      </c>
      <c r="L484" s="74">
        <f>'Template Format ANALISIS I'!E280</f>
        <v>110000</v>
      </c>
      <c r="M484" s="44">
        <f>'Template Format ANALISIS I'!F280</f>
        <v>24200</v>
      </c>
    </row>
    <row r="485" spans="2:13" x14ac:dyDescent="0.3">
      <c r="I485" s="26">
        <f>'Template Format ANALISIS I'!B281</f>
        <v>1.1000000000000001E-2</v>
      </c>
      <c r="J485" s="26" t="str">
        <f>'Template Format ANALISIS I'!C281</f>
        <v>OH</v>
      </c>
      <c r="K485" s="26" t="str">
        <f>'Template Format ANALISIS I'!D281</f>
        <v>Mandor</v>
      </c>
      <c r="L485" s="74">
        <f>'Template Format ANALISIS I'!E281</f>
        <v>120000</v>
      </c>
      <c r="M485" s="44">
        <f>'Template Format ANALISIS I'!F281</f>
        <v>1320.0000000000002</v>
      </c>
    </row>
    <row r="486" spans="2:13" x14ac:dyDescent="0.3">
      <c r="I486" s="26">
        <f>'Template Format ANALISIS I'!B282</f>
        <v>0.16500000000000001</v>
      </c>
      <c r="J486" s="26" t="str">
        <f>'Template Format ANALISIS I'!C282</f>
        <v>OH</v>
      </c>
      <c r="K486" s="26" t="str">
        <f>'Template Format ANALISIS I'!D282</f>
        <v>Tukang Kayu</v>
      </c>
      <c r="L486" s="74">
        <f>'Template Format ANALISIS I'!E282</f>
        <v>130000</v>
      </c>
      <c r="M486" s="44">
        <f>'Template Format ANALISIS I'!F282</f>
        <v>21450</v>
      </c>
    </row>
    <row r="487" spans="2:13" x14ac:dyDescent="0.3">
      <c r="I487" s="26">
        <f>'Template Format ANALISIS I'!B283</f>
        <v>8.2500000000000004E-3</v>
      </c>
      <c r="J487" s="26" t="str">
        <f>'Template Format ANALISIS I'!C283</f>
        <v>OH</v>
      </c>
      <c r="K487" s="26" t="str">
        <f>'Template Format ANALISIS I'!D283</f>
        <v>Kepala Tukang</v>
      </c>
      <c r="L487" s="74">
        <f>'Template Format ANALISIS I'!E283</f>
        <v>140000</v>
      </c>
      <c r="M487" s="44">
        <f>'Template Format ANALISIS I'!F283</f>
        <v>1155</v>
      </c>
    </row>
    <row r="488" spans="2:13" x14ac:dyDescent="0.3">
      <c r="I488" s="26">
        <f>'Template Format ANALISIS I'!B285</f>
        <v>0.04</v>
      </c>
      <c r="J488" s="26" t="str">
        <f>'Template Format ANALISIS I'!C285</f>
        <v>M3</v>
      </c>
      <c r="K488" s="26" t="str">
        <f>'Template Format ANALISIS I'!D285</f>
        <v>Kayu Balok Kls III</v>
      </c>
      <c r="L488" s="74">
        <f>'Template Format ANALISIS I'!E285</f>
        <v>2485000</v>
      </c>
      <c r="M488" s="44">
        <f>'Template Format ANALISIS I'!F285</f>
        <v>99400</v>
      </c>
    </row>
    <row r="489" spans="2:13" x14ac:dyDescent="0.3">
      <c r="I489" s="26">
        <f>'Template Format ANALISIS I'!B286</f>
        <v>0.3</v>
      </c>
      <c r="J489" s="26" t="str">
        <f>'Template Format ANALISIS I'!C286</f>
        <v>Kg</v>
      </c>
      <c r="K489" s="26" t="str">
        <f>'Template Format ANALISIS I'!D286</f>
        <v>Paku 5 cm - 12 cm</v>
      </c>
      <c r="L489" s="74">
        <f>'Template Format ANALISIS I'!E286</f>
        <v>18000</v>
      </c>
      <c r="M489" s="44">
        <f>'Template Format ANALISIS I'!F286</f>
        <v>5400</v>
      </c>
    </row>
    <row r="490" spans="2:13" x14ac:dyDescent="0.3">
      <c r="I490" s="26">
        <f>'Template Format ANALISIS I'!B287</f>
        <v>0.1</v>
      </c>
      <c r="J490" s="26" t="str">
        <f>'Template Format ANALISIS I'!C287</f>
        <v>Ltr</v>
      </c>
      <c r="K490" s="26" t="str">
        <f>'Template Format ANALISIS I'!D287</f>
        <v xml:space="preserve">Minyak Bekisting </v>
      </c>
      <c r="L490" s="74">
        <f>'Template Format ANALISIS I'!E287</f>
        <v>10000</v>
      </c>
      <c r="M490" s="44">
        <f>'Template Format ANALISIS I'!F287</f>
        <v>1000</v>
      </c>
    </row>
    <row r="491" spans="2:13" x14ac:dyDescent="0.3">
      <c r="I491" s="26">
        <f>'Template Format ANALISIS I'!B288</f>
        <v>0.82</v>
      </c>
      <c r="J491" s="26" t="str">
        <f>'Template Format ANALISIS I'!C288</f>
        <v>Lbr</v>
      </c>
      <c r="K491" s="26" t="str">
        <f>'Template Format ANALISIS I'!D288</f>
        <v>Plywood Tebal 9 mm/Papan</v>
      </c>
      <c r="L491" s="74">
        <f>'Template Format ANALISIS I'!E288</f>
        <v>180500</v>
      </c>
      <c r="M491" s="44">
        <f>'Template Format ANALISIS I'!F288</f>
        <v>148010</v>
      </c>
    </row>
    <row r="492" spans="2:13" x14ac:dyDescent="0.3">
      <c r="B492" s="7"/>
      <c r="C492" s="6"/>
    </row>
    <row r="493" spans="2:13" x14ac:dyDescent="0.3">
      <c r="B493" s="7">
        <v>4</v>
      </c>
      <c r="C493" s="6" t="s">
        <v>230</v>
      </c>
    </row>
    <row r="494" spans="2:13" x14ac:dyDescent="0.3">
      <c r="B494" s="13" t="s">
        <v>185</v>
      </c>
      <c r="C494" s="1" t="s">
        <v>186</v>
      </c>
      <c r="D494" s="2" t="s">
        <v>14</v>
      </c>
      <c r="E494" s="11">
        <v>9.6</v>
      </c>
      <c r="F494" s="112">
        <f>'Template Format ANALISIS I'!F263 - 396730</f>
        <v>1288635</v>
      </c>
      <c r="G494" s="12">
        <f>F494*E494</f>
        <v>12370896</v>
      </c>
      <c r="I494" s="26">
        <f>'Template Format ANALISIS I'!B258</f>
        <v>0.876</v>
      </c>
      <c r="J494" s="26" t="str">
        <f>'Template Format ANALISIS I'!C258</f>
        <v>OH</v>
      </c>
      <c r="K494" s="26" t="str">
        <f>'Template Format ANALISIS I'!D258</f>
        <v>Pekerja</v>
      </c>
      <c r="L494" s="74">
        <f>'Template Format ANALISIS I'!E258</f>
        <v>110000</v>
      </c>
      <c r="M494" s="44">
        <f>'Template Format ANALISIS I'!F258</f>
        <v>96360</v>
      </c>
    </row>
    <row r="495" spans="2:13" x14ac:dyDescent="0.3">
      <c r="I495" s="26">
        <f>'Template Format ANALISIS I'!B259</f>
        <v>8.3000000000000004E-2</v>
      </c>
      <c r="J495" s="26" t="str">
        <f>'Template Format ANALISIS I'!C259</f>
        <v>OH</v>
      </c>
      <c r="K495" s="26" t="str">
        <f>'Template Format ANALISIS I'!D259</f>
        <v>Mandor</v>
      </c>
      <c r="L495" s="74">
        <f>'Template Format ANALISIS I'!E259</f>
        <v>130000</v>
      </c>
      <c r="M495" s="44">
        <f>'Template Format ANALISIS I'!F259</f>
        <v>10790</v>
      </c>
    </row>
    <row r="496" spans="2:13" x14ac:dyDescent="0.3">
      <c r="I496" s="26">
        <f>'Template Format ANALISIS I'!B260</f>
        <v>1</v>
      </c>
      <c r="J496" s="26" t="str">
        <f>'Template Format ANALISIS I'!C260</f>
        <v>M3</v>
      </c>
      <c r="K496" s="26" t="str">
        <f>'Template Format ANALISIS I'!D260</f>
        <v>Beton Ready Mix K-300</v>
      </c>
      <c r="L496" s="74">
        <f>'Template Format ANALISIS I'!E260</f>
        <v>1350000</v>
      </c>
      <c r="M496" s="44">
        <f>'Template Format ANALISIS I'!F260</f>
        <v>1350000</v>
      </c>
    </row>
    <row r="497" spans="2:13" x14ac:dyDescent="0.3">
      <c r="B497" s="71"/>
      <c r="C497" s="10"/>
      <c r="I497" s="26">
        <f>'Template Format ANALISIS I'!B261</f>
        <v>0.5</v>
      </c>
      <c r="J497" s="26" t="str">
        <f>'Template Format ANALISIS I'!C261</f>
        <v>Jam</v>
      </c>
      <c r="K497" s="26" t="str">
        <f>'Template Format ANALISIS I'!D261</f>
        <v>Concrete Pump</v>
      </c>
      <c r="L497" s="74">
        <f>'Template Format ANALISIS I'!E261</f>
        <v>150000</v>
      </c>
      <c r="M497" s="44">
        <f>'Template Format ANALISIS I'!F261</f>
        <v>75000</v>
      </c>
    </row>
    <row r="498" spans="2:13" x14ac:dyDescent="0.3">
      <c r="B498" s="71"/>
      <c r="C498" s="10"/>
      <c r="I498" s="26"/>
      <c r="J498" s="26"/>
      <c r="K498" s="26" t="str">
        <f>'Template Format ANALISIS I'!D262</f>
        <v>B.U &amp; Kentungan (10%)</v>
      </c>
      <c r="L498" s="74"/>
      <c r="M498" s="44">
        <f>'Template Format ANALISIS I'!F262</f>
        <v>153215</v>
      </c>
    </row>
    <row r="499" spans="2:13" x14ac:dyDescent="0.3">
      <c r="B499" s="71"/>
      <c r="C499" s="10"/>
    </row>
    <row r="500" spans="2:13" x14ac:dyDescent="0.3">
      <c r="B500" s="13" t="s">
        <v>191</v>
      </c>
      <c r="C500" s="1" t="s">
        <v>192</v>
      </c>
      <c r="D500" s="2" t="s">
        <v>72</v>
      </c>
      <c r="E500" s="11">
        <v>3762.33</v>
      </c>
      <c r="F500" s="112">
        <f>'Template Format ANALISIS I'!F275 - 3225.2</f>
        <v>17313.3</v>
      </c>
      <c r="G500" s="12">
        <f>F500*E500</f>
        <v>65138347.988999993</v>
      </c>
      <c r="I500" s="26">
        <f>'Template Format ANALISIS I'!B268</f>
        <v>7.000000000000001E-3</v>
      </c>
      <c r="J500" s="26" t="str">
        <f>'Template Format ANALISIS I'!C268</f>
        <v>OH</v>
      </c>
      <c r="K500" s="26" t="str">
        <f>'Template Format ANALISIS I'!D268</f>
        <v xml:space="preserve">Pekerja </v>
      </c>
      <c r="L500" s="74">
        <f>'Template Format ANALISIS I'!E268</f>
        <v>110000</v>
      </c>
      <c r="M500" s="44">
        <f>'Template Format ANALISIS I'!F268</f>
        <v>770.00000000000011</v>
      </c>
    </row>
    <row r="501" spans="2:13" x14ac:dyDescent="0.3">
      <c r="B501" s="71"/>
      <c r="C501" s="10"/>
      <c r="I501" s="26">
        <f>'Template Format ANALISIS I'!B269</f>
        <v>7.000000000000001E-3</v>
      </c>
      <c r="J501" s="26" t="str">
        <f>'Template Format ANALISIS I'!C269</f>
        <v>OH</v>
      </c>
      <c r="K501" s="26" t="str">
        <f>'Template Format ANALISIS I'!D269</f>
        <v>Tukang Besi</v>
      </c>
      <c r="L501" s="74">
        <f>'Template Format ANALISIS I'!E269</f>
        <v>130000</v>
      </c>
      <c r="M501" s="44">
        <f>'Template Format ANALISIS I'!F269</f>
        <v>910.00000000000011</v>
      </c>
    </row>
    <row r="502" spans="2:13" x14ac:dyDescent="0.3">
      <c r="B502" s="71"/>
      <c r="C502" s="10"/>
      <c r="I502" s="26">
        <f>'Template Format ANALISIS I'!B270</f>
        <v>6.9999999999999999E-4</v>
      </c>
      <c r="J502" s="26" t="str">
        <f>'Template Format ANALISIS I'!C270</f>
        <v>OH</v>
      </c>
      <c r="K502" s="26" t="str">
        <f>'Template Format ANALISIS I'!D270</f>
        <v>Kepala Tukang</v>
      </c>
      <c r="L502" s="74">
        <f>'Template Format ANALISIS I'!E270</f>
        <v>140000</v>
      </c>
      <c r="M502" s="44">
        <f>'Template Format ANALISIS I'!F270</f>
        <v>98</v>
      </c>
    </row>
    <row r="503" spans="2:13" x14ac:dyDescent="0.3">
      <c r="B503" s="71"/>
      <c r="C503" s="10"/>
      <c r="I503" s="26">
        <f>'Template Format ANALISIS I'!B271</f>
        <v>4.0000000000000002E-4</v>
      </c>
      <c r="J503" s="26" t="str">
        <f>'Template Format ANALISIS I'!C271</f>
        <v>OH</v>
      </c>
      <c r="K503" s="26" t="str">
        <f>'Template Format ANALISIS I'!D271</f>
        <v>Mandor</v>
      </c>
      <c r="L503" s="74">
        <f>'Template Format ANALISIS I'!E271</f>
        <v>120000</v>
      </c>
      <c r="M503" s="44">
        <f>'Template Format ANALISIS I'!F271</f>
        <v>48</v>
      </c>
    </row>
    <row r="504" spans="2:13" x14ac:dyDescent="0.3">
      <c r="B504" s="71"/>
      <c r="C504" s="10"/>
      <c r="I504" s="26">
        <f>'Template Format ANALISIS I'!B273</f>
        <v>1.05</v>
      </c>
      <c r="J504" s="26" t="str">
        <f>'Template Format ANALISIS I'!C273</f>
        <v>Kg</v>
      </c>
      <c r="K504" s="26" t="str">
        <f>'Template Format ANALISIS I'!D273</f>
        <v>Besi Beton Polos</v>
      </c>
      <c r="L504" s="74">
        <f>'Template Format ANALISIS I'!E273</f>
        <v>17500</v>
      </c>
      <c r="M504" s="44">
        <f>'Template Format ANALISIS I'!F273</f>
        <v>18375</v>
      </c>
    </row>
    <row r="505" spans="2:13" x14ac:dyDescent="0.3">
      <c r="B505" s="71"/>
      <c r="C505" s="10"/>
      <c r="I505" s="26">
        <f>'Template Format ANALISIS I'!B274</f>
        <v>1.4999999999999999E-2</v>
      </c>
      <c r="J505" s="26" t="str">
        <f>'Template Format ANALISIS I'!C274</f>
        <v>Kg</v>
      </c>
      <c r="K505" s="26" t="str">
        <f>'Template Format ANALISIS I'!D274</f>
        <v>Kawat Beton</v>
      </c>
      <c r="L505" s="74">
        <f>'Template Format ANALISIS I'!E274</f>
        <v>22500</v>
      </c>
      <c r="M505" s="44">
        <f>'Template Format ANALISIS I'!F274</f>
        <v>337.5</v>
      </c>
    </row>
    <row r="506" spans="2:13" x14ac:dyDescent="0.3">
      <c r="B506" s="71"/>
      <c r="C506" s="10"/>
      <c r="I506" s="26"/>
      <c r="J506" s="115"/>
      <c r="K506" s="115"/>
      <c r="L506" s="74"/>
      <c r="M506" s="44"/>
    </row>
    <row r="507" spans="2:13" x14ac:dyDescent="0.3">
      <c r="B507" s="13" t="s">
        <v>78</v>
      </c>
      <c r="C507" s="1" t="s">
        <v>80</v>
      </c>
      <c r="D507" s="2" t="s">
        <v>64</v>
      </c>
      <c r="E507" s="11">
        <v>108.8</v>
      </c>
      <c r="F507" s="112">
        <f>'Template Format ANALISIS I'!F289 + 179612</f>
        <v>481547</v>
      </c>
      <c r="G507" s="12">
        <f>F507*E507</f>
        <v>52392313.600000001</v>
      </c>
      <c r="I507" s="26">
        <f>'Template Format ANALISIS I'!B280</f>
        <v>0.22</v>
      </c>
      <c r="J507" s="26" t="str">
        <f>'Template Format ANALISIS I'!C280</f>
        <v>OH</v>
      </c>
      <c r="K507" s="26" t="str">
        <f>'Template Format ANALISIS I'!D280</f>
        <v xml:space="preserve">Pekerja </v>
      </c>
      <c r="L507" s="74">
        <f>'Template Format ANALISIS I'!E280</f>
        <v>110000</v>
      </c>
      <c r="M507" s="44">
        <f>'Template Format ANALISIS I'!F280</f>
        <v>24200</v>
      </c>
    </row>
    <row r="508" spans="2:13" x14ac:dyDescent="0.3">
      <c r="I508" s="26">
        <f>'Template Format ANALISIS I'!B281</f>
        <v>1.1000000000000001E-2</v>
      </c>
      <c r="J508" s="26" t="str">
        <f>'Template Format ANALISIS I'!C281</f>
        <v>OH</v>
      </c>
      <c r="K508" s="26" t="str">
        <f>'Template Format ANALISIS I'!D281</f>
        <v>Mandor</v>
      </c>
      <c r="L508" s="74">
        <f>'Template Format ANALISIS I'!E281</f>
        <v>120000</v>
      </c>
      <c r="M508" s="44">
        <f>'Template Format ANALISIS I'!F281</f>
        <v>1320.0000000000002</v>
      </c>
    </row>
    <row r="509" spans="2:13" x14ac:dyDescent="0.3">
      <c r="I509" s="26">
        <f>'Template Format ANALISIS I'!B282</f>
        <v>0.16500000000000001</v>
      </c>
      <c r="J509" s="26" t="str">
        <f>'Template Format ANALISIS I'!C282</f>
        <v>OH</v>
      </c>
      <c r="K509" s="26" t="str">
        <f>'Template Format ANALISIS I'!D282</f>
        <v>Tukang Kayu</v>
      </c>
      <c r="L509" s="74">
        <f>'Template Format ANALISIS I'!E282</f>
        <v>130000</v>
      </c>
      <c r="M509" s="44">
        <f>'Template Format ANALISIS I'!F282</f>
        <v>21450</v>
      </c>
    </row>
    <row r="510" spans="2:13" x14ac:dyDescent="0.3">
      <c r="I510" s="26">
        <f>'Template Format ANALISIS I'!B283</f>
        <v>8.2500000000000004E-3</v>
      </c>
      <c r="J510" s="26" t="str">
        <f>'Template Format ANALISIS I'!C283</f>
        <v>OH</v>
      </c>
      <c r="K510" s="26" t="str">
        <f>'Template Format ANALISIS I'!D283</f>
        <v>Kepala Tukang</v>
      </c>
      <c r="L510" s="74">
        <f>'Template Format ANALISIS I'!E283</f>
        <v>140000</v>
      </c>
      <c r="M510" s="44">
        <f>'Template Format ANALISIS I'!F283</f>
        <v>1155</v>
      </c>
    </row>
    <row r="511" spans="2:13" x14ac:dyDescent="0.3">
      <c r="I511" s="26">
        <f>'Template Format ANALISIS I'!B285</f>
        <v>0.04</v>
      </c>
      <c r="J511" s="26" t="str">
        <f>'Template Format ANALISIS I'!C285</f>
        <v>M3</v>
      </c>
      <c r="K511" s="26" t="str">
        <f>'Template Format ANALISIS I'!D285</f>
        <v>Kayu Balok Kls III</v>
      </c>
      <c r="L511" s="74">
        <f>'Template Format ANALISIS I'!E285</f>
        <v>2485000</v>
      </c>
      <c r="M511" s="44">
        <f>'Template Format ANALISIS I'!F285</f>
        <v>99400</v>
      </c>
    </row>
    <row r="512" spans="2:13" x14ac:dyDescent="0.3">
      <c r="I512" s="26">
        <f>'Template Format ANALISIS I'!B286</f>
        <v>0.3</v>
      </c>
      <c r="J512" s="26" t="str">
        <f>'Template Format ANALISIS I'!C286</f>
        <v>Kg</v>
      </c>
      <c r="K512" s="26" t="str">
        <f>'Template Format ANALISIS I'!D286</f>
        <v>Paku 5 cm - 12 cm</v>
      </c>
      <c r="L512" s="74">
        <f>'Template Format ANALISIS I'!E286</f>
        <v>18000</v>
      </c>
      <c r="M512" s="44">
        <f>'Template Format ANALISIS I'!F286</f>
        <v>5400</v>
      </c>
    </row>
    <row r="513" spans="2:13" x14ac:dyDescent="0.3">
      <c r="I513" s="26">
        <f>'Template Format ANALISIS I'!B287</f>
        <v>0.1</v>
      </c>
      <c r="J513" s="26" t="str">
        <f>'Template Format ANALISIS I'!C287</f>
        <v>Ltr</v>
      </c>
      <c r="K513" s="26" t="str">
        <f>'Template Format ANALISIS I'!D287</f>
        <v xml:space="preserve">Minyak Bekisting </v>
      </c>
      <c r="L513" s="74">
        <f>'Template Format ANALISIS I'!E287</f>
        <v>10000</v>
      </c>
      <c r="M513" s="44">
        <f>'Template Format ANALISIS I'!F287</f>
        <v>1000</v>
      </c>
    </row>
    <row r="514" spans="2:13" x14ac:dyDescent="0.3">
      <c r="I514" s="26">
        <f>'Template Format ANALISIS I'!B288</f>
        <v>0.82</v>
      </c>
      <c r="J514" s="26" t="str">
        <f>'Template Format ANALISIS I'!C288</f>
        <v>Lbr</v>
      </c>
      <c r="K514" s="26" t="str">
        <f>'Template Format ANALISIS I'!D288</f>
        <v>Plywood Tebal 9 mm/Papan</v>
      </c>
      <c r="L514" s="74">
        <f>'Template Format ANALISIS I'!E288</f>
        <v>180500</v>
      </c>
      <c r="M514" s="44">
        <f>'Template Format ANALISIS I'!F288</f>
        <v>148010</v>
      </c>
    </row>
    <row r="515" spans="2:13" x14ac:dyDescent="0.3">
      <c r="B515" s="7"/>
      <c r="C515" s="6"/>
    </row>
    <row r="516" spans="2:13" x14ac:dyDescent="0.3">
      <c r="B516" s="7">
        <v>5</v>
      </c>
      <c r="C516" s="6" t="s">
        <v>231</v>
      </c>
    </row>
    <row r="517" spans="2:13" x14ac:dyDescent="0.3">
      <c r="B517" s="13" t="s">
        <v>185</v>
      </c>
      <c r="C517" s="1" t="s">
        <v>186</v>
      </c>
      <c r="D517" s="2" t="s">
        <v>14</v>
      </c>
      <c r="E517" s="11">
        <v>22.96</v>
      </c>
      <c r="F517" s="112">
        <f>'Template Format ANALISIS I'!F263 - 396730</f>
        <v>1288635</v>
      </c>
      <c r="G517" s="12">
        <f>F517*E517</f>
        <v>29587059.600000001</v>
      </c>
      <c r="I517" s="26">
        <f>'Template Format ANALISIS I'!B258</f>
        <v>0.876</v>
      </c>
      <c r="J517" s="26" t="str">
        <f>'Template Format ANALISIS I'!C258</f>
        <v>OH</v>
      </c>
      <c r="K517" s="26" t="str">
        <f>'Template Format ANALISIS I'!D258</f>
        <v>Pekerja</v>
      </c>
      <c r="L517" s="74">
        <f>'Template Format ANALISIS I'!E258</f>
        <v>110000</v>
      </c>
      <c r="M517" s="44">
        <f>'Template Format ANALISIS I'!F258</f>
        <v>96360</v>
      </c>
    </row>
    <row r="518" spans="2:13" x14ac:dyDescent="0.3">
      <c r="I518" s="26">
        <f>'Template Format ANALISIS I'!B259</f>
        <v>8.3000000000000004E-2</v>
      </c>
      <c r="J518" s="26" t="str">
        <f>'Template Format ANALISIS I'!C259</f>
        <v>OH</v>
      </c>
      <c r="K518" s="26" t="str">
        <f>'Template Format ANALISIS I'!D259</f>
        <v>Mandor</v>
      </c>
      <c r="L518" s="74">
        <f>'Template Format ANALISIS I'!E259</f>
        <v>130000</v>
      </c>
      <c r="M518" s="44">
        <f>'Template Format ANALISIS I'!F259</f>
        <v>10790</v>
      </c>
    </row>
    <row r="519" spans="2:13" x14ac:dyDescent="0.3">
      <c r="I519" s="26">
        <f>'Template Format ANALISIS I'!B260</f>
        <v>1</v>
      </c>
      <c r="J519" s="26" t="str">
        <f>'Template Format ANALISIS I'!C260</f>
        <v>M3</v>
      </c>
      <c r="K519" s="26" t="str">
        <f>'Template Format ANALISIS I'!D260</f>
        <v>Beton Ready Mix K-300</v>
      </c>
      <c r="L519" s="74">
        <f>'Template Format ANALISIS I'!E260</f>
        <v>1350000</v>
      </c>
      <c r="M519" s="44">
        <f>'Template Format ANALISIS I'!F260</f>
        <v>1350000</v>
      </c>
    </row>
    <row r="520" spans="2:13" x14ac:dyDescent="0.3">
      <c r="B520" s="71"/>
      <c r="C520" s="10"/>
      <c r="I520" s="26">
        <f>'Template Format ANALISIS I'!B261</f>
        <v>0.5</v>
      </c>
      <c r="J520" s="26" t="str">
        <f>'Template Format ANALISIS I'!C261</f>
        <v>Jam</v>
      </c>
      <c r="K520" s="26" t="str">
        <f>'Template Format ANALISIS I'!D261</f>
        <v>Concrete Pump</v>
      </c>
      <c r="L520" s="74">
        <f>'Template Format ANALISIS I'!E261</f>
        <v>150000</v>
      </c>
      <c r="M520" s="44">
        <f>'Template Format ANALISIS I'!F261</f>
        <v>75000</v>
      </c>
    </row>
    <row r="521" spans="2:13" x14ac:dyDescent="0.3">
      <c r="B521" s="71"/>
      <c r="C521" s="10"/>
      <c r="I521" s="26"/>
      <c r="J521" s="26"/>
      <c r="K521" s="26" t="str">
        <f>'Template Format ANALISIS I'!D262</f>
        <v>B.U &amp; Kentungan (10%)</v>
      </c>
      <c r="L521" s="74"/>
      <c r="M521" s="44">
        <f>'Template Format ANALISIS I'!F262</f>
        <v>153215</v>
      </c>
    </row>
    <row r="522" spans="2:13" x14ac:dyDescent="0.3">
      <c r="B522" s="71"/>
      <c r="C522" s="10"/>
      <c r="I522" s="26"/>
      <c r="J522" s="26"/>
      <c r="K522" s="26"/>
      <c r="L522" s="74"/>
      <c r="M522" s="44"/>
    </row>
    <row r="523" spans="2:13" x14ac:dyDescent="0.3">
      <c r="B523" s="7" t="s">
        <v>191</v>
      </c>
      <c r="C523" s="6" t="s">
        <v>232</v>
      </c>
      <c r="D523" s="2" t="s">
        <v>14</v>
      </c>
      <c r="E523" s="11">
        <v>191.34</v>
      </c>
      <c r="F523" s="111">
        <v>220000</v>
      </c>
      <c r="G523" s="12">
        <f>F523*E523</f>
        <v>42094800</v>
      </c>
      <c r="I523" s="113">
        <v>0.5</v>
      </c>
      <c r="J523" s="13" t="s">
        <v>15</v>
      </c>
      <c r="K523" s="13" t="s">
        <v>16</v>
      </c>
      <c r="L523" s="121">
        <v>110000</v>
      </c>
    </row>
    <row r="524" spans="2:13" x14ac:dyDescent="0.3">
      <c r="B524" s="7"/>
      <c r="C524" s="6"/>
    </row>
    <row r="525" spans="2:13" x14ac:dyDescent="0.3">
      <c r="B525" s="7" t="s">
        <v>78</v>
      </c>
      <c r="C525" s="6" t="s">
        <v>233</v>
      </c>
      <c r="D525" s="2" t="s">
        <v>64</v>
      </c>
      <c r="E525" s="11">
        <v>191.34</v>
      </c>
      <c r="F525" s="111">
        <v>240000</v>
      </c>
      <c r="G525" s="12">
        <f>F525*E525</f>
        <v>45921600</v>
      </c>
      <c r="I525" s="113">
        <v>0.5</v>
      </c>
      <c r="J525" s="13" t="s">
        <v>15</v>
      </c>
      <c r="K525" s="13" t="s">
        <v>16</v>
      </c>
      <c r="L525" s="121">
        <v>110000</v>
      </c>
    </row>
    <row r="526" spans="2:13" x14ac:dyDescent="0.3">
      <c r="B526" s="7"/>
      <c r="C526" s="6"/>
      <c r="F526" s="74"/>
      <c r="I526" s="26"/>
    </row>
    <row r="527" spans="2:13" x14ac:dyDescent="0.3">
      <c r="B527" s="13" t="s">
        <v>234</v>
      </c>
      <c r="C527" s="1" t="s">
        <v>80</v>
      </c>
      <c r="D527" s="2" t="s">
        <v>64</v>
      </c>
      <c r="E527" s="11">
        <v>191.34</v>
      </c>
      <c r="F527" s="112">
        <f>'Template Format ANALISIS I'!F289 + 132312</f>
        <v>434247</v>
      </c>
      <c r="G527" s="12">
        <f>F527*E527</f>
        <v>83088820.980000004</v>
      </c>
      <c r="I527" s="26">
        <f>'Template Format ANALISIS I'!B280</f>
        <v>0.22</v>
      </c>
      <c r="J527" s="26" t="str">
        <f>'Template Format ANALISIS I'!C280</f>
        <v>OH</v>
      </c>
      <c r="K527" s="26" t="str">
        <f>'Template Format ANALISIS I'!D280</f>
        <v xml:space="preserve">Pekerja </v>
      </c>
      <c r="L527" s="74">
        <f>'Template Format ANALISIS I'!E280</f>
        <v>110000</v>
      </c>
      <c r="M527" s="44">
        <f>'Template Format ANALISIS I'!F280</f>
        <v>24200</v>
      </c>
    </row>
    <row r="528" spans="2:13" x14ac:dyDescent="0.3">
      <c r="I528" s="26">
        <f>'Template Format ANALISIS I'!B281</f>
        <v>1.1000000000000001E-2</v>
      </c>
      <c r="J528" s="26" t="str">
        <f>'Template Format ANALISIS I'!C281</f>
        <v>OH</v>
      </c>
      <c r="K528" s="26" t="str">
        <f>'Template Format ANALISIS I'!D281</f>
        <v>Mandor</v>
      </c>
      <c r="L528" s="74">
        <f>'Template Format ANALISIS I'!E281</f>
        <v>120000</v>
      </c>
      <c r="M528" s="44">
        <f>'Template Format ANALISIS I'!F281</f>
        <v>1320.0000000000002</v>
      </c>
    </row>
    <row r="529" spans="2:13" x14ac:dyDescent="0.3">
      <c r="I529" s="26">
        <f>'Template Format ANALISIS I'!B282</f>
        <v>0.16500000000000001</v>
      </c>
      <c r="J529" s="26" t="str">
        <f>'Template Format ANALISIS I'!C282</f>
        <v>OH</v>
      </c>
      <c r="K529" s="26" t="str">
        <f>'Template Format ANALISIS I'!D282</f>
        <v>Tukang Kayu</v>
      </c>
      <c r="L529" s="74">
        <f>'Template Format ANALISIS I'!E282</f>
        <v>130000</v>
      </c>
      <c r="M529" s="44">
        <f>'Template Format ANALISIS I'!F282</f>
        <v>21450</v>
      </c>
    </row>
    <row r="530" spans="2:13" x14ac:dyDescent="0.3">
      <c r="I530" s="26">
        <f>'Template Format ANALISIS I'!B283</f>
        <v>8.2500000000000004E-3</v>
      </c>
      <c r="J530" s="26" t="str">
        <f>'Template Format ANALISIS I'!C283</f>
        <v>OH</v>
      </c>
      <c r="K530" s="26" t="str">
        <f>'Template Format ANALISIS I'!D283</f>
        <v>Kepala Tukang</v>
      </c>
      <c r="L530" s="74">
        <f>'Template Format ANALISIS I'!E283</f>
        <v>140000</v>
      </c>
      <c r="M530" s="44">
        <f>'Template Format ANALISIS I'!F283</f>
        <v>1155</v>
      </c>
    </row>
    <row r="531" spans="2:13" x14ac:dyDescent="0.3">
      <c r="I531" s="26">
        <f>'Template Format ANALISIS I'!B285</f>
        <v>0.04</v>
      </c>
      <c r="J531" s="26" t="str">
        <f>'Template Format ANALISIS I'!C285</f>
        <v>M3</v>
      </c>
      <c r="K531" s="26" t="str">
        <f>'Template Format ANALISIS I'!D285</f>
        <v>Kayu Balok Kls III</v>
      </c>
      <c r="L531" s="74">
        <f>'Template Format ANALISIS I'!E285</f>
        <v>2485000</v>
      </c>
      <c r="M531" s="44">
        <f>'Template Format ANALISIS I'!F285</f>
        <v>99400</v>
      </c>
    </row>
    <row r="532" spans="2:13" x14ac:dyDescent="0.3">
      <c r="I532" s="26">
        <f>'Template Format ANALISIS I'!B286</f>
        <v>0.3</v>
      </c>
      <c r="J532" s="26" t="str">
        <f>'Template Format ANALISIS I'!C286</f>
        <v>Kg</v>
      </c>
      <c r="K532" s="26" t="str">
        <f>'Template Format ANALISIS I'!D286</f>
        <v>Paku 5 cm - 12 cm</v>
      </c>
      <c r="L532" s="74">
        <f>'Template Format ANALISIS I'!E286</f>
        <v>18000</v>
      </c>
      <c r="M532" s="44">
        <f>'Template Format ANALISIS I'!F286</f>
        <v>5400</v>
      </c>
    </row>
    <row r="533" spans="2:13" x14ac:dyDescent="0.3">
      <c r="I533" s="26">
        <f>'Template Format ANALISIS I'!B287</f>
        <v>0.1</v>
      </c>
      <c r="J533" s="26" t="str">
        <f>'Template Format ANALISIS I'!C287</f>
        <v>Ltr</v>
      </c>
      <c r="K533" s="26" t="str">
        <f>'Template Format ANALISIS I'!D287</f>
        <v xml:space="preserve">Minyak Bekisting </v>
      </c>
      <c r="L533" s="74">
        <f>'Template Format ANALISIS I'!E287</f>
        <v>10000</v>
      </c>
      <c r="M533" s="44">
        <f>'Template Format ANALISIS I'!F287</f>
        <v>1000</v>
      </c>
    </row>
    <row r="534" spans="2:13" x14ac:dyDescent="0.3">
      <c r="I534" s="26">
        <f>'Template Format ANALISIS I'!B288</f>
        <v>0.82</v>
      </c>
      <c r="J534" s="26" t="str">
        <f>'Template Format ANALISIS I'!C288</f>
        <v>Lbr</v>
      </c>
      <c r="K534" s="26" t="str">
        <f>'Template Format ANALISIS I'!D288</f>
        <v>Plywood Tebal 9 mm/Papan</v>
      </c>
      <c r="L534" s="74">
        <f>'Template Format ANALISIS I'!E288</f>
        <v>180500</v>
      </c>
      <c r="M534" s="44">
        <f>'Template Format ANALISIS I'!F288</f>
        <v>148010</v>
      </c>
    </row>
    <row r="535" spans="2:13" x14ac:dyDescent="0.3">
      <c r="B535" s="7"/>
      <c r="C535" s="6"/>
    </row>
    <row r="536" spans="2:13" x14ac:dyDescent="0.3">
      <c r="B536" s="13">
        <v>6</v>
      </c>
      <c r="C536" s="1" t="s">
        <v>202</v>
      </c>
      <c r="D536" s="2" t="s">
        <v>173</v>
      </c>
      <c r="E536" s="11">
        <v>74.8</v>
      </c>
      <c r="F536" s="111">
        <f>'Template Format ANALISIS I'!F306 - 29795.75</f>
        <v>119818</v>
      </c>
      <c r="G536" s="12">
        <f>F536*E536</f>
        <v>8962386.4000000004</v>
      </c>
      <c r="I536" s="25">
        <f>'Template Format ANALISIS I'!B292</f>
        <v>0.2</v>
      </c>
      <c r="J536" s="25" t="str">
        <f>'Template Format ANALISIS I'!C292</f>
        <v>OH</v>
      </c>
      <c r="K536" s="25" t="str">
        <f>'Template Format ANALISIS I'!D292</f>
        <v xml:space="preserve">Pekerja </v>
      </c>
      <c r="L536" s="42">
        <f>'Template Format ANALISIS I'!E292</f>
        <v>110000</v>
      </c>
      <c r="M536" s="44">
        <f>'Template Format ANALISIS I'!F292</f>
        <v>22000</v>
      </c>
    </row>
    <row r="537" spans="2:13" x14ac:dyDescent="0.3">
      <c r="I537" s="25">
        <f>'Template Format ANALISIS I'!B293</f>
        <v>8.9999999999999993E-3</v>
      </c>
      <c r="J537" s="25" t="str">
        <f>'Template Format ANALISIS I'!C293</f>
        <v>OH</v>
      </c>
      <c r="K537" s="25" t="str">
        <f>'Template Format ANALISIS I'!D293</f>
        <v>Mandor</v>
      </c>
      <c r="L537" s="42">
        <f>'Template Format ANALISIS I'!E293</f>
        <v>120000</v>
      </c>
      <c r="M537" s="44">
        <f>'Template Format ANALISIS I'!F293</f>
        <v>1080</v>
      </c>
    </row>
    <row r="538" spans="2:13" x14ac:dyDescent="0.3">
      <c r="I538" s="25">
        <f>'Template Format ANALISIS I'!B294</f>
        <v>0.02</v>
      </c>
      <c r="J538" s="25" t="str">
        <f>'Template Format ANALISIS I'!C294</f>
        <v>OH</v>
      </c>
      <c r="K538" s="25" t="str">
        <f>'Template Format ANALISIS I'!D294</f>
        <v xml:space="preserve">Tukang Batu </v>
      </c>
      <c r="L538" s="42">
        <f>'Template Format ANALISIS I'!E294</f>
        <v>130000</v>
      </c>
      <c r="M538" s="44">
        <f>'Template Format ANALISIS I'!F294</f>
        <v>2600</v>
      </c>
    </row>
    <row r="539" spans="2:13" x14ac:dyDescent="0.3">
      <c r="I539" s="25">
        <f>'Template Format ANALISIS I'!B295</f>
        <v>0.02</v>
      </c>
      <c r="J539" s="25" t="str">
        <f>'Template Format ANALISIS I'!C295</f>
        <v>OH</v>
      </c>
      <c r="K539" s="25" t="str">
        <f>'Template Format ANALISIS I'!D295</f>
        <v>Tukang Kayu</v>
      </c>
      <c r="L539" s="42">
        <f>'Template Format ANALISIS I'!E295</f>
        <v>130000</v>
      </c>
      <c r="M539" s="44">
        <f>'Template Format ANALISIS I'!F295</f>
        <v>2600</v>
      </c>
    </row>
    <row r="540" spans="2:13" x14ac:dyDescent="0.3">
      <c r="I540" s="25">
        <f>'Template Format ANALISIS I'!B296</f>
        <v>0.02</v>
      </c>
      <c r="J540" s="25" t="str">
        <f>'Template Format ANALISIS I'!C296</f>
        <v>OH</v>
      </c>
      <c r="K540" s="25" t="str">
        <f>'Template Format ANALISIS I'!D296</f>
        <v>Tukang Besi</v>
      </c>
      <c r="L540" s="42">
        <f>'Template Format ANALISIS I'!E296</f>
        <v>130000</v>
      </c>
      <c r="M540" s="44">
        <f>'Template Format ANALISIS I'!F296</f>
        <v>2600</v>
      </c>
    </row>
    <row r="541" spans="2:13" x14ac:dyDescent="0.3">
      <c r="I541" s="25">
        <f>'Template Format ANALISIS I'!B297</f>
        <v>6.0000000000000001E-3</v>
      </c>
      <c r="J541" s="25" t="str">
        <f>'Template Format ANALISIS I'!C297</f>
        <v>OH</v>
      </c>
      <c r="K541" s="25" t="str">
        <f>'Template Format ANALISIS I'!D297</f>
        <v>Kepala Tukang</v>
      </c>
      <c r="L541" s="42">
        <f>'Template Format ANALISIS I'!E297</f>
        <v>140000</v>
      </c>
      <c r="M541" s="44">
        <f>'Template Format ANALISIS I'!F297</f>
        <v>840</v>
      </c>
    </row>
    <row r="542" spans="2:13" x14ac:dyDescent="0.3">
      <c r="I542" s="25">
        <f>'Template Format ANALISIS I'!B298</f>
        <v>6.0000000000000001E-3</v>
      </c>
      <c r="J542" s="25" t="str">
        <f>'Template Format ANALISIS I'!C298</f>
        <v>M3</v>
      </c>
      <c r="K542" s="25" t="str">
        <f>'Template Format ANALISIS I'!D298</f>
        <v>Kayu Balok Kls III</v>
      </c>
      <c r="L542" s="42">
        <f>'Template Format ANALISIS I'!E298</f>
        <v>2485000</v>
      </c>
      <c r="M542" s="44">
        <f>'Template Format ANALISIS I'!F298</f>
        <v>14910</v>
      </c>
    </row>
    <row r="543" spans="2:13" x14ac:dyDescent="0.3">
      <c r="I543" s="25">
        <f>'Template Format ANALISIS I'!B299</f>
        <v>0.01</v>
      </c>
      <c r="J543" s="25" t="str">
        <f>'Template Format ANALISIS I'!C299</f>
        <v>Kg</v>
      </c>
      <c r="K543" s="25" t="str">
        <f>'Template Format ANALISIS I'!D299</f>
        <v>Paku 5 cm - 12 cm</v>
      </c>
      <c r="L543" s="42">
        <f>'Template Format ANALISIS I'!E299</f>
        <v>18000</v>
      </c>
      <c r="M543" s="44">
        <f>'Template Format ANALISIS I'!F299</f>
        <v>180</v>
      </c>
    </row>
    <row r="544" spans="2:13" x14ac:dyDescent="0.3">
      <c r="I544" s="25">
        <f>'Template Format ANALISIS I'!B300</f>
        <v>3.5</v>
      </c>
      <c r="J544" s="25" t="str">
        <f>'Template Format ANALISIS I'!C300</f>
        <v>Kg</v>
      </c>
      <c r="K544" s="25" t="str">
        <f>'Template Format ANALISIS I'!D300</f>
        <v>Besi Beton Polos</v>
      </c>
      <c r="L544" s="42">
        <f>'Template Format ANALISIS I'!E300</f>
        <v>17500</v>
      </c>
      <c r="M544" s="44">
        <f>'Template Format ANALISIS I'!F300</f>
        <v>61250</v>
      </c>
    </row>
    <row r="545" spans="2:13" x14ac:dyDescent="0.3">
      <c r="I545" s="25">
        <f>'Template Format ANALISIS I'!B301</f>
        <v>4.4999999999999998E-2</v>
      </c>
      <c r="J545" s="25" t="str">
        <f>'Template Format ANALISIS I'!C301</f>
        <v>Kg</v>
      </c>
      <c r="K545" s="25" t="str">
        <f>'Template Format ANALISIS I'!D301</f>
        <v>Kawat Beton</v>
      </c>
      <c r="L545" s="42">
        <f>'Template Format ANALISIS I'!E301</f>
        <v>22500</v>
      </c>
      <c r="M545" s="44">
        <f>'Template Format ANALISIS I'!F301</f>
        <v>1012.5</v>
      </c>
    </row>
    <row r="546" spans="2:13" x14ac:dyDescent="0.3">
      <c r="I546" s="25">
        <f>'Template Format ANALISIS I'!B302</f>
        <v>0.3</v>
      </c>
      <c r="J546" s="25" t="str">
        <f>'Template Format ANALISIS I'!C302</f>
        <v>Zak</v>
      </c>
      <c r="K546" s="25" t="str">
        <f>'Template Format ANALISIS I'!D302</f>
        <v>Semen 50 Kg</v>
      </c>
      <c r="L546" s="42">
        <f>'Template Format ANALISIS I'!E302</f>
        <v>75000</v>
      </c>
      <c r="M546" s="44">
        <f>'Template Format ANALISIS I'!F302</f>
        <v>22500</v>
      </c>
    </row>
    <row r="547" spans="2:13" x14ac:dyDescent="0.3">
      <c r="I547" s="25">
        <f>'Template Format ANALISIS I'!B303</f>
        <v>6.0000000000000001E-3</v>
      </c>
      <c r="J547" s="25" t="str">
        <f>'Template Format ANALISIS I'!C303</f>
        <v>M3</v>
      </c>
      <c r="K547" s="25" t="str">
        <f>'Template Format ANALISIS I'!D303</f>
        <v>Pasir Beton</v>
      </c>
      <c r="L547" s="42">
        <f>'Template Format ANALISIS I'!E303</f>
        <v>215000</v>
      </c>
      <c r="M547" s="44">
        <f>'Template Format ANALISIS I'!F303</f>
        <v>1290</v>
      </c>
    </row>
    <row r="548" spans="2:13" x14ac:dyDescent="0.3">
      <c r="I548" s="25">
        <f>'Template Format ANALISIS I'!B304</f>
        <v>8.9999999999999993E-3</v>
      </c>
      <c r="J548" s="25" t="str">
        <f>'Template Format ANALISIS I'!C304</f>
        <v>M3</v>
      </c>
      <c r="K548" s="25" t="str">
        <f>'Template Format ANALISIS I'!D304</f>
        <v xml:space="preserve">Kerikil </v>
      </c>
      <c r="L548" s="42">
        <f>'Template Format ANALISIS I'!E304</f>
        <v>350000</v>
      </c>
      <c r="M548" s="44">
        <f>'Template Format ANALISIS I'!F304</f>
        <v>3149.9999999999995</v>
      </c>
    </row>
    <row r="549" spans="2:13" x14ac:dyDescent="0.3">
      <c r="J549" s="25"/>
      <c r="K549" s="25" t="str">
        <f>'Template Format ANALISIS I'!D305</f>
        <v>B.U &amp; Kentungan (10%)</v>
      </c>
      <c r="L549" s="42"/>
      <c r="M549" s="44">
        <f>'Template Format ANALISIS I'!F305</f>
        <v>13601.25</v>
      </c>
    </row>
    <row r="550" spans="2:13" x14ac:dyDescent="0.3">
      <c r="J550" s="42"/>
      <c r="K550" s="42"/>
      <c r="L550" s="42"/>
      <c r="M550" s="44"/>
    </row>
    <row r="551" spans="2:13" x14ac:dyDescent="0.3">
      <c r="B551" s="13">
        <v>7</v>
      </c>
      <c r="C551" s="1" t="s">
        <v>203</v>
      </c>
      <c r="D551" s="2" t="s">
        <v>173</v>
      </c>
      <c r="E551" s="11">
        <v>93.78</v>
      </c>
      <c r="F551" s="111">
        <f>'Template Format ANALISIS I'!F323 - 642.5</f>
        <v>149084</v>
      </c>
      <c r="G551" s="12">
        <f>F551*E551</f>
        <v>13981097.52</v>
      </c>
      <c r="I551" s="25">
        <f>'Template Format ANALISIS I'!B309</f>
        <v>0.29699999999999999</v>
      </c>
      <c r="J551" s="25" t="str">
        <f>'Template Format ANALISIS I'!C309</f>
        <v>OH</v>
      </c>
      <c r="K551" s="25" t="str">
        <f>'Template Format ANALISIS I'!D309</f>
        <v xml:space="preserve">Pekerja </v>
      </c>
      <c r="L551" s="42">
        <f>'Template Format ANALISIS I'!E309</f>
        <v>110000</v>
      </c>
      <c r="M551" s="44">
        <f>'Template Format ANALISIS I'!F309</f>
        <v>32670</v>
      </c>
    </row>
    <row r="552" spans="2:13" x14ac:dyDescent="0.3">
      <c r="I552" s="25">
        <f>'Template Format ANALISIS I'!B310</f>
        <v>1.4999999999999999E-2</v>
      </c>
      <c r="J552" s="25" t="str">
        <f>'Template Format ANALISIS I'!C310</f>
        <v>OH</v>
      </c>
      <c r="K552" s="25" t="str">
        <f>'Template Format ANALISIS I'!D310</f>
        <v>Mandor</v>
      </c>
      <c r="L552" s="42">
        <f>'Template Format ANALISIS I'!E310</f>
        <v>120000</v>
      </c>
      <c r="M552" s="44">
        <f>'Template Format ANALISIS I'!F310</f>
        <v>1800</v>
      </c>
    </row>
    <row r="553" spans="2:13" x14ac:dyDescent="0.3">
      <c r="I553" s="25">
        <f>'Template Format ANALISIS I'!B311</f>
        <v>3.3000000000000002E-2</v>
      </c>
      <c r="J553" s="25" t="str">
        <f>'Template Format ANALISIS I'!C311</f>
        <v>OH</v>
      </c>
      <c r="K553" s="25" t="str">
        <f>'Template Format ANALISIS I'!D311</f>
        <v xml:space="preserve">Tukang Batu </v>
      </c>
      <c r="L553" s="42">
        <f>'Template Format ANALISIS I'!E311</f>
        <v>130000</v>
      </c>
      <c r="M553" s="44">
        <f>'Template Format ANALISIS I'!F311</f>
        <v>4290</v>
      </c>
    </row>
    <row r="554" spans="2:13" x14ac:dyDescent="0.3">
      <c r="I554" s="25">
        <f>'Template Format ANALISIS I'!B312</f>
        <v>3.3000000000000002E-2</v>
      </c>
      <c r="J554" s="25" t="str">
        <f>'Template Format ANALISIS I'!C312</f>
        <v>OH</v>
      </c>
      <c r="K554" s="25" t="str">
        <f>'Template Format ANALISIS I'!D312</f>
        <v>Tukang Kayu</v>
      </c>
      <c r="L554" s="42">
        <f>'Template Format ANALISIS I'!E312</f>
        <v>130000</v>
      </c>
      <c r="M554" s="44">
        <f>'Template Format ANALISIS I'!F312</f>
        <v>4290</v>
      </c>
    </row>
    <row r="555" spans="2:13" x14ac:dyDescent="0.3">
      <c r="I555" s="25">
        <f>'Template Format ANALISIS I'!B313</f>
        <v>3.3000000000000002E-2</v>
      </c>
      <c r="J555" s="25" t="str">
        <f>'Template Format ANALISIS I'!C313</f>
        <v>OH</v>
      </c>
      <c r="K555" s="25" t="str">
        <f>'Template Format ANALISIS I'!D313</f>
        <v>Tukang Besi</v>
      </c>
      <c r="L555" s="42">
        <f>'Template Format ANALISIS I'!E313</f>
        <v>130000</v>
      </c>
      <c r="M555" s="44">
        <f>'Template Format ANALISIS I'!F313</f>
        <v>4290</v>
      </c>
    </row>
    <row r="556" spans="2:13" x14ac:dyDescent="0.3">
      <c r="I556" s="25">
        <f>'Template Format ANALISIS I'!B314</f>
        <v>0.01</v>
      </c>
      <c r="J556" s="25" t="str">
        <f>'Template Format ANALISIS I'!C314</f>
        <v>OH</v>
      </c>
      <c r="K556" s="25" t="str">
        <f>'Template Format ANALISIS I'!D314</f>
        <v>Kepala Tukang</v>
      </c>
      <c r="L556" s="42">
        <f>'Template Format ANALISIS I'!E314</f>
        <v>140000</v>
      </c>
      <c r="M556" s="44">
        <f>'Template Format ANALISIS I'!F314</f>
        <v>1400</v>
      </c>
    </row>
    <row r="557" spans="2:13" x14ac:dyDescent="0.3">
      <c r="I557" s="25">
        <f>'Template Format ANALISIS I'!B315</f>
        <v>3.0000000000000001E-3</v>
      </c>
      <c r="J557" s="25" t="str">
        <f>'Template Format ANALISIS I'!C315</f>
        <v>M3</v>
      </c>
      <c r="K557" s="25" t="str">
        <f>'Template Format ANALISIS I'!D315</f>
        <v>Kayu Balok Kls III</v>
      </c>
      <c r="L557" s="42">
        <f>'Template Format ANALISIS I'!E315</f>
        <v>2485000</v>
      </c>
      <c r="M557" s="44">
        <f>'Template Format ANALISIS I'!F315</f>
        <v>7455</v>
      </c>
    </row>
    <row r="558" spans="2:13" x14ac:dyDescent="0.3">
      <c r="I558" s="25">
        <f>'Template Format ANALISIS I'!B316</f>
        <v>0.02</v>
      </c>
      <c r="J558" s="25" t="str">
        <f>'Template Format ANALISIS I'!C316</f>
        <v>Kg</v>
      </c>
      <c r="K558" s="25" t="str">
        <f>'Template Format ANALISIS I'!D316</f>
        <v>Paku 5 cm - 12 cm</v>
      </c>
      <c r="L558" s="42">
        <f>'Template Format ANALISIS I'!E316</f>
        <v>18000</v>
      </c>
      <c r="M558" s="44">
        <f>'Template Format ANALISIS I'!F316</f>
        <v>360</v>
      </c>
    </row>
    <row r="559" spans="2:13" x14ac:dyDescent="0.3">
      <c r="I559" s="25">
        <f>'Template Format ANALISIS I'!B317</f>
        <v>3.6</v>
      </c>
      <c r="J559" s="25" t="str">
        <f>'Template Format ANALISIS I'!C317</f>
        <v>Kg</v>
      </c>
      <c r="K559" s="25" t="str">
        <f>'Template Format ANALISIS I'!D317</f>
        <v>Besi Beton Polos</v>
      </c>
      <c r="L559" s="42">
        <f>'Template Format ANALISIS I'!E317</f>
        <v>17500</v>
      </c>
      <c r="M559" s="44">
        <f>'Template Format ANALISIS I'!F317</f>
        <v>63000</v>
      </c>
    </row>
    <row r="560" spans="2:13" x14ac:dyDescent="0.3">
      <c r="I560" s="25">
        <f>'Template Format ANALISIS I'!B318</f>
        <v>0.05</v>
      </c>
      <c r="J560" s="25" t="str">
        <f>'Template Format ANALISIS I'!C318</f>
        <v>Kg</v>
      </c>
      <c r="K560" s="25" t="str">
        <f>'Template Format ANALISIS I'!D318</f>
        <v>Kawat Beton</v>
      </c>
      <c r="L560" s="42">
        <f>'Template Format ANALISIS I'!E318</f>
        <v>22500</v>
      </c>
      <c r="M560" s="44">
        <f>'Template Format ANALISIS I'!F318</f>
        <v>1125</v>
      </c>
    </row>
    <row r="561" spans="2:13" x14ac:dyDescent="0.3">
      <c r="I561" s="25">
        <f>'Template Format ANALISIS I'!B319</f>
        <v>0.11</v>
      </c>
      <c r="J561" s="25" t="str">
        <f>'Template Format ANALISIS I'!C319</f>
        <v>Zak</v>
      </c>
      <c r="K561" s="25" t="str">
        <f>'Template Format ANALISIS I'!D319</f>
        <v>Semen 50 Kg</v>
      </c>
      <c r="L561" s="42">
        <f>'Template Format ANALISIS I'!E319</f>
        <v>75000</v>
      </c>
      <c r="M561" s="44">
        <f>'Template Format ANALISIS I'!F319</f>
        <v>8250</v>
      </c>
    </row>
    <row r="562" spans="2:13" x14ac:dyDescent="0.3">
      <c r="I562" s="25">
        <f>'Template Format ANALISIS I'!B320</f>
        <v>8.9999999999999993E-3</v>
      </c>
      <c r="J562" s="25" t="str">
        <f>'Template Format ANALISIS I'!C320</f>
        <v>M3</v>
      </c>
      <c r="K562" s="25" t="str">
        <f>'Template Format ANALISIS I'!D320</f>
        <v>Pasir Beton</v>
      </c>
      <c r="L562" s="42">
        <f>'Template Format ANALISIS I'!E320</f>
        <v>215000</v>
      </c>
      <c r="M562" s="44">
        <f>'Template Format ANALISIS I'!F320</f>
        <v>1934.9999999999998</v>
      </c>
    </row>
    <row r="563" spans="2:13" x14ac:dyDescent="0.3">
      <c r="I563" s="25">
        <f>'Template Format ANALISIS I'!B321</f>
        <v>1.4999999999999999E-2</v>
      </c>
      <c r="J563" s="25" t="str">
        <f>'Template Format ANALISIS I'!C321</f>
        <v>M3</v>
      </c>
      <c r="K563" s="25" t="str">
        <f>'Template Format ANALISIS I'!D321</f>
        <v xml:space="preserve">Kerikil </v>
      </c>
      <c r="L563" s="42">
        <f>'Template Format ANALISIS I'!E321</f>
        <v>350000</v>
      </c>
      <c r="M563" s="44">
        <f>'Template Format ANALISIS I'!F321</f>
        <v>5250</v>
      </c>
    </row>
    <row r="564" spans="2:13" x14ac:dyDescent="0.3">
      <c r="J564" s="25"/>
      <c r="K564" s="25" t="str">
        <f>'Template Format ANALISIS I'!D322</f>
        <v>B.U &amp; Kentungan (10%)</v>
      </c>
      <c r="L564" s="42"/>
      <c r="M564" s="44">
        <f>'Template Format ANALISIS I'!F322</f>
        <v>13611.5</v>
      </c>
    </row>
    <row r="565" spans="2:13" x14ac:dyDescent="0.3">
      <c r="B565" s="136"/>
      <c r="C565" s="137"/>
    </row>
    <row r="566" spans="2:13" x14ac:dyDescent="0.3">
      <c r="B566" s="71" t="s">
        <v>131</v>
      </c>
      <c r="C566" s="10" t="s">
        <v>77</v>
      </c>
    </row>
    <row r="567" spans="2:13" x14ac:dyDescent="0.3">
      <c r="B567" s="13">
        <v>1</v>
      </c>
      <c r="C567" s="1" t="s">
        <v>216</v>
      </c>
      <c r="D567" s="2" t="s">
        <v>64</v>
      </c>
      <c r="E567" s="11">
        <v>377.71</v>
      </c>
      <c r="F567" s="111">
        <v>148753</v>
      </c>
      <c r="G567" s="36">
        <f>F567*E567</f>
        <v>56185495.629999995</v>
      </c>
      <c r="I567" s="122">
        <v>5</v>
      </c>
      <c r="J567" s="13" t="s">
        <v>15</v>
      </c>
      <c r="K567" s="13" t="s">
        <v>16</v>
      </c>
      <c r="L567" s="121">
        <v>110000</v>
      </c>
    </row>
    <row r="568" spans="2:13" x14ac:dyDescent="0.3">
      <c r="B568" s="71"/>
      <c r="C568" s="10"/>
    </row>
    <row r="569" spans="2:13" x14ac:dyDescent="0.3">
      <c r="B569" s="38">
        <v>2</v>
      </c>
      <c r="C569" s="16" t="s">
        <v>93</v>
      </c>
      <c r="D569" s="34" t="s">
        <v>64</v>
      </c>
      <c r="E569" s="35">
        <v>755.42</v>
      </c>
      <c r="F569" s="66">
        <f>'Template Format ANALISIS I'!F120</f>
        <v>77396</v>
      </c>
      <c r="G569" s="36">
        <f>F569*E569</f>
        <v>58466486.32</v>
      </c>
      <c r="I569" s="25">
        <f>'Template Format ANALISIS I'!B113</f>
        <v>0.3</v>
      </c>
      <c r="J569" s="25" t="str">
        <f>'Template Format ANALISIS I'!C113</f>
        <v>OH</v>
      </c>
      <c r="K569" s="25" t="str">
        <f>'Template Format ANALISIS I'!D113</f>
        <v xml:space="preserve">Pekerja </v>
      </c>
      <c r="L569" s="74">
        <f>'Template Format ANALISIS I'!E113</f>
        <v>110000</v>
      </c>
      <c r="M569" s="12">
        <f>'Template Format ANALISIS I'!F113</f>
        <v>33000</v>
      </c>
    </row>
    <row r="570" spans="2:13" x14ac:dyDescent="0.3">
      <c r="I570" s="25">
        <f>'Template Format ANALISIS I'!B114</f>
        <v>1.4999999999999999E-2</v>
      </c>
      <c r="J570" s="25" t="str">
        <f>'Template Format ANALISIS I'!C114</f>
        <v>OH</v>
      </c>
      <c r="K570" s="25" t="str">
        <f>'Template Format ANALISIS I'!D114</f>
        <v>Mandor</v>
      </c>
      <c r="L570" s="74">
        <f>'Template Format ANALISIS I'!E114</f>
        <v>120000</v>
      </c>
      <c r="M570" s="12">
        <f>'Template Format ANALISIS I'!F114</f>
        <v>1800</v>
      </c>
    </row>
    <row r="571" spans="2:13" x14ac:dyDescent="0.3">
      <c r="I571" s="25">
        <f>'Template Format ANALISIS I'!B115</f>
        <v>0.15</v>
      </c>
      <c r="J571" s="25" t="str">
        <f>'Template Format ANALISIS I'!C115</f>
        <v>OH</v>
      </c>
      <c r="K571" s="25" t="str">
        <f>'Template Format ANALISIS I'!D115</f>
        <v xml:space="preserve">Tukang </v>
      </c>
      <c r="L571" s="74">
        <f>'Template Format ANALISIS I'!E115</f>
        <v>130000</v>
      </c>
      <c r="M571" s="12">
        <f>'Template Format ANALISIS I'!F115</f>
        <v>19500</v>
      </c>
    </row>
    <row r="572" spans="2:13" x14ac:dyDescent="0.3">
      <c r="I572" s="25">
        <f>'Template Format ANALISIS I'!B116</f>
        <v>1.4999999999999999E-2</v>
      </c>
      <c r="J572" s="25" t="str">
        <f>'Template Format ANALISIS I'!C116</f>
        <v>OH</v>
      </c>
      <c r="K572" s="25" t="str">
        <f>'Template Format ANALISIS I'!D116</f>
        <v>Kepala Tukang</v>
      </c>
      <c r="L572" s="74">
        <f>'Template Format ANALISIS I'!E116</f>
        <v>140000</v>
      </c>
      <c r="M572" s="12">
        <f>'Template Format ANALISIS I'!F116</f>
        <v>2100</v>
      </c>
    </row>
    <row r="573" spans="2:13" x14ac:dyDescent="0.3">
      <c r="I573" s="25">
        <f>'Template Format ANALISIS I'!B117</f>
        <v>0.12480000000000001</v>
      </c>
      <c r="J573" s="25" t="str">
        <f>'Template Format ANALISIS I'!C117</f>
        <v>Zak</v>
      </c>
      <c r="K573" s="25" t="str">
        <f>'Template Format ANALISIS I'!D117</f>
        <v>Semen 50 Kg</v>
      </c>
      <c r="L573" s="74">
        <f>'Template Format ANALISIS I'!E117</f>
        <v>75000</v>
      </c>
      <c r="M573" s="12">
        <f>'Template Format ANALISIS I'!F117</f>
        <v>9360</v>
      </c>
    </row>
    <row r="574" spans="2:13" x14ac:dyDescent="0.3">
      <c r="I574" s="25">
        <f>'Template Format ANALISIS I'!B118</f>
        <v>2.3E-2</v>
      </c>
      <c r="J574" s="25" t="str">
        <f>'Template Format ANALISIS I'!C118</f>
        <v>M3</v>
      </c>
      <c r="K574" s="25" t="str">
        <f>'Template Format ANALISIS I'!D118</f>
        <v>Pasir Pasang</v>
      </c>
      <c r="L574" s="74">
        <f>'Template Format ANALISIS I'!E118</f>
        <v>200000</v>
      </c>
      <c r="M574" s="12">
        <f>'Template Format ANALISIS I'!F118</f>
        <v>4600</v>
      </c>
    </row>
    <row r="575" spans="2:13" x14ac:dyDescent="0.3">
      <c r="K575" s="25" t="str">
        <f>'Template Format ANALISIS I'!D119</f>
        <v>B.U &amp; Kentungan (10%)</v>
      </c>
      <c r="M575" s="12">
        <f>'Template Format ANALISIS I'!F119</f>
        <v>7036</v>
      </c>
    </row>
    <row r="577" spans="2:13" x14ac:dyDescent="0.3">
      <c r="B577" s="13">
        <v>3</v>
      </c>
      <c r="C577" s="16" t="s">
        <v>95</v>
      </c>
      <c r="D577" s="61" t="s">
        <v>64</v>
      </c>
      <c r="E577" s="57">
        <v>755.42</v>
      </c>
      <c r="F577" s="67">
        <f>'Template Format ANALISIS I'!F129</f>
        <v>42872.5</v>
      </c>
      <c r="G577" s="51">
        <f>F577*E577</f>
        <v>32386743.949999999</v>
      </c>
      <c r="I577" s="25">
        <f>'Template Format ANALISIS I'!B123</f>
        <v>0.05</v>
      </c>
      <c r="J577" s="25" t="str">
        <f>'Template Format ANALISIS I'!C123</f>
        <v>OH</v>
      </c>
      <c r="K577" s="25" t="str">
        <f>'Template Format ANALISIS I'!D123</f>
        <v xml:space="preserve">Pekerja </v>
      </c>
      <c r="L577" s="74">
        <f>'Template Format ANALISIS I'!E123</f>
        <v>110000</v>
      </c>
      <c r="M577" s="12">
        <f>'Template Format ANALISIS I'!F123</f>
        <v>5500</v>
      </c>
    </row>
    <row r="578" spans="2:13" x14ac:dyDescent="0.3">
      <c r="I578" s="25">
        <f>'Template Format ANALISIS I'!B124</f>
        <v>0.01</v>
      </c>
      <c r="J578" s="25" t="str">
        <f>'Template Format ANALISIS I'!C124</f>
        <v>OH</v>
      </c>
      <c r="K578" s="25" t="str">
        <f>'Template Format ANALISIS I'!D124</f>
        <v>Mandor</v>
      </c>
      <c r="L578" s="74">
        <f>'Template Format ANALISIS I'!E124</f>
        <v>120000</v>
      </c>
      <c r="M578" s="12">
        <f>'Template Format ANALISIS I'!F124</f>
        <v>1200</v>
      </c>
    </row>
    <row r="579" spans="2:13" x14ac:dyDescent="0.3">
      <c r="I579" s="25">
        <f>'Template Format ANALISIS I'!B125</f>
        <v>0.2</v>
      </c>
      <c r="J579" s="25" t="str">
        <f>'Template Format ANALISIS I'!C125</f>
        <v>OH</v>
      </c>
      <c r="K579" s="25" t="str">
        <f>'Template Format ANALISIS I'!D125</f>
        <v xml:space="preserve">Tukang </v>
      </c>
      <c r="L579" s="74">
        <f>'Template Format ANALISIS I'!E125</f>
        <v>130000</v>
      </c>
      <c r="M579" s="12">
        <f>'Template Format ANALISIS I'!F125</f>
        <v>26000</v>
      </c>
    </row>
    <row r="580" spans="2:13" x14ac:dyDescent="0.3">
      <c r="I580" s="25">
        <f>'Template Format ANALISIS I'!B126</f>
        <v>0.01</v>
      </c>
      <c r="J580" s="25" t="str">
        <f>'Template Format ANALISIS I'!C126</f>
        <v>OH</v>
      </c>
      <c r="K580" s="25" t="str">
        <f>'Template Format ANALISIS I'!D126</f>
        <v>Kepala Tukang</v>
      </c>
      <c r="L580" s="74">
        <f>'Template Format ANALISIS I'!E126</f>
        <v>140000</v>
      </c>
      <c r="M580" s="12">
        <f>'Template Format ANALISIS I'!F126</f>
        <v>1400</v>
      </c>
    </row>
    <row r="581" spans="2:13" x14ac:dyDescent="0.3">
      <c r="I581" s="25">
        <f>'Template Format ANALISIS I'!B127</f>
        <v>6.5000000000000002E-2</v>
      </c>
      <c r="J581" s="25" t="str">
        <f>'Template Format ANALISIS I'!C127</f>
        <v>Zak</v>
      </c>
      <c r="K581" s="25" t="str">
        <f>'Template Format ANALISIS I'!D127</f>
        <v>Semen 50 Kg</v>
      </c>
      <c r="L581" s="74">
        <f>'Template Format ANALISIS I'!E127</f>
        <v>75000</v>
      </c>
      <c r="M581" s="12">
        <f>'Template Format ANALISIS I'!F127</f>
        <v>4875</v>
      </c>
    </row>
    <row r="582" spans="2:13" x14ac:dyDescent="0.3">
      <c r="K582" s="25" t="str">
        <f>'Template Format ANALISIS I'!D128</f>
        <v>B.U &amp; Kentungan (10%)</v>
      </c>
      <c r="M582" s="12">
        <f>'Template Format ANALISIS I'!F128</f>
        <v>3897.5</v>
      </c>
    </row>
    <row r="584" spans="2:13" x14ac:dyDescent="0.3">
      <c r="B584" s="13">
        <v>6</v>
      </c>
      <c r="C584" s="16" t="s">
        <v>97</v>
      </c>
      <c r="D584" s="52" t="s">
        <v>64</v>
      </c>
      <c r="E584" s="53">
        <v>146.13999999999999</v>
      </c>
      <c r="F584" s="67">
        <f>'Template Format ANALISIS I'!F140</f>
        <v>52910</v>
      </c>
      <c r="G584" s="51">
        <f>F584*E584</f>
        <v>7732267.3999999994</v>
      </c>
      <c r="I584" s="25">
        <f>'Template Format ANALISIS I'!B132</f>
        <v>0.05</v>
      </c>
      <c r="J584" s="25" t="str">
        <f>'Template Format ANALISIS I'!C132</f>
        <v>OH</v>
      </c>
      <c r="K584" s="25" t="str">
        <f>'Template Format ANALISIS I'!D132</f>
        <v xml:space="preserve">Pekerja </v>
      </c>
      <c r="L584" s="74">
        <f>'Template Format ANALISIS I'!E132</f>
        <v>110000</v>
      </c>
      <c r="M584" s="12">
        <f>'Template Format ANALISIS I'!F132</f>
        <v>5500</v>
      </c>
    </row>
    <row r="585" spans="2:13" x14ac:dyDescent="0.3">
      <c r="I585" s="25">
        <f>'Template Format ANALISIS I'!B133</f>
        <v>2.5000000000000001E-3</v>
      </c>
      <c r="J585" s="25" t="str">
        <f>'Template Format ANALISIS I'!C133</f>
        <v>OH</v>
      </c>
      <c r="K585" s="25" t="str">
        <f>'Template Format ANALISIS I'!D133</f>
        <v>Mandor</v>
      </c>
      <c r="L585" s="74">
        <f>'Template Format ANALISIS I'!E133</f>
        <v>120000</v>
      </c>
      <c r="M585" s="12">
        <f>'Template Format ANALISIS I'!F133</f>
        <v>300</v>
      </c>
    </row>
    <row r="586" spans="2:13" x14ac:dyDescent="0.3">
      <c r="I586" s="25">
        <f>'Template Format ANALISIS I'!B134</f>
        <v>7.4999999999999997E-2</v>
      </c>
      <c r="J586" s="25" t="str">
        <f>'Template Format ANALISIS I'!C134</f>
        <v>OH</v>
      </c>
      <c r="K586" s="25" t="str">
        <f>'Template Format ANALISIS I'!D134</f>
        <v xml:space="preserve">Tukang </v>
      </c>
      <c r="L586" s="74">
        <f>'Template Format ANALISIS I'!E134</f>
        <v>130000</v>
      </c>
      <c r="M586" s="12">
        <f>'Template Format ANALISIS I'!F134</f>
        <v>9750</v>
      </c>
    </row>
    <row r="587" spans="2:13" x14ac:dyDescent="0.3">
      <c r="I587" s="25">
        <f>'Template Format ANALISIS I'!B135</f>
        <v>7.4999999999999997E-3</v>
      </c>
      <c r="J587" s="25" t="str">
        <f>'Template Format ANALISIS I'!C135</f>
        <v>OH</v>
      </c>
      <c r="K587" s="25" t="str">
        <f>'Template Format ANALISIS I'!D135</f>
        <v>Kepala Tukang</v>
      </c>
      <c r="L587" s="74">
        <f>'Template Format ANALISIS I'!E135</f>
        <v>140000</v>
      </c>
      <c r="M587" s="12">
        <f>'Template Format ANALISIS I'!F135</f>
        <v>1050</v>
      </c>
    </row>
    <row r="588" spans="2:13" x14ac:dyDescent="0.3">
      <c r="I588" s="25">
        <f>'Template Format ANALISIS I'!B136</f>
        <v>0.3</v>
      </c>
      <c r="J588" s="25" t="str">
        <f>'Template Format ANALISIS I'!C136</f>
        <v>Kg</v>
      </c>
      <c r="K588" s="25" t="str">
        <f>'Template Format ANALISIS I'!D136</f>
        <v>Cat Tembok</v>
      </c>
      <c r="L588" s="74">
        <f>'Template Format ANALISIS I'!E136</f>
        <v>80000</v>
      </c>
      <c r="M588" s="12">
        <f>'Template Format ANALISIS I'!F136</f>
        <v>24000</v>
      </c>
    </row>
    <row r="589" spans="2:13" x14ac:dyDescent="0.3">
      <c r="I589" s="25">
        <f>'Template Format ANALISIS I'!B137</f>
        <v>0.15</v>
      </c>
      <c r="J589" s="25" t="str">
        <f>'Template Format ANALISIS I'!C137</f>
        <v>Kg</v>
      </c>
      <c r="K589" s="25" t="str">
        <f>'Template Format ANALISIS I'!D137</f>
        <v>Cat Dasar</v>
      </c>
      <c r="L589" s="74">
        <f>'Template Format ANALISIS I'!E137</f>
        <v>45000</v>
      </c>
      <c r="M589" s="12">
        <f>'Template Format ANALISIS I'!F137</f>
        <v>6750</v>
      </c>
    </row>
    <row r="590" spans="2:13" x14ac:dyDescent="0.3">
      <c r="I590" s="25">
        <f>'Template Format ANALISIS I'!B138</f>
        <v>0.1</v>
      </c>
      <c r="J590" s="25" t="str">
        <f>'Template Format ANALISIS I'!C138</f>
        <v>Lbr</v>
      </c>
      <c r="K590" s="25" t="str">
        <f>'Template Format ANALISIS I'!D138</f>
        <v>Kertas Gosok</v>
      </c>
      <c r="L590" s="74">
        <f>'Template Format ANALISIS I'!E138</f>
        <v>7500</v>
      </c>
      <c r="M590" s="12">
        <f>'Template Format ANALISIS I'!F138</f>
        <v>750</v>
      </c>
    </row>
    <row r="591" spans="2:13" x14ac:dyDescent="0.3">
      <c r="K591" s="25" t="str">
        <f>'Template Format ANALISIS I'!D139</f>
        <v>B.U &amp; Kentungan (10%)</v>
      </c>
      <c r="M591" s="12">
        <f>'Template Format ANALISIS I'!F139</f>
        <v>4810</v>
      </c>
    </row>
    <row r="593" spans="2:13" x14ac:dyDescent="0.3">
      <c r="B593" s="13">
        <v>7</v>
      </c>
      <c r="C593" s="16" t="s">
        <v>99</v>
      </c>
      <c r="D593" s="52" t="s">
        <v>64</v>
      </c>
      <c r="E593" s="53">
        <v>599.6</v>
      </c>
      <c r="F593" s="67">
        <f>'Template Format ANALISIS I'!F81</f>
        <v>46475</v>
      </c>
      <c r="G593" s="51">
        <f>F593*E593</f>
        <v>27866410</v>
      </c>
      <c r="I593" s="25">
        <f>'Template Format ANALISIS I'!B73</f>
        <v>0.05</v>
      </c>
      <c r="J593" s="25" t="str">
        <f>'Template Format ANALISIS I'!C73</f>
        <v>OH</v>
      </c>
      <c r="K593" s="25" t="str">
        <f>'Template Format ANALISIS I'!D73</f>
        <v xml:space="preserve">Pekerja </v>
      </c>
      <c r="L593" s="74">
        <f>'Template Format ANALISIS I'!E73</f>
        <v>110000</v>
      </c>
      <c r="M593" s="12">
        <f>'Template Format ANALISIS I'!F73</f>
        <v>5500</v>
      </c>
    </row>
    <row r="594" spans="2:13" x14ac:dyDescent="0.3">
      <c r="I594" s="25">
        <f>'Template Format ANALISIS I'!B74</f>
        <v>2.5000000000000001E-3</v>
      </c>
      <c r="J594" s="25" t="str">
        <f>'Template Format ANALISIS I'!C74</f>
        <v>OH</v>
      </c>
      <c r="K594" s="25" t="str">
        <f>'Template Format ANALISIS I'!D74</f>
        <v>Mandor</v>
      </c>
      <c r="L594" s="74">
        <f>'Template Format ANALISIS I'!E74</f>
        <v>120000</v>
      </c>
      <c r="M594" s="12">
        <f>'Template Format ANALISIS I'!F74</f>
        <v>300</v>
      </c>
    </row>
    <row r="595" spans="2:13" x14ac:dyDescent="0.3">
      <c r="I595" s="25">
        <f>'Template Format ANALISIS I'!B75</f>
        <v>7.4999999999999997E-2</v>
      </c>
      <c r="J595" s="25" t="str">
        <f>'Template Format ANALISIS I'!C75</f>
        <v>OH</v>
      </c>
      <c r="K595" s="25" t="str">
        <f>'Template Format ANALISIS I'!D75</f>
        <v xml:space="preserve">Tukang </v>
      </c>
      <c r="L595" s="74">
        <f>'Template Format ANALISIS I'!E75</f>
        <v>130000</v>
      </c>
      <c r="M595" s="12">
        <f>'Template Format ANALISIS I'!F75</f>
        <v>9750</v>
      </c>
    </row>
    <row r="596" spans="2:13" x14ac:dyDescent="0.3">
      <c r="I596" s="25">
        <f>'Template Format ANALISIS I'!B76</f>
        <v>7.4999999999999997E-3</v>
      </c>
      <c r="J596" s="25" t="str">
        <f>'Template Format ANALISIS I'!C76</f>
        <v>OH</v>
      </c>
      <c r="K596" s="25" t="str">
        <f>'Template Format ANALISIS I'!D76</f>
        <v>Kepala Tukang</v>
      </c>
      <c r="L596" s="74">
        <f>'Template Format ANALISIS I'!E76</f>
        <v>140000</v>
      </c>
      <c r="M596" s="12">
        <f>'Template Format ANALISIS I'!F76</f>
        <v>1050</v>
      </c>
    </row>
    <row r="597" spans="2:13" x14ac:dyDescent="0.3">
      <c r="I597" s="25">
        <f>'Template Format ANALISIS I'!B77</f>
        <v>0.3</v>
      </c>
      <c r="J597" s="25" t="str">
        <f>'Template Format ANALISIS I'!C77</f>
        <v>Kg</v>
      </c>
      <c r="K597" s="25" t="str">
        <f>'Template Format ANALISIS I'!D77</f>
        <v>Cat Tembok</v>
      </c>
      <c r="L597" s="74">
        <f>'Template Format ANALISIS I'!E77</f>
        <v>60500</v>
      </c>
      <c r="M597" s="12">
        <f>'Template Format ANALISIS I'!F77</f>
        <v>18150</v>
      </c>
    </row>
    <row r="598" spans="2:13" x14ac:dyDescent="0.3">
      <c r="I598" s="25">
        <f>'Template Format ANALISIS I'!B78</f>
        <v>0.15</v>
      </c>
      <c r="J598" s="25" t="str">
        <f>'Template Format ANALISIS I'!C78</f>
        <v>Kg</v>
      </c>
      <c r="K598" s="25" t="str">
        <f>'Template Format ANALISIS I'!D78</f>
        <v>Cat Dasar</v>
      </c>
      <c r="L598" s="74">
        <f>'Template Format ANALISIS I'!E78</f>
        <v>45000</v>
      </c>
      <c r="M598" s="12">
        <f>'Template Format ANALISIS I'!F78</f>
        <v>6750</v>
      </c>
    </row>
    <row r="599" spans="2:13" x14ac:dyDescent="0.3">
      <c r="I599" s="25">
        <f>'Template Format ANALISIS I'!B79</f>
        <v>0.1</v>
      </c>
      <c r="J599" s="25" t="str">
        <f>'Template Format ANALISIS I'!C79</f>
        <v>Lbr</v>
      </c>
      <c r="K599" s="25" t="str">
        <f>'Template Format ANALISIS I'!D79</f>
        <v>Kertas Gosok</v>
      </c>
      <c r="L599" s="74">
        <f>'Template Format ANALISIS I'!E79</f>
        <v>7500</v>
      </c>
      <c r="M599" s="12">
        <f>'Template Format ANALISIS I'!F79</f>
        <v>750</v>
      </c>
    </row>
    <row r="600" spans="2:13" x14ac:dyDescent="0.3">
      <c r="K600" s="25" t="str">
        <f>'Template Format ANALISIS I'!D80</f>
        <v>B.U &amp; Kentungan (10%)</v>
      </c>
      <c r="M600" s="12">
        <f>'Template Format ANALISIS I'!F80</f>
        <v>4225</v>
      </c>
    </row>
    <row r="601" spans="2:13" x14ac:dyDescent="0.3">
      <c r="K601" s="25"/>
    </row>
    <row r="602" spans="2:13" x14ac:dyDescent="0.3">
      <c r="B602" s="13">
        <v>8</v>
      </c>
      <c r="C602" s="1" t="s">
        <v>235</v>
      </c>
      <c r="D602" s="2" t="s">
        <v>64</v>
      </c>
      <c r="E602" s="11">
        <v>23.687999999999999</v>
      </c>
      <c r="F602" s="111">
        <f>'Template Format ANALISIS I'!F366 - 55368</f>
        <v>249057</v>
      </c>
      <c r="G602" s="36">
        <f>F602*E602</f>
        <v>5899662.216</v>
      </c>
      <c r="I602" s="25">
        <f>'Template Format ANALISIS I'!B358</f>
        <v>0.4</v>
      </c>
      <c r="J602" s="25" t="str">
        <f>'Template Format ANALISIS I'!C358</f>
        <v>OH</v>
      </c>
      <c r="K602" s="25" t="str">
        <f>'Template Format ANALISIS I'!D358</f>
        <v xml:space="preserve">Pekerja </v>
      </c>
      <c r="L602" s="42">
        <f>'Template Format ANALISIS I'!E358</f>
        <v>110000</v>
      </c>
      <c r="M602" s="44">
        <f>'Template Format ANALISIS I'!F358</f>
        <v>44000</v>
      </c>
    </row>
    <row r="603" spans="2:13" x14ac:dyDescent="0.3">
      <c r="I603" s="25">
        <f>'Template Format ANALISIS I'!B359</f>
        <v>4.4999999999999998E-2</v>
      </c>
      <c r="J603" s="25" t="str">
        <f>'Template Format ANALISIS I'!C359</f>
        <v>OH</v>
      </c>
      <c r="K603" s="25" t="str">
        <f>'Template Format ANALISIS I'!D359</f>
        <v>Mandor</v>
      </c>
      <c r="L603" s="42">
        <f>'Template Format ANALISIS I'!E359</f>
        <v>120000</v>
      </c>
      <c r="M603" s="44">
        <f>'Template Format ANALISIS I'!F359</f>
        <v>5400</v>
      </c>
    </row>
    <row r="604" spans="2:13" x14ac:dyDescent="0.3">
      <c r="I604" s="25">
        <f>'Template Format ANALISIS I'!B360</f>
        <v>0.45</v>
      </c>
      <c r="J604" s="25" t="str">
        <f>'Template Format ANALISIS I'!C360</f>
        <v>OH</v>
      </c>
      <c r="K604" s="25" t="str">
        <f>'Template Format ANALISIS I'!D360</f>
        <v xml:space="preserve">Tukang </v>
      </c>
      <c r="L604" s="42">
        <f>'Template Format ANALISIS I'!E360</f>
        <v>130000</v>
      </c>
      <c r="M604" s="44">
        <f>'Template Format ANALISIS I'!F360</f>
        <v>58500</v>
      </c>
    </row>
    <row r="605" spans="2:13" x14ac:dyDescent="0.3">
      <c r="I605" s="25">
        <f>'Template Format ANALISIS I'!B361</f>
        <v>4.4999999999999998E-2</v>
      </c>
      <c r="J605" s="25" t="str">
        <f>'Template Format ANALISIS I'!C361</f>
        <v>OH</v>
      </c>
      <c r="K605" s="25" t="str">
        <f>'Template Format ANALISIS I'!D361</f>
        <v>Kepala Tukang</v>
      </c>
      <c r="L605" s="42">
        <f>'Template Format ANALISIS I'!E361</f>
        <v>140000</v>
      </c>
      <c r="M605" s="44">
        <f>'Template Format ANALISIS I'!F361</f>
        <v>6300</v>
      </c>
    </row>
    <row r="606" spans="2:13" x14ac:dyDescent="0.3">
      <c r="I606" s="25">
        <f>'Template Format ANALISIS I'!B362</f>
        <v>1</v>
      </c>
      <c r="J606" s="25" t="str">
        <f>'Template Format ANALISIS I'!C362</f>
        <v>Dos</v>
      </c>
      <c r="K606" s="25" t="str">
        <f>'Template Format ANALISIS I'!D362</f>
        <v>Tegel</v>
      </c>
      <c r="L606" s="42">
        <f>'Template Format ANALISIS I'!E362</f>
        <v>145000</v>
      </c>
      <c r="M606" s="44">
        <f>'Template Format ANALISIS I'!F362</f>
        <v>145000</v>
      </c>
    </row>
    <row r="607" spans="2:13" x14ac:dyDescent="0.3">
      <c r="I607" s="25">
        <f>'Template Format ANALISIS I'!B363</f>
        <v>1.7999999999999999E-2</v>
      </c>
      <c r="J607" s="25" t="str">
        <f>'Template Format ANALISIS I'!C363</f>
        <v>M3</v>
      </c>
      <c r="K607" s="25" t="str">
        <f>'Template Format ANALISIS I'!D363</f>
        <v>Pasir Pasang</v>
      </c>
      <c r="L607" s="42">
        <f>'Template Format ANALISIS I'!E363</f>
        <v>200000</v>
      </c>
      <c r="M607" s="44">
        <f>'Template Format ANALISIS I'!F363</f>
        <v>3599.9999999999995</v>
      </c>
    </row>
    <row r="608" spans="2:13" x14ac:dyDescent="0.3">
      <c r="I608" s="25">
        <f>'Template Format ANALISIS I'!B364</f>
        <v>9.3000000000000007</v>
      </c>
      <c r="J608" s="25" t="str">
        <f>'Template Format ANALISIS I'!C364</f>
        <v>Kg</v>
      </c>
      <c r="K608" s="25" t="str">
        <f>'Template Format ANALISIS I'!D364</f>
        <v>Semen 50 Kg</v>
      </c>
      <c r="L608" s="42">
        <f>'Template Format ANALISIS I'!E364</f>
        <v>1500</v>
      </c>
      <c r="M608" s="44">
        <f>'Template Format ANALISIS I'!F364</f>
        <v>13950.000000000002</v>
      </c>
    </row>
    <row r="609" spans="2:24" x14ac:dyDescent="0.3">
      <c r="J609" s="25"/>
      <c r="K609" s="25" t="str">
        <f>'Template Format ANALISIS I'!D365</f>
        <v>B.U &amp; Kentungan (10%)</v>
      </c>
      <c r="L609" s="42"/>
      <c r="M609" s="44">
        <f>'Template Format ANALISIS I'!F365</f>
        <v>27675</v>
      </c>
    </row>
    <row r="610" spans="2:24" x14ac:dyDescent="0.3">
      <c r="J610" s="25"/>
      <c r="K610" s="25"/>
      <c r="L610" s="42"/>
      <c r="M610" s="44"/>
    </row>
    <row r="611" spans="2:24" x14ac:dyDescent="0.3">
      <c r="B611" s="71" t="s">
        <v>236</v>
      </c>
      <c r="C611" s="10" t="s">
        <v>39</v>
      </c>
      <c r="J611" s="25"/>
      <c r="K611" s="25"/>
      <c r="L611" s="42"/>
      <c r="M611" s="44"/>
    </row>
    <row r="612" spans="2:24" x14ac:dyDescent="0.3">
      <c r="B612" s="38">
        <v>1</v>
      </c>
      <c r="C612" s="32" t="s">
        <v>209</v>
      </c>
      <c r="D612" s="34" t="s">
        <v>64</v>
      </c>
      <c r="E612" s="35">
        <v>220.78</v>
      </c>
      <c r="F612" s="110">
        <f>'Template Format ANALISIS I'!F334 - 291381</f>
        <v>293104</v>
      </c>
      <c r="G612" s="36">
        <f>F612*E612</f>
        <v>64711501.119999997</v>
      </c>
      <c r="H612" s="32"/>
      <c r="I612" s="37">
        <f>'Template Format ANALISIS I'!B326</f>
        <v>1</v>
      </c>
      <c r="J612" s="37" t="str">
        <f>'Template Format ANALISIS I'!C326</f>
        <v>OH</v>
      </c>
      <c r="K612" s="37" t="str">
        <f>'Template Format ANALISIS I'!D326</f>
        <v xml:space="preserve">Pekerja </v>
      </c>
      <c r="L612" s="66">
        <f>'Template Format ANALISIS I'!E326</f>
        <v>110000</v>
      </c>
      <c r="M612" s="73">
        <f>'Template Format ANALISIS I'!F326</f>
        <v>110000</v>
      </c>
      <c r="V612" s="137"/>
      <c r="W612" s="6"/>
      <c r="X612" s="7"/>
    </row>
    <row r="613" spans="2:24" x14ac:dyDescent="0.3">
      <c r="B613" s="38"/>
      <c r="C613" s="32"/>
      <c r="D613" s="34"/>
      <c r="E613" s="35"/>
      <c r="F613" s="66"/>
      <c r="G613" s="36"/>
      <c r="H613" s="32"/>
      <c r="I613" s="37">
        <f>'Template Format ANALISIS I'!B327</f>
        <v>4.4999999999999998E-2</v>
      </c>
      <c r="J613" s="37" t="str">
        <f>'Template Format ANALISIS I'!C327</f>
        <v>OH</v>
      </c>
      <c r="K613" s="37" t="str">
        <f>'Template Format ANALISIS I'!D327</f>
        <v>Mandor</v>
      </c>
      <c r="L613" s="66">
        <f>'Template Format ANALISIS I'!E327</f>
        <v>120000</v>
      </c>
      <c r="M613" s="73">
        <f>'Template Format ANALISIS I'!F327</f>
        <v>5400</v>
      </c>
      <c r="V613" s="114"/>
      <c r="W613" s="115"/>
      <c r="X613" s="7"/>
    </row>
    <row r="614" spans="2:24" x14ac:dyDescent="0.3">
      <c r="B614" s="38"/>
      <c r="C614" s="32"/>
      <c r="D614" s="34"/>
      <c r="E614" s="35"/>
      <c r="F614" s="66"/>
      <c r="G614" s="36"/>
      <c r="H614" s="32"/>
      <c r="I614" s="37">
        <f>'Template Format ANALISIS I'!B328</f>
        <v>0.45</v>
      </c>
      <c r="J614" s="37" t="str">
        <f>'Template Format ANALISIS I'!C328</f>
        <v>OH</v>
      </c>
      <c r="K614" s="37" t="str">
        <f>'Template Format ANALISIS I'!D328</f>
        <v xml:space="preserve">Tukang </v>
      </c>
      <c r="L614" s="66">
        <f>'Template Format ANALISIS I'!E328</f>
        <v>130000</v>
      </c>
      <c r="M614" s="73">
        <f>'Template Format ANALISIS I'!F328</f>
        <v>58500</v>
      </c>
      <c r="V614" s="137"/>
      <c r="W614" s="141"/>
      <c r="X614" s="7"/>
    </row>
    <row r="615" spans="2:24" x14ac:dyDescent="0.3">
      <c r="B615" s="38"/>
      <c r="C615" s="32"/>
      <c r="D615" s="34"/>
      <c r="E615" s="35"/>
      <c r="F615" s="66"/>
      <c r="G615" s="36"/>
      <c r="H615" s="32"/>
      <c r="I615" s="37">
        <f>'Template Format ANALISIS I'!B329</f>
        <v>4.4999999999999998E-2</v>
      </c>
      <c r="J615" s="37" t="str">
        <f>'Template Format ANALISIS I'!C329</f>
        <v>OH</v>
      </c>
      <c r="K615" s="37" t="str">
        <f>'Template Format ANALISIS I'!D329</f>
        <v>Kepala Tukang</v>
      </c>
      <c r="L615" s="66">
        <f>'Template Format ANALISIS I'!E329</f>
        <v>140000</v>
      </c>
      <c r="M615" s="73">
        <f>'Template Format ANALISIS I'!F329</f>
        <v>6300</v>
      </c>
    </row>
    <row r="616" spans="2:24" x14ac:dyDescent="0.3">
      <c r="B616" s="38"/>
      <c r="C616" s="32"/>
      <c r="D616" s="34"/>
      <c r="E616" s="35"/>
      <c r="F616" s="66"/>
      <c r="G616" s="36"/>
      <c r="H616" s="32"/>
      <c r="I616" s="37">
        <f>'Template Format ANALISIS I'!B330</f>
        <v>1.1000000000000001</v>
      </c>
      <c r="J616" s="37" t="str">
        <f>'Template Format ANALISIS I'!C330</f>
        <v>Dos</v>
      </c>
      <c r="K616" s="37" t="str">
        <f>'Template Format ANALISIS I'!D330</f>
        <v>Tegel</v>
      </c>
      <c r="L616" s="66">
        <f>'Template Format ANALISIS I'!E330</f>
        <v>300000</v>
      </c>
      <c r="M616" s="73">
        <f>'Template Format ANALISIS I'!F330</f>
        <v>330000</v>
      </c>
    </row>
    <row r="617" spans="2:24" x14ac:dyDescent="0.3">
      <c r="B617" s="38"/>
      <c r="C617" s="32"/>
      <c r="D617" s="34"/>
      <c r="E617" s="35"/>
      <c r="F617" s="66"/>
      <c r="G617" s="36"/>
      <c r="H617" s="32"/>
      <c r="I617" s="37">
        <f>'Template Format ANALISIS I'!B331</f>
        <v>3.5999999999999997E-2</v>
      </c>
      <c r="J617" s="37" t="str">
        <f>'Template Format ANALISIS I'!C331</f>
        <v>M3</v>
      </c>
      <c r="K617" s="37" t="str">
        <f>'Template Format ANALISIS I'!D331</f>
        <v>Pasir Pasang</v>
      </c>
      <c r="L617" s="66">
        <f>'Template Format ANALISIS I'!E331</f>
        <v>200000</v>
      </c>
      <c r="M617" s="73">
        <f>'Template Format ANALISIS I'!F331</f>
        <v>7199.9999999999991</v>
      </c>
    </row>
    <row r="618" spans="2:24" x14ac:dyDescent="0.3">
      <c r="B618" s="38"/>
      <c r="C618" s="32"/>
      <c r="D618" s="34"/>
      <c r="E618" s="35"/>
      <c r="F618" s="66"/>
      <c r="G618" s="36"/>
      <c r="H618" s="32"/>
      <c r="I618" s="37">
        <f>'Template Format ANALISIS I'!B332</f>
        <v>9.3000000000000007</v>
      </c>
      <c r="J618" s="37" t="str">
        <f>'Template Format ANALISIS I'!C332</f>
        <v>Kg</v>
      </c>
      <c r="K618" s="37" t="str">
        <f>'Template Format ANALISIS I'!D332</f>
        <v>Semen 50 Kg</v>
      </c>
      <c r="L618" s="66">
        <f>'Template Format ANALISIS I'!E332</f>
        <v>1500</v>
      </c>
      <c r="M618" s="73">
        <f>'Template Format ANALISIS I'!F332</f>
        <v>13950.000000000002</v>
      </c>
    </row>
    <row r="619" spans="2:24" x14ac:dyDescent="0.3">
      <c r="B619" s="38"/>
      <c r="C619" s="32"/>
      <c r="D619" s="34"/>
      <c r="E619" s="35"/>
      <c r="F619" s="66"/>
      <c r="G619" s="36"/>
      <c r="H619" s="32"/>
      <c r="I619" s="37"/>
      <c r="J619" s="37"/>
      <c r="K619" s="37" t="str">
        <f>'Template Format ANALISIS I'!D333</f>
        <v>B.U &amp; Kentungan (10%)</v>
      </c>
      <c r="L619" s="66"/>
      <c r="M619" s="73">
        <f>'Template Format ANALISIS I'!F333</f>
        <v>53135</v>
      </c>
    </row>
    <row r="620" spans="2:24" x14ac:dyDescent="0.3">
      <c r="B620" s="38"/>
      <c r="C620" s="32"/>
      <c r="D620" s="34"/>
      <c r="E620" s="35"/>
      <c r="F620" s="66"/>
      <c r="G620" s="36"/>
      <c r="H620" s="32"/>
      <c r="I620" s="37"/>
      <c r="J620" s="66"/>
      <c r="K620" s="66"/>
      <c r="L620" s="66"/>
      <c r="M620" s="73"/>
    </row>
    <row r="621" spans="2:24" x14ac:dyDescent="0.3">
      <c r="B621" s="38">
        <v>2</v>
      </c>
      <c r="C621" s="32" t="s">
        <v>210</v>
      </c>
      <c r="D621" s="34" t="s">
        <v>64</v>
      </c>
      <c r="E621" s="35">
        <v>9.68</v>
      </c>
      <c r="F621" s="110">
        <f>'Template Format ANALISIS I'!F345 - 66973</f>
        <v>249057</v>
      </c>
      <c r="G621" s="36">
        <f>F621*E621</f>
        <v>2410871.7599999998</v>
      </c>
      <c r="H621" s="32"/>
      <c r="I621" s="37">
        <f>'Template Format ANALISIS I'!B337</f>
        <v>0.7</v>
      </c>
      <c r="J621" s="37" t="str">
        <f>'Template Format ANALISIS I'!C337</f>
        <v>OH</v>
      </c>
      <c r="K621" s="37" t="str">
        <f>'Template Format ANALISIS I'!D337</f>
        <v xml:space="preserve">Pekerja </v>
      </c>
      <c r="L621" s="66">
        <f>'Template Format ANALISIS I'!E337</f>
        <v>110000</v>
      </c>
      <c r="M621" s="73">
        <f>'Template Format ANALISIS I'!F337</f>
        <v>77000</v>
      </c>
    </row>
    <row r="622" spans="2:24" x14ac:dyDescent="0.3">
      <c r="B622" s="38"/>
      <c r="C622" s="32"/>
      <c r="D622" s="34"/>
      <c r="E622" s="35"/>
      <c r="F622" s="66"/>
      <c r="G622" s="36"/>
      <c r="H622" s="32"/>
      <c r="I622" s="37">
        <f>'Template Format ANALISIS I'!B338</f>
        <v>3.5000000000000003E-2</v>
      </c>
      <c r="J622" s="37" t="str">
        <f>'Template Format ANALISIS I'!C338</f>
        <v>OH</v>
      </c>
      <c r="K622" s="37" t="str">
        <f>'Template Format ANALISIS I'!D338</f>
        <v>Mandor</v>
      </c>
      <c r="L622" s="66">
        <f>'Template Format ANALISIS I'!E338</f>
        <v>120000</v>
      </c>
      <c r="M622" s="73">
        <f>'Template Format ANALISIS I'!F338</f>
        <v>4200</v>
      </c>
    </row>
    <row r="623" spans="2:24" x14ac:dyDescent="0.3">
      <c r="B623" s="38"/>
      <c r="C623" s="32"/>
      <c r="D623" s="34"/>
      <c r="E623" s="35"/>
      <c r="F623" s="66"/>
      <c r="G623" s="36"/>
      <c r="H623" s="32"/>
      <c r="I623" s="37">
        <f>'Template Format ANALISIS I'!B339</f>
        <v>0.35</v>
      </c>
      <c r="J623" s="37" t="str">
        <f>'Template Format ANALISIS I'!C339</f>
        <v>OH</v>
      </c>
      <c r="K623" s="37" t="str">
        <f>'Template Format ANALISIS I'!D339</f>
        <v xml:space="preserve">Tukang </v>
      </c>
      <c r="L623" s="66">
        <f>'Template Format ANALISIS I'!E339</f>
        <v>130000</v>
      </c>
      <c r="M623" s="73">
        <f>'Template Format ANALISIS I'!F339</f>
        <v>45500</v>
      </c>
    </row>
    <row r="624" spans="2:24" x14ac:dyDescent="0.3">
      <c r="B624" s="38"/>
      <c r="C624" s="32"/>
      <c r="D624" s="34"/>
      <c r="E624" s="35"/>
      <c r="F624" s="66"/>
      <c r="G624" s="36"/>
      <c r="H624" s="32"/>
      <c r="I624" s="37">
        <f>'Template Format ANALISIS I'!B340</f>
        <v>3.5000000000000003E-2</v>
      </c>
      <c r="J624" s="37" t="str">
        <f>'Template Format ANALISIS I'!C340</f>
        <v>OH</v>
      </c>
      <c r="K624" s="37" t="str">
        <f>'Template Format ANALISIS I'!D340</f>
        <v>Kepala Tukang</v>
      </c>
      <c r="L624" s="66">
        <f>'Template Format ANALISIS I'!E340</f>
        <v>140000</v>
      </c>
      <c r="M624" s="73">
        <f>'Template Format ANALISIS I'!F340</f>
        <v>4900.0000000000009</v>
      </c>
    </row>
    <row r="625" spans="2:13" x14ac:dyDescent="0.3">
      <c r="B625" s="38"/>
      <c r="C625" s="32"/>
      <c r="D625" s="34"/>
      <c r="E625" s="35"/>
      <c r="F625" s="66"/>
      <c r="G625" s="36"/>
      <c r="H625" s="32"/>
      <c r="I625" s="37">
        <f>'Template Format ANALISIS I'!B341</f>
        <v>1.1000000000000001</v>
      </c>
      <c r="J625" s="37" t="str">
        <f>'Template Format ANALISIS I'!C341</f>
        <v>Dos</v>
      </c>
      <c r="K625" s="37" t="str">
        <f>'Template Format ANALISIS I'!D341</f>
        <v>Tegel</v>
      </c>
      <c r="L625" s="66">
        <f>'Template Format ANALISIS I'!E341</f>
        <v>120000</v>
      </c>
      <c r="M625" s="73">
        <f>'Template Format ANALISIS I'!F341</f>
        <v>132000</v>
      </c>
    </row>
    <row r="626" spans="2:13" x14ac:dyDescent="0.3">
      <c r="B626" s="38"/>
      <c r="C626" s="32"/>
      <c r="D626" s="34"/>
      <c r="E626" s="35"/>
      <c r="F626" s="66"/>
      <c r="G626" s="36"/>
      <c r="H626" s="32"/>
      <c r="I626" s="37">
        <f>'Template Format ANALISIS I'!B342</f>
        <v>4.4999999999999998E-2</v>
      </c>
      <c r="J626" s="37" t="str">
        <f>'Template Format ANALISIS I'!C342</f>
        <v>M3</v>
      </c>
      <c r="K626" s="37" t="str">
        <f>'Template Format ANALISIS I'!D342</f>
        <v>Pasir Pasang</v>
      </c>
      <c r="L626" s="66">
        <f>'Template Format ANALISIS I'!E342</f>
        <v>200000</v>
      </c>
      <c r="M626" s="73">
        <f>'Template Format ANALISIS I'!F342</f>
        <v>9000</v>
      </c>
    </row>
    <row r="627" spans="2:13" x14ac:dyDescent="0.3">
      <c r="B627" s="38"/>
      <c r="C627" s="32"/>
      <c r="D627" s="34"/>
      <c r="E627" s="35"/>
      <c r="F627" s="66"/>
      <c r="G627" s="36"/>
      <c r="H627" s="32"/>
      <c r="I627" s="37">
        <f>'Template Format ANALISIS I'!B343</f>
        <v>9.8000000000000007</v>
      </c>
      <c r="J627" s="37" t="str">
        <f>'Template Format ANALISIS I'!C343</f>
        <v>Kg</v>
      </c>
      <c r="K627" s="37" t="str">
        <f>'Template Format ANALISIS I'!D343</f>
        <v>Semen 50 Kg</v>
      </c>
      <c r="L627" s="66">
        <f>'Template Format ANALISIS I'!E343</f>
        <v>1500</v>
      </c>
      <c r="M627" s="73">
        <f>'Template Format ANALISIS I'!F343</f>
        <v>14700.000000000002</v>
      </c>
    </row>
    <row r="628" spans="2:13" x14ac:dyDescent="0.3">
      <c r="B628" s="38"/>
      <c r="C628" s="32"/>
      <c r="D628" s="34"/>
      <c r="E628" s="35"/>
      <c r="F628" s="66"/>
      <c r="G628" s="36"/>
      <c r="H628" s="32"/>
      <c r="I628" s="37"/>
      <c r="J628" s="37"/>
      <c r="K628" s="37" t="str">
        <f>'Template Format ANALISIS I'!D344</f>
        <v>B.U &amp; Kentungan (10%)</v>
      </c>
      <c r="L628" s="66">
        <f>'Template Format ANALISIS I'!E344</f>
        <v>0</v>
      </c>
      <c r="M628" s="73">
        <f>'Template Format ANALISIS I'!F344</f>
        <v>28730</v>
      </c>
    </row>
    <row r="629" spans="2:13" x14ac:dyDescent="0.3">
      <c r="I629" s="37"/>
    </row>
    <row r="630" spans="2:13" x14ac:dyDescent="0.3">
      <c r="B630" s="13">
        <v>3</v>
      </c>
      <c r="C630" s="1" t="s">
        <v>212</v>
      </c>
      <c r="D630" s="2" t="s">
        <v>64</v>
      </c>
      <c r="E630" s="11">
        <v>15.6</v>
      </c>
      <c r="F630" s="111">
        <v>120000</v>
      </c>
      <c r="I630" s="122">
        <v>5</v>
      </c>
      <c r="J630" s="13" t="s">
        <v>15</v>
      </c>
      <c r="K630" s="13" t="s">
        <v>16</v>
      </c>
      <c r="L630" s="121">
        <v>110000</v>
      </c>
    </row>
    <row r="632" spans="2:13" x14ac:dyDescent="0.3">
      <c r="B632" s="71" t="s">
        <v>132</v>
      </c>
      <c r="C632" s="10" t="s">
        <v>62</v>
      </c>
    </row>
    <row r="633" spans="2:13" x14ac:dyDescent="0.3">
      <c r="B633" s="38">
        <v>1</v>
      </c>
      <c r="C633" s="16" t="s">
        <v>63</v>
      </c>
      <c r="D633" s="34" t="s">
        <v>64</v>
      </c>
      <c r="E633" s="35">
        <v>12.25</v>
      </c>
      <c r="F633" s="66">
        <f>'Template Format ANALISIS I'!F70</f>
        <v>95005.35</v>
      </c>
      <c r="G633" s="36">
        <f>F633*E633</f>
        <v>1163815.5375000001</v>
      </c>
      <c r="H633" s="32"/>
      <c r="I633" s="37">
        <f>'Template Format ANALISIS I'!B63</f>
        <v>0.11600000000000001</v>
      </c>
      <c r="J633" s="37" t="str">
        <f>'Template Format ANALISIS I'!C63</f>
        <v>OH</v>
      </c>
      <c r="K633" s="37" t="str">
        <f>'Template Format ANALISIS I'!D63</f>
        <v xml:space="preserve">Pekerja </v>
      </c>
      <c r="L633" s="80">
        <f>'Template Format ANALISIS I'!E63</f>
        <v>110000</v>
      </c>
      <c r="M633" s="36">
        <f>'Template Format ANALISIS I'!F63</f>
        <v>12760</v>
      </c>
    </row>
    <row r="634" spans="2:13" x14ac:dyDescent="0.3">
      <c r="B634" s="38"/>
      <c r="C634" s="32"/>
      <c r="D634" s="34"/>
      <c r="E634" s="35"/>
      <c r="F634" s="66"/>
      <c r="G634" s="36"/>
      <c r="H634" s="32"/>
      <c r="I634" s="37">
        <f>'Template Format ANALISIS I'!B64</f>
        <v>5.1000000000000004E-3</v>
      </c>
      <c r="J634" s="37" t="str">
        <f>'Template Format ANALISIS I'!C64</f>
        <v>OH</v>
      </c>
      <c r="K634" s="37" t="str">
        <f>'Template Format ANALISIS I'!D64</f>
        <v>Mandor</v>
      </c>
      <c r="L634" s="80">
        <f>'Template Format ANALISIS I'!E64</f>
        <v>120000</v>
      </c>
      <c r="M634" s="36">
        <f>'Template Format ANALISIS I'!F64</f>
        <v>612</v>
      </c>
    </row>
    <row r="635" spans="2:13" x14ac:dyDescent="0.3">
      <c r="B635" s="38"/>
      <c r="C635" s="32"/>
      <c r="D635" s="34"/>
      <c r="E635" s="35"/>
      <c r="F635" s="66"/>
      <c r="G635" s="36"/>
      <c r="H635" s="32"/>
      <c r="I635" s="37">
        <f>'Template Format ANALISIS I'!B65</f>
        <v>0.17400000000000002</v>
      </c>
      <c r="J635" s="37" t="str">
        <f>'Template Format ANALISIS I'!C65</f>
        <v>OH</v>
      </c>
      <c r="K635" s="37" t="str">
        <f>'Template Format ANALISIS I'!D65</f>
        <v xml:space="preserve">Tukang </v>
      </c>
      <c r="L635" s="80">
        <f>'Template Format ANALISIS I'!E65</f>
        <v>130000</v>
      </c>
      <c r="M635" s="36">
        <f>'Template Format ANALISIS I'!F65</f>
        <v>22620.000000000004</v>
      </c>
    </row>
    <row r="636" spans="2:13" x14ac:dyDescent="0.3">
      <c r="B636" s="38"/>
      <c r="C636" s="32"/>
      <c r="D636" s="34"/>
      <c r="E636" s="35"/>
      <c r="F636" s="66"/>
      <c r="G636" s="36"/>
      <c r="H636" s="32"/>
      <c r="I636" s="37">
        <f>'Template Format ANALISIS I'!B66</f>
        <v>5.1000000000000004E-3</v>
      </c>
      <c r="J636" s="37" t="str">
        <f>'Template Format ANALISIS I'!C66</f>
        <v>OH</v>
      </c>
      <c r="K636" s="37" t="str">
        <f>'Template Format ANALISIS I'!D66</f>
        <v>Kepala Tukang</v>
      </c>
      <c r="L636" s="80">
        <f>'Template Format ANALISIS I'!E66</f>
        <v>140000</v>
      </c>
      <c r="M636" s="36">
        <f>'Template Format ANALISIS I'!F66</f>
        <v>714</v>
      </c>
    </row>
    <row r="637" spans="2:13" x14ac:dyDescent="0.3">
      <c r="B637" s="38"/>
      <c r="C637" s="32"/>
      <c r="D637" s="34"/>
      <c r="E637" s="35"/>
      <c r="F637" s="66"/>
      <c r="G637" s="36"/>
      <c r="H637" s="32"/>
      <c r="I637" s="37">
        <f>'Template Format ANALISIS I'!B67</f>
        <v>0.38190000000000002</v>
      </c>
      <c r="J637" s="37" t="str">
        <f>'Template Format ANALISIS I'!C67</f>
        <v>Lbr</v>
      </c>
      <c r="K637" s="37" t="str">
        <f>'Template Format ANALISIS I'!D67</f>
        <v xml:space="preserve">Gypsum Board </v>
      </c>
      <c r="L637" s="80">
        <f>'Template Format ANALISIS I'!E67</f>
        <v>125000</v>
      </c>
      <c r="M637" s="36">
        <f>'Template Format ANALISIS I'!F67</f>
        <v>47737.5</v>
      </c>
    </row>
    <row r="638" spans="2:13" x14ac:dyDescent="0.3">
      <c r="B638" s="38"/>
      <c r="C638" s="32"/>
      <c r="D638" s="34"/>
      <c r="E638" s="35"/>
      <c r="F638" s="66"/>
      <c r="G638" s="36"/>
      <c r="H638" s="32"/>
      <c r="I638" s="37">
        <f>'Template Format ANALISIS I'!B68</f>
        <v>0.11</v>
      </c>
      <c r="J638" s="37" t="str">
        <f>'Template Format ANALISIS I'!C68</f>
        <v xml:space="preserve">Doz </v>
      </c>
      <c r="K638" s="37" t="str">
        <f>'Template Format ANALISIS I'!D68</f>
        <v>Paku/sekrup</v>
      </c>
      <c r="L638" s="80">
        <f>'Template Format ANALISIS I'!E68</f>
        <v>17500</v>
      </c>
      <c r="M638" s="36">
        <f>'Template Format ANALISIS I'!F68</f>
        <v>1925</v>
      </c>
    </row>
    <row r="639" spans="2:13" x14ac:dyDescent="0.3">
      <c r="B639" s="38"/>
      <c r="C639" s="32"/>
      <c r="D639" s="34"/>
      <c r="E639" s="35"/>
      <c r="F639" s="66"/>
      <c r="G639" s="36"/>
      <c r="H639" s="32"/>
      <c r="J639" s="38"/>
      <c r="K639" s="37" t="str">
        <f>'Template Format ANALISIS I'!D69</f>
        <v>B.U &amp; Kentungan (10%)</v>
      </c>
      <c r="M639" s="36">
        <f>'Template Format ANALISIS I'!F69</f>
        <v>8636.85</v>
      </c>
    </row>
    <row r="640" spans="2:13" x14ac:dyDescent="0.3">
      <c r="B640" s="38"/>
      <c r="C640" s="32"/>
      <c r="D640" s="34"/>
      <c r="E640" s="35"/>
      <c r="F640" s="66"/>
      <c r="G640" s="36"/>
      <c r="H640" s="32"/>
      <c r="J640" s="38"/>
      <c r="K640" s="37"/>
      <c r="M640" s="36"/>
    </row>
    <row r="641" spans="2:13" x14ac:dyDescent="0.3">
      <c r="B641" s="38">
        <v>3</v>
      </c>
      <c r="C641" s="32" t="s">
        <v>213</v>
      </c>
      <c r="D641" s="34" t="s">
        <v>173</v>
      </c>
      <c r="E641" s="35">
        <v>14</v>
      </c>
      <c r="F641" s="110">
        <f>'Template Format ANALISIS I'!F355 - 26939</f>
        <v>43857</v>
      </c>
      <c r="G641" s="36">
        <f>F641*E641</f>
        <v>613998</v>
      </c>
      <c r="H641" s="32"/>
      <c r="I641" s="131">
        <f>'Template Format ANALISIS I'!B348</f>
        <v>0.12</v>
      </c>
      <c r="J641" s="131" t="str">
        <f>'Template Format ANALISIS I'!C348</f>
        <v>OH</v>
      </c>
      <c r="K641" s="131" t="str">
        <f>'Template Format ANALISIS I'!D348</f>
        <v xml:space="preserve">Pekerja </v>
      </c>
      <c r="L641" s="80">
        <f>'Template Format ANALISIS I'!E348</f>
        <v>110000</v>
      </c>
      <c r="M641" s="73">
        <f>'Template Format ANALISIS I'!F348</f>
        <v>13200</v>
      </c>
    </row>
    <row r="642" spans="2:13" x14ac:dyDescent="0.3">
      <c r="B642" s="38"/>
      <c r="C642" s="32"/>
      <c r="D642" s="34"/>
      <c r="E642" s="35"/>
      <c r="F642" s="80"/>
      <c r="G642" s="36"/>
      <c r="H642" s="32"/>
      <c r="I642" s="131">
        <f>'Template Format ANALISIS I'!B349</f>
        <v>1.2E-2</v>
      </c>
      <c r="J642" s="131" t="str">
        <f>'Template Format ANALISIS I'!C349</f>
        <v>OH</v>
      </c>
      <c r="K642" s="131" t="str">
        <f>'Template Format ANALISIS I'!D349</f>
        <v>Mandor</v>
      </c>
      <c r="L642" s="80">
        <f>'Template Format ANALISIS I'!E349</f>
        <v>120000</v>
      </c>
      <c r="M642" s="73">
        <f>'Template Format ANALISIS I'!F349</f>
        <v>1440</v>
      </c>
    </row>
    <row r="643" spans="2:13" x14ac:dyDescent="0.3">
      <c r="B643" s="38"/>
      <c r="C643" s="32"/>
      <c r="D643" s="34"/>
      <c r="E643" s="35"/>
      <c r="F643" s="80"/>
      <c r="G643" s="36"/>
      <c r="H643" s="32"/>
      <c r="I643" s="131">
        <f>'Template Format ANALISIS I'!B350</f>
        <v>0.18</v>
      </c>
      <c r="J643" s="131" t="str">
        <f>'Template Format ANALISIS I'!C350</f>
        <v>OH</v>
      </c>
      <c r="K643" s="131" t="str">
        <f>'Template Format ANALISIS I'!D350</f>
        <v>Tukang</v>
      </c>
      <c r="L643" s="80">
        <f>'Template Format ANALISIS I'!E350</f>
        <v>130000</v>
      </c>
      <c r="M643" s="73">
        <f>'Template Format ANALISIS I'!F350</f>
        <v>23400</v>
      </c>
    </row>
    <row r="644" spans="2:13" x14ac:dyDescent="0.3">
      <c r="B644" s="38"/>
      <c r="C644" s="32"/>
      <c r="D644" s="34"/>
      <c r="E644" s="35"/>
      <c r="F644" s="80"/>
      <c r="G644" s="36"/>
      <c r="H644" s="32"/>
      <c r="I644" s="131">
        <f>'Template Format ANALISIS I'!B351</f>
        <v>1.7999999999999999E-2</v>
      </c>
      <c r="J644" s="131" t="str">
        <f>'Template Format ANALISIS I'!C351</f>
        <v>OH</v>
      </c>
      <c r="K644" s="131" t="str">
        <f>'Template Format ANALISIS I'!D351</f>
        <v>Kepala Tukang</v>
      </c>
      <c r="L644" s="80">
        <f>'Template Format ANALISIS I'!E351</f>
        <v>140000</v>
      </c>
      <c r="M644" s="73">
        <f>'Template Format ANALISIS I'!F351</f>
        <v>2520</v>
      </c>
    </row>
    <row r="645" spans="2:13" x14ac:dyDescent="0.3">
      <c r="B645" s="38"/>
      <c r="C645" s="32"/>
      <c r="D645" s="34"/>
      <c r="E645" s="35"/>
      <c r="F645" s="80"/>
      <c r="G645" s="36"/>
      <c r="H645" s="32"/>
      <c r="I645" s="131">
        <f>'Template Format ANALISIS I'!B352</f>
        <v>1.05</v>
      </c>
      <c r="J645" s="131" t="str">
        <f>'Template Format ANALISIS I'!C352</f>
        <v>M1</v>
      </c>
      <c r="K645" s="131" t="str">
        <f>'Template Format ANALISIS I'!D352</f>
        <v>Gypsum Profil</v>
      </c>
      <c r="L645" s="80">
        <f>'Template Format ANALISIS I'!E352</f>
        <v>22500</v>
      </c>
      <c r="M645" s="73">
        <f>'Template Format ANALISIS I'!F352</f>
        <v>23625</v>
      </c>
    </row>
    <row r="646" spans="2:13" x14ac:dyDescent="0.3">
      <c r="B646" s="38"/>
      <c r="C646" s="32"/>
      <c r="D646" s="34"/>
      <c r="E646" s="35"/>
      <c r="F646" s="80"/>
      <c r="G646" s="36"/>
      <c r="H646" s="32"/>
      <c r="I646" s="131">
        <f>'Template Format ANALISIS I'!B353</f>
        <v>0.01</v>
      </c>
      <c r="J646" s="131" t="str">
        <f>'Template Format ANALISIS I'!C353</f>
        <v xml:space="preserve">Doz </v>
      </c>
      <c r="K646" s="131" t="str">
        <f>'Template Format ANALISIS I'!D353</f>
        <v>Paku/sekrup</v>
      </c>
      <c r="L646" s="80">
        <f>'Template Format ANALISIS I'!E353</f>
        <v>17500</v>
      </c>
      <c r="M646" s="73">
        <f>'Template Format ANALISIS I'!F353</f>
        <v>175</v>
      </c>
    </row>
    <row r="647" spans="2:13" x14ac:dyDescent="0.3">
      <c r="B647" s="38"/>
      <c r="C647" s="32"/>
      <c r="D647" s="34"/>
      <c r="E647" s="35"/>
      <c r="F647" s="80"/>
      <c r="G647" s="36"/>
      <c r="H647" s="32"/>
      <c r="I647" s="131"/>
      <c r="J647" s="131"/>
      <c r="K647" s="131" t="str">
        <f>'Template Format ANALISIS I'!D354</f>
        <v>B.U &amp; Kentungan (10%)</v>
      </c>
      <c r="L647" s="80"/>
      <c r="M647" s="73">
        <f>'Template Format ANALISIS I'!F354</f>
        <v>6436</v>
      </c>
    </row>
    <row r="648" spans="2:13" x14ac:dyDescent="0.3">
      <c r="I648" s="37"/>
    </row>
    <row r="649" spans="2:13" x14ac:dyDescent="0.3">
      <c r="B649" s="13">
        <v>4</v>
      </c>
      <c r="C649" s="1" t="s">
        <v>70</v>
      </c>
      <c r="D649" s="2" t="s">
        <v>64</v>
      </c>
      <c r="E649" s="11">
        <v>220.78</v>
      </c>
      <c r="F649" s="42">
        <f>'Template Format ANALISIS I'!F81</f>
        <v>46475</v>
      </c>
      <c r="G649" s="36">
        <f>F649*E649</f>
        <v>10260750.5</v>
      </c>
      <c r="I649" s="25">
        <f>'Template Format ANALISIS I'!B73</f>
        <v>0.05</v>
      </c>
      <c r="J649" s="25" t="str">
        <f>'Template Format ANALISIS I'!C73</f>
        <v>OH</v>
      </c>
      <c r="K649" s="25" t="str">
        <f>'Template Format ANALISIS I'!D73</f>
        <v xml:space="preserve">Pekerja </v>
      </c>
      <c r="L649" s="74">
        <f>'Template Format ANALISIS I'!E73</f>
        <v>110000</v>
      </c>
      <c r="M649" s="12">
        <f>'Template Format ANALISIS I'!F73</f>
        <v>5500</v>
      </c>
    </row>
    <row r="650" spans="2:13" x14ac:dyDescent="0.3">
      <c r="I650" s="25">
        <f>'Template Format ANALISIS I'!B74</f>
        <v>2.5000000000000001E-3</v>
      </c>
      <c r="J650" s="25" t="str">
        <f>'Template Format ANALISIS I'!C74</f>
        <v>OH</v>
      </c>
      <c r="K650" s="25" t="str">
        <f>'Template Format ANALISIS I'!D74</f>
        <v>Mandor</v>
      </c>
      <c r="L650" s="74">
        <f>'Template Format ANALISIS I'!E74</f>
        <v>120000</v>
      </c>
      <c r="M650" s="12">
        <f>'Template Format ANALISIS I'!F74</f>
        <v>300</v>
      </c>
    </row>
    <row r="651" spans="2:13" x14ac:dyDescent="0.3">
      <c r="I651" s="25">
        <f>'Template Format ANALISIS I'!B75</f>
        <v>7.4999999999999997E-2</v>
      </c>
      <c r="J651" s="25" t="str">
        <f>'Template Format ANALISIS I'!C75</f>
        <v>OH</v>
      </c>
      <c r="K651" s="25" t="str">
        <f>'Template Format ANALISIS I'!D75</f>
        <v xml:space="preserve">Tukang </v>
      </c>
      <c r="L651" s="74">
        <f>'Template Format ANALISIS I'!E75</f>
        <v>130000</v>
      </c>
      <c r="M651" s="12">
        <f>'Template Format ANALISIS I'!F75</f>
        <v>9750</v>
      </c>
    </row>
    <row r="652" spans="2:13" x14ac:dyDescent="0.3">
      <c r="I652" s="25">
        <f>'Template Format ANALISIS I'!B76</f>
        <v>7.4999999999999997E-3</v>
      </c>
      <c r="J652" s="25" t="str">
        <f>'Template Format ANALISIS I'!C76</f>
        <v>OH</v>
      </c>
      <c r="K652" s="25" t="str">
        <f>'Template Format ANALISIS I'!D76</f>
        <v>Kepala Tukang</v>
      </c>
      <c r="L652" s="74">
        <f>'Template Format ANALISIS I'!E76</f>
        <v>140000</v>
      </c>
      <c r="M652" s="12">
        <f>'Template Format ANALISIS I'!F76</f>
        <v>1050</v>
      </c>
    </row>
    <row r="653" spans="2:13" x14ac:dyDescent="0.3">
      <c r="I653" s="25">
        <f>'Template Format ANALISIS I'!B77</f>
        <v>0.3</v>
      </c>
      <c r="J653" s="25" t="str">
        <f>'Template Format ANALISIS I'!C77</f>
        <v>Kg</v>
      </c>
      <c r="K653" s="25" t="str">
        <f>'Template Format ANALISIS I'!D77</f>
        <v>Cat Tembok</v>
      </c>
      <c r="L653" s="74">
        <f>'Template Format ANALISIS I'!E77</f>
        <v>60500</v>
      </c>
      <c r="M653" s="12">
        <f>'Template Format ANALISIS I'!F77</f>
        <v>18150</v>
      </c>
    </row>
    <row r="654" spans="2:13" x14ac:dyDescent="0.3">
      <c r="I654" s="25">
        <f>'Template Format ANALISIS I'!B78</f>
        <v>0.15</v>
      </c>
      <c r="J654" s="25" t="str">
        <f>'Template Format ANALISIS I'!C78</f>
        <v>Kg</v>
      </c>
      <c r="K654" s="25" t="str">
        <f>'Template Format ANALISIS I'!D78</f>
        <v>Cat Dasar</v>
      </c>
      <c r="L654" s="74">
        <f>'Template Format ANALISIS I'!E78</f>
        <v>45000</v>
      </c>
      <c r="M654" s="12">
        <f>'Template Format ANALISIS I'!F78</f>
        <v>6750</v>
      </c>
    </row>
    <row r="655" spans="2:13" x14ac:dyDescent="0.3">
      <c r="I655" s="25">
        <f>'Template Format ANALISIS I'!B79</f>
        <v>0.1</v>
      </c>
      <c r="J655" s="25" t="str">
        <f>'Template Format ANALISIS I'!C79</f>
        <v>Lbr</v>
      </c>
      <c r="K655" s="25" t="str">
        <f>'Template Format ANALISIS I'!D79</f>
        <v>Kertas Gosok</v>
      </c>
      <c r="L655" s="74">
        <f>'Template Format ANALISIS I'!E79</f>
        <v>7500</v>
      </c>
      <c r="M655" s="12">
        <f>'Template Format ANALISIS I'!F79</f>
        <v>750</v>
      </c>
    </row>
    <row r="656" spans="2:13" x14ac:dyDescent="0.3">
      <c r="K656" s="25" t="str">
        <f>'Template Format ANALISIS I'!D80</f>
        <v>B.U &amp; Kentungan (10%)</v>
      </c>
      <c r="M656" s="12">
        <f>'Template Format ANALISIS I'!F80</f>
        <v>4225</v>
      </c>
    </row>
    <row r="658" spans="2:13" x14ac:dyDescent="0.3">
      <c r="B658" s="72" t="s">
        <v>133</v>
      </c>
      <c r="C658" s="48" t="s">
        <v>102</v>
      </c>
      <c r="D658" s="52"/>
      <c r="E658" s="53"/>
      <c r="F658" s="67"/>
      <c r="G658" s="51"/>
    </row>
    <row r="659" spans="2:13" x14ac:dyDescent="0.3">
      <c r="B659" s="63">
        <v>1</v>
      </c>
      <c r="C659" s="16" t="s">
        <v>103</v>
      </c>
      <c r="D659" s="52" t="s">
        <v>104</v>
      </c>
      <c r="E659" s="53">
        <v>6</v>
      </c>
      <c r="F659" s="67">
        <f>'Template Format ANALISIS I'!F150</f>
        <v>52707.6</v>
      </c>
      <c r="G659" s="51">
        <f>F659*E659</f>
        <v>316245.59999999998</v>
      </c>
      <c r="I659" s="25">
        <f>'Template Format ANALISIS I'!B143</f>
        <v>3.5999999999999997E-2</v>
      </c>
      <c r="J659" s="25" t="str">
        <f>'Template Format ANALISIS I'!C143</f>
        <v>OH</v>
      </c>
      <c r="K659" s="25" t="str">
        <f>'Template Format ANALISIS I'!D143</f>
        <v xml:space="preserve">Pekerja </v>
      </c>
      <c r="L659" s="74">
        <f>'Template Format ANALISIS I'!E143</f>
        <v>110000</v>
      </c>
      <c r="M659" s="12">
        <f>'Template Format ANALISIS I'!F143</f>
        <v>3959.9999999999995</v>
      </c>
    </row>
    <row r="660" spans="2:13" x14ac:dyDescent="0.3">
      <c r="I660" s="25">
        <f>'Template Format ANALISIS I'!B144</f>
        <v>1.8E-3</v>
      </c>
      <c r="J660" s="25" t="str">
        <f>'Template Format ANALISIS I'!C144</f>
        <v>OH</v>
      </c>
      <c r="K660" s="25" t="str">
        <f>'Template Format ANALISIS I'!D144</f>
        <v>Mandor</v>
      </c>
      <c r="L660" s="74">
        <f>'Template Format ANALISIS I'!E144</f>
        <v>120000</v>
      </c>
      <c r="M660" s="12">
        <f>'Template Format ANALISIS I'!F144</f>
        <v>216</v>
      </c>
    </row>
    <row r="661" spans="2:13" x14ac:dyDescent="0.3">
      <c r="I661" s="25">
        <f>'Template Format ANALISIS I'!B145</f>
        <v>0.06</v>
      </c>
      <c r="J661" s="25" t="str">
        <f>'Template Format ANALISIS I'!C145</f>
        <v>OH</v>
      </c>
      <c r="K661" s="25" t="str">
        <f>'Template Format ANALISIS I'!D145</f>
        <v xml:space="preserve">Tukang </v>
      </c>
      <c r="L661" s="74">
        <f>'Template Format ANALISIS I'!E145</f>
        <v>130000</v>
      </c>
      <c r="M661" s="12">
        <f>'Template Format ANALISIS I'!F145</f>
        <v>7800</v>
      </c>
    </row>
    <row r="662" spans="2:13" x14ac:dyDescent="0.3">
      <c r="I662" s="25">
        <f>'Template Format ANALISIS I'!B146</f>
        <v>6.0000000000000001E-3</v>
      </c>
      <c r="J662" s="25" t="str">
        <f>'Template Format ANALISIS I'!C146</f>
        <v>OH</v>
      </c>
      <c r="K662" s="25" t="str">
        <f>'Template Format ANALISIS I'!D146</f>
        <v>Kepala Tukang</v>
      </c>
      <c r="L662" s="74">
        <f>'Template Format ANALISIS I'!E146</f>
        <v>140000</v>
      </c>
      <c r="M662" s="12">
        <f>'Template Format ANALISIS I'!F146</f>
        <v>840</v>
      </c>
    </row>
    <row r="663" spans="2:13" x14ac:dyDescent="0.3">
      <c r="I663" s="25">
        <f>'Template Format ANALISIS I'!B147</f>
        <v>1.2</v>
      </c>
      <c r="J663" s="25" t="str">
        <f>'Template Format ANALISIS I'!C147</f>
        <v>M</v>
      </c>
      <c r="K663" s="25" t="str">
        <f>'Template Format ANALISIS I'!D147</f>
        <v>Pipa PVC</v>
      </c>
      <c r="L663" s="74">
        <f>'Template Format ANALISIS I'!E147</f>
        <v>27000</v>
      </c>
      <c r="M663" s="12">
        <f>'Template Format ANALISIS I'!F147</f>
        <v>32400</v>
      </c>
    </row>
    <row r="664" spans="2:13" x14ac:dyDescent="0.3">
      <c r="I664" s="25">
        <f>'Template Format ANALISIS I'!B148</f>
        <v>1</v>
      </c>
      <c r="J664" s="25"/>
      <c r="K664" s="25" t="str">
        <f>'Template Format ANALISIS I'!D148</f>
        <v>Perlengkapan</v>
      </c>
      <c r="L664" s="74">
        <f>'Template Format ANALISIS I'!E148</f>
        <v>2700</v>
      </c>
      <c r="M664" s="12">
        <f>'Template Format ANALISIS I'!F148</f>
        <v>2700</v>
      </c>
    </row>
    <row r="665" spans="2:13" x14ac:dyDescent="0.3">
      <c r="K665" s="25" t="str">
        <f>'Template Format ANALISIS I'!D149</f>
        <v>B.U &amp; Kentungan (10%)</v>
      </c>
      <c r="M665" s="12">
        <f>'Template Format ANALISIS I'!F149</f>
        <v>4791.6000000000004</v>
      </c>
    </row>
    <row r="667" spans="2:13" x14ac:dyDescent="0.3">
      <c r="B667" s="13">
        <v>2</v>
      </c>
      <c r="C667" s="16" t="s">
        <v>109</v>
      </c>
      <c r="D667" s="47" t="s">
        <v>104</v>
      </c>
      <c r="E667" s="11">
        <v>8</v>
      </c>
      <c r="F667" s="42">
        <f>'Template Format ANALISIS I'!F160</f>
        <v>62717.599999999999</v>
      </c>
      <c r="G667" s="51">
        <f>F667*E667</f>
        <v>501740.79999999999</v>
      </c>
      <c r="I667" s="25">
        <f>'Template Format ANALISIS I'!B153</f>
        <v>3.5999999999999997E-2</v>
      </c>
      <c r="J667" s="25" t="str">
        <f>'Template Format ANALISIS I'!C153</f>
        <v>OH</v>
      </c>
      <c r="K667" s="25" t="str">
        <f>'Template Format ANALISIS I'!D153</f>
        <v xml:space="preserve">Pekerja </v>
      </c>
      <c r="L667" s="74">
        <f>'Template Format ANALISIS I'!E153</f>
        <v>110000</v>
      </c>
      <c r="M667" s="12">
        <f>'Template Format ANALISIS I'!F153</f>
        <v>3959.9999999999995</v>
      </c>
    </row>
    <row r="668" spans="2:13" x14ac:dyDescent="0.3">
      <c r="I668" s="25">
        <f>'Template Format ANALISIS I'!B154</f>
        <v>1.8E-3</v>
      </c>
      <c r="J668" s="25" t="str">
        <f>'Template Format ANALISIS I'!C154</f>
        <v>OH</v>
      </c>
      <c r="K668" s="25" t="str">
        <f>'Template Format ANALISIS I'!D154</f>
        <v>Mandor</v>
      </c>
      <c r="L668" s="74">
        <f>'Template Format ANALISIS I'!E154</f>
        <v>120000</v>
      </c>
      <c r="M668" s="12">
        <f>'Template Format ANALISIS I'!F154</f>
        <v>216</v>
      </c>
    </row>
    <row r="669" spans="2:13" x14ac:dyDescent="0.3">
      <c r="I669" s="25">
        <f>'Template Format ANALISIS I'!B155</f>
        <v>0.06</v>
      </c>
      <c r="J669" s="25" t="str">
        <f>'Template Format ANALISIS I'!C155</f>
        <v>OH</v>
      </c>
      <c r="K669" s="25" t="str">
        <f>'Template Format ANALISIS I'!D155</f>
        <v xml:space="preserve">Tukang </v>
      </c>
      <c r="L669" s="74">
        <f>'Template Format ANALISIS I'!E155</f>
        <v>130000</v>
      </c>
      <c r="M669" s="12">
        <f>'Template Format ANALISIS I'!F155</f>
        <v>7800</v>
      </c>
    </row>
    <row r="670" spans="2:13" x14ac:dyDescent="0.3">
      <c r="I670" s="25">
        <f>'Template Format ANALISIS I'!B156</f>
        <v>6.0000000000000001E-3</v>
      </c>
      <c r="J670" s="25" t="str">
        <f>'Template Format ANALISIS I'!C156</f>
        <v>OH</v>
      </c>
      <c r="K670" s="25" t="str">
        <f>'Template Format ANALISIS I'!D156</f>
        <v>Kepala Tukang</v>
      </c>
      <c r="L670" s="74">
        <f>'Template Format ANALISIS I'!E156</f>
        <v>140000</v>
      </c>
      <c r="M670" s="12">
        <f>'Template Format ANALISIS I'!F156</f>
        <v>840</v>
      </c>
    </row>
    <row r="671" spans="2:13" x14ac:dyDescent="0.3">
      <c r="I671" s="25">
        <f>'Template Format ANALISIS I'!B157</f>
        <v>1.2</v>
      </c>
      <c r="J671" s="25" t="str">
        <f>'Template Format ANALISIS I'!C157</f>
        <v>M</v>
      </c>
      <c r="K671" s="25" t="str">
        <f>'Template Format ANALISIS I'!D157</f>
        <v>Pipa PVC</v>
      </c>
      <c r="L671" s="74">
        <f>'Template Format ANALISIS I'!E157</f>
        <v>34000</v>
      </c>
      <c r="M671" s="12">
        <f>'Template Format ANALISIS I'!F157</f>
        <v>40800</v>
      </c>
    </row>
    <row r="672" spans="2:13" x14ac:dyDescent="0.3">
      <c r="I672" s="25">
        <f>'Template Format ANALISIS I'!B158</f>
        <v>1</v>
      </c>
      <c r="J672" s="25"/>
      <c r="K672" s="25" t="str">
        <f>'Template Format ANALISIS I'!D158</f>
        <v>Perlengkapan</v>
      </c>
      <c r="L672" s="74">
        <f>'Template Format ANALISIS I'!E158</f>
        <v>3400</v>
      </c>
      <c r="M672" s="12">
        <f>'Template Format ANALISIS I'!F158</f>
        <v>3400</v>
      </c>
    </row>
    <row r="673" spans="2:13" x14ac:dyDescent="0.3">
      <c r="K673" s="25" t="str">
        <f>'Template Format ANALISIS I'!D159</f>
        <v>B.U &amp; Kentungan (10%)</v>
      </c>
      <c r="M673" s="12">
        <f>'Template Format ANALISIS I'!F159</f>
        <v>5701.6</v>
      </c>
    </row>
    <row r="675" spans="2:13" x14ac:dyDescent="0.3">
      <c r="B675" s="13">
        <v>3</v>
      </c>
      <c r="C675" s="16" t="s">
        <v>112</v>
      </c>
      <c r="D675" s="47" t="s">
        <v>104</v>
      </c>
      <c r="E675" s="53">
        <v>5</v>
      </c>
      <c r="F675" s="67">
        <f>'Template Format ANALISIS I'!F170</f>
        <v>253376.2</v>
      </c>
      <c r="G675" s="51">
        <f>F675*E675</f>
        <v>1266881</v>
      </c>
      <c r="H675" s="54"/>
      <c r="I675" s="62">
        <f>'Template Format ANALISIS I'!B163</f>
        <v>8.1000000000000003E-2</v>
      </c>
      <c r="J675" s="62" t="str">
        <f>'Template Format ANALISIS I'!C163</f>
        <v>OH</v>
      </c>
      <c r="K675" s="62" t="str">
        <f>'Template Format ANALISIS I'!D163</f>
        <v xml:space="preserve">Pekerja </v>
      </c>
      <c r="L675" s="75">
        <f>'Template Format ANALISIS I'!E163</f>
        <v>110000</v>
      </c>
      <c r="M675" s="51">
        <f>'Template Format ANALISIS I'!F163</f>
        <v>8910</v>
      </c>
    </row>
    <row r="676" spans="2:13" x14ac:dyDescent="0.3">
      <c r="C676" s="54"/>
      <c r="D676" s="52"/>
      <c r="E676" s="53"/>
      <c r="F676" s="67"/>
      <c r="G676" s="51"/>
      <c r="H676" s="54"/>
      <c r="I676" s="62">
        <f>'Template Format ANALISIS I'!B164</f>
        <v>4.1000000000000003E-3</v>
      </c>
      <c r="J676" s="62" t="str">
        <f>'Template Format ANALISIS I'!C164</f>
        <v>OH</v>
      </c>
      <c r="K676" s="62" t="str">
        <f>'Template Format ANALISIS I'!D164</f>
        <v>Mandor</v>
      </c>
      <c r="L676" s="75">
        <f>'Template Format ANALISIS I'!E164</f>
        <v>120000</v>
      </c>
      <c r="M676" s="51">
        <f>'Template Format ANALISIS I'!F164</f>
        <v>492.00000000000006</v>
      </c>
    </row>
    <row r="677" spans="2:13" x14ac:dyDescent="0.3">
      <c r="C677" s="54"/>
      <c r="D677" s="52"/>
      <c r="E677" s="53"/>
      <c r="F677" s="67"/>
      <c r="G677" s="51"/>
      <c r="H677" s="54"/>
      <c r="I677" s="62">
        <f>'Template Format ANALISIS I'!B165</f>
        <v>0.13500000000000001</v>
      </c>
      <c r="J677" s="62" t="str">
        <f>'Template Format ANALISIS I'!C165</f>
        <v>OH</v>
      </c>
      <c r="K677" s="62" t="str">
        <f>'Template Format ANALISIS I'!D165</f>
        <v xml:space="preserve">Tukang </v>
      </c>
      <c r="L677" s="75">
        <f>'Template Format ANALISIS I'!E165</f>
        <v>130000</v>
      </c>
      <c r="M677" s="51">
        <f>'Template Format ANALISIS I'!F165</f>
        <v>17550</v>
      </c>
    </row>
    <row r="678" spans="2:13" x14ac:dyDescent="0.3">
      <c r="C678" s="54"/>
      <c r="D678" s="52"/>
      <c r="E678" s="53"/>
      <c r="F678" s="67"/>
      <c r="G678" s="51"/>
      <c r="H678" s="54"/>
      <c r="I678" s="62">
        <f>'Template Format ANALISIS I'!B166</f>
        <v>1.35E-2</v>
      </c>
      <c r="J678" s="62" t="str">
        <f>'Template Format ANALISIS I'!C166</f>
        <v>OH</v>
      </c>
      <c r="K678" s="62" t="str">
        <f>'Template Format ANALISIS I'!D166</f>
        <v>Kepala Tukang</v>
      </c>
      <c r="L678" s="75">
        <f>'Template Format ANALISIS I'!E166</f>
        <v>140000</v>
      </c>
      <c r="M678" s="51">
        <f>'Template Format ANALISIS I'!F166</f>
        <v>1890</v>
      </c>
    </row>
    <row r="679" spans="2:13" x14ac:dyDescent="0.3">
      <c r="C679" s="54"/>
      <c r="D679" s="52"/>
      <c r="E679" s="53"/>
      <c r="F679" s="67"/>
      <c r="G679" s="51"/>
      <c r="H679" s="54"/>
      <c r="I679" s="62">
        <f>'Template Format ANALISIS I'!B167</f>
        <v>1.2</v>
      </c>
      <c r="J679" s="62" t="str">
        <f>'Template Format ANALISIS I'!C167</f>
        <v>M</v>
      </c>
      <c r="K679" s="62" t="str">
        <f>'Template Format ANALISIS I'!D167</f>
        <v>Pipa PVC</v>
      </c>
      <c r="L679" s="75">
        <f>'Template Format ANALISIS I'!E167</f>
        <v>130000</v>
      </c>
      <c r="M679" s="51">
        <f>'Template Format ANALISIS I'!F167</f>
        <v>156000</v>
      </c>
    </row>
    <row r="680" spans="2:13" x14ac:dyDescent="0.3">
      <c r="C680" s="54"/>
      <c r="D680" s="52"/>
      <c r="E680" s="53"/>
      <c r="F680" s="67"/>
      <c r="G680" s="51"/>
      <c r="H680" s="54"/>
      <c r="I680" s="62">
        <f>'Template Format ANALISIS I'!B168</f>
        <v>1</v>
      </c>
      <c r="J680" s="62"/>
      <c r="K680" s="62" t="str">
        <f>'Template Format ANALISIS I'!D168</f>
        <v>Perlengkapan</v>
      </c>
      <c r="L680" s="75">
        <f>'Template Format ANALISIS I'!E168</f>
        <v>45500</v>
      </c>
      <c r="M680" s="51">
        <f>'Template Format ANALISIS I'!F168</f>
        <v>45500</v>
      </c>
    </row>
    <row r="681" spans="2:13" x14ac:dyDescent="0.3">
      <c r="C681" s="54"/>
      <c r="D681" s="52"/>
      <c r="E681" s="53"/>
      <c r="F681" s="67"/>
      <c r="G681" s="51"/>
      <c r="H681" s="54"/>
      <c r="I681" s="62"/>
      <c r="J681" s="63"/>
      <c r="K681" s="62" t="str">
        <f>'Template Format ANALISIS I'!D169</f>
        <v>B.U &amp; Kentungan (10%)</v>
      </c>
      <c r="L681" s="68"/>
      <c r="M681" s="51">
        <f>'Template Format ANALISIS I'!F169</f>
        <v>23034.2</v>
      </c>
    </row>
    <row r="683" spans="2:13" x14ac:dyDescent="0.3">
      <c r="B683" s="13">
        <v>4</v>
      </c>
      <c r="C683" s="16" t="s">
        <v>113</v>
      </c>
      <c r="D683" s="61" t="s">
        <v>114</v>
      </c>
      <c r="E683" s="57">
        <v>2</v>
      </c>
      <c r="F683" s="69">
        <f>'Template Format ANALISIS I'!F180</f>
        <v>52834.1</v>
      </c>
      <c r="G683" s="51">
        <f>F683*E683</f>
        <v>105668.2</v>
      </c>
      <c r="H683" s="59"/>
      <c r="I683" s="50">
        <f>'Template Format ANALISIS I'!B173</f>
        <v>4.1000000000000002E-2</v>
      </c>
      <c r="J683" s="50" t="str">
        <f>'Template Format ANALISIS I'!C173</f>
        <v>OH</v>
      </c>
      <c r="K683" s="50" t="str">
        <f>'Template Format ANALISIS I'!D173</f>
        <v xml:space="preserve">Pekerja </v>
      </c>
      <c r="L683" s="76">
        <f>'Template Format ANALISIS I'!E173</f>
        <v>110000</v>
      </c>
      <c r="M683" s="60">
        <f>'Template Format ANALISIS I'!F173</f>
        <v>4510</v>
      </c>
    </row>
    <row r="684" spans="2:13" x14ac:dyDescent="0.3">
      <c r="C684" s="59"/>
      <c r="D684" s="61"/>
      <c r="E684" s="57"/>
      <c r="F684" s="69"/>
      <c r="G684" s="60"/>
      <c r="H684" s="59"/>
      <c r="I684" s="50">
        <f>'Template Format ANALISIS I'!B174</f>
        <v>4.1000000000000003E-3</v>
      </c>
      <c r="J684" s="50" t="str">
        <f>'Template Format ANALISIS I'!C174</f>
        <v>OH</v>
      </c>
      <c r="K684" s="50" t="str">
        <f>'Template Format ANALISIS I'!D174</f>
        <v>Mandor</v>
      </c>
      <c r="L684" s="76">
        <f>'Template Format ANALISIS I'!E174</f>
        <v>120000</v>
      </c>
      <c r="M684" s="60">
        <f>'Template Format ANALISIS I'!F174</f>
        <v>492.00000000000006</v>
      </c>
    </row>
    <row r="685" spans="2:13" x14ac:dyDescent="0.3">
      <c r="C685" s="59"/>
      <c r="D685" s="61"/>
      <c r="E685" s="57"/>
      <c r="F685" s="69"/>
      <c r="G685" s="60"/>
      <c r="H685" s="59"/>
      <c r="I685" s="50">
        <f>'Template Format ANALISIS I'!B175</f>
        <v>4.1000000000000002E-2</v>
      </c>
      <c r="J685" s="50" t="str">
        <f>'Template Format ANALISIS I'!C175</f>
        <v>OH</v>
      </c>
      <c r="K685" s="50" t="str">
        <f>'Template Format ANALISIS I'!D175</f>
        <v xml:space="preserve">Tukang </v>
      </c>
      <c r="L685" s="76">
        <f>'Template Format ANALISIS I'!E175</f>
        <v>130000</v>
      </c>
      <c r="M685" s="60">
        <f>'Template Format ANALISIS I'!F175</f>
        <v>5330</v>
      </c>
    </row>
    <row r="686" spans="2:13" x14ac:dyDescent="0.3">
      <c r="C686" s="59"/>
      <c r="D686" s="61"/>
      <c r="E686" s="57"/>
      <c r="F686" s="69"/>
      <c r="G686" s="60"/>
      <c r="H686" s="59"/>
      <c r="I686" s="50">
        <f>'Template Format ANALISIS I'!B176</f>
        <v>4.1000000000000003E-3</v>
      </c>
      <c r="J686" s="50" t="str">
        <f>'Template Format ANALISIS I'!C176</f>
        <v>OH</v>
      </c>
      <c r="K686" s="50" t="str">
        <f>'Template Format ANALISIS I'!D176</f>
        <v>Kepala Tukang</v>
      </c>
      <c r="L686" s="76">
        <f>'Template Format ANALISIS I'!E176</f>
        <v>140000</v>
      </c>
      <c r="M686" s="60">
        <f>'Template Format ANALISIS I'!F176</f>
        <v>574</v>
      </c>
    </row>
    <row r="687" spans="2:13" x14ac:dyDescent="0.3">
      <c r="C687" s="59"/>
      <c r="D687" s="61"/>
      <c r="E687" s="57"/>
      <c r="F687" s="69"/>
      <c r="G687" s="60"/>
      <c r="H687" s="59"/>
      <c r="I687" s="50">
        <f>'Template Format ANALISIS I'!B177</f>
        <v>1</v>
      </c>
      <c r="J687" s="50" t="str">
        <f>'Template Format ANALISIS I'!C177</f>
        <v>Bh</v>
      </c>
      <c r="K687" s="50" t="str">
        <f>'Template Format ANALISIS I'!D177</f>
        <v>Mata Kran 1/2"</v>
      </c>
      <c r="L687" s="76">
        <f>'Template Format ANALISIS I'!E177</f>
        <v>27500</v>
      </c>
      <c r="M687" s="60">
        <f>'Template Format ANALISIS I'!F177</f>
        <v>27500</v>
      </c>
    </row>
    <row r="688" spans="2:13" x14ac:dyDescent="0.3">
      <c r="C688" s="59"/>
      <c r="D688" s="61"/>
      <c r="E688" s="57"/>
      <c r="F688" s="69"/>
      <c r="G688" s="60"/>
      <c r="H688" s="59"/>
      <c r="I688" s="50">
        <f>'Template Format ANALISIS I'!B178</f>
        <v>1</v>
      </c>
      <c r="J688" s="50"/>
      <c r="K688" s="50" t="str">
        <f>'Template Format ANALISIS I'!D178</f>
        <v>Perlengkapan</v>
      </c>
      <c r="L688" s="76">
        <f>'Template Format ANALISIS I'!E178</f>
        <v>9625</v>
      </c>
      <c r="M688" s="60">
        <f>'Template Format ANALISIS I'!F178</f>
        <v>9625</v>
      </c>
    </row>
    <row r="689" spans="2:13" x14ac:dyDescent="0.3">
      <c r="C689" s="59"/>
      <c r="D689" s="61"/>
      <c r="E689" s="57"/>
      <c r="F689" s="69"/>
      <c r="G689" s="60"/>
      <c r="H689" s="59"/>
      <c r="I689" s="50"/>
      <c r="J689" s="49"/>
      <c r="K689" s="50" t="str">
        <f>'Template Format ANALISIS I'!D179</f>
        <v>B.U &amp; Kentungan (10%)</v>
      </c>
      <c r="L689" s="68"/>
      <c r="M689" s="60">
        <f>'Template Format ANALISIS I'!F179</f>
        <v>4803.1000000000004</v>
      </c>
    </row>
    <row r="690" spans="2:13" x14ac:dyDescent="0.3">
      <c r="C690" s="59"/>
      <c r="D690" s="61"/>
      <c r="E690" s="57"/>
      <c r="F690" s="69"/>
      <c r="G690" s="60"/>
      <c r="H690" s="59"/>
      <c r="I690" s="50"/>
      <c r="J690" s="49"/>
      <c r="K690" s="50"/>
      <c r="L690" s="68"/>
      <c r="M690" s="60"/>
    </row>
    <row r="691" spans="2:13" x14ac:dyDescent="0.3">
      <c r="B691" s="13">
        <v>8</v>
      </c>
      <c r="C691" s="1" t="s">
        <v>223</v>
      </c>
      <c r="D691" s="61" t="s">
        <v>114</v>
      </c>
      <c r="E691" s="57">
        <v>2</v>
      </c>
      <c r="F691" s="132">
        <f>'Template Format ANALISIS I'!F376 - 132266</f>
        <v>40535.200000000012</v>
      </c>
      <c r="G691" s="51">
        <f>F691*E691</f>
        <v>81070.400000000023</v>
      </c>
      <c r="H691" s="59"/>
      <c r="I691" s="135">
        <f>'Template Format ANALISIS I'!B369</f>
        <v>8.1000000000000003E-2</v>
      </c>
      <c r="J691" s="135" t="str">
        <f>'Template Format ANALISIS I'!C369</f>
        <v>OH</v>
      </c>
      <c r="K691" s="135" t="str">
        <f>'Template Format ANALISIS I'!D369</f>
        <v xml:space="preserve">Pekerja </v>
      </c>
      <c r="L691" s="76">
        <f>'Template Format ANALISIS I'!E369</f>
        <v>110000</v>
      </c>
      <c r="M691" s="78">
        <f>'Template Format ANALISIS I'!F369</f>
        <v>8910</v>
      </c>
    </row>
    <row r="692" spans="2:13" x14ac:dyDescent="0.3">
      <c r="D692" s="61"/>
      <c r="E692" s="57"/>
      <c r="F692" s="76"/>
      <c r="G692" s="51"/>
      <c r="H692" s="59"/>
      <c r="I692" s="135">
        <f>'Template Format ANALISIS I'!B370</f>
        <v>4.1000000000000003E-3</v>
      </c>
      <c r="J692" s="135" t="str">
        <f>'Template Format ANALISIS I'!C370</f>
        <v>OH</v>
      </c>
      <c r="K692" s="135" t="str">
        <f>'Template Format ANALISIS I'!D370</f>
        <v>Mandor</v>
      </c>
      <c r="L692" s="76">
        <f>'Template Format ANALISIS I'!E370</f>
        <v>120000</v>
      </c>
      <c r="M692" s="78">
        <f>'Template Format ANALISIS I'!F370</f>
        <v>492.00000000000006</v>
      </c>
    </row>
    <row r="693" spans="2:13" x14ac:dyDescent="0.3">
      <c r="D693" s="61"/>
      <c r="E693" s="57"/>
      <c r="F693" s="76"/>
      <c r="G693" s="51"/>
      <c r="H693" s="59"/>
      <c r="I693" s="135">
        <f>'Template Format ANALISIS I'!B371</f>
        <v>0.13500000000000001</v>
      </c>
      <c r="J693" s="135" t="str">
        <f>'Template Format ANALISIS I'!C371</f>
        <v>OH</v>
      </c>
      <c r="K693" s="135" t="str">
        <f>'Template Format ANALISIS I'!D371</f>
        <v xml:space="preserve">Tukang </v>
      </c>
      <c r="L693" s="76">
        <f>'Template Format ANALISIS I'!E371</f>
        <v>130000</v>
      </c>
      <c r="M693" s="78">
        <f>'Template Format ANALISIS I'!F371</f>
        <v>17550</v>
      </c>
    </row>
    <row r="694" spans="2:13" x14ac:dyDescent="0.3">
      <c r="D694" s="61"/>
      <c r="E694" s="57"/>
      <c r="F694" s="76"/>
      <c r="G694" s="51"/>
      <c r="H694" s="59"/>
      <c r="I694" s="135">
        <f>'Template Format ANALISIS I'!B372</f>
        <v>1.35E-2</v>
      </c>
      <c r="J694" s="135" t="str">
        <f>'Template Format ANALISIS I'!C372</f>
        <v>OH</v>
      </c>
      <c r="K694" s="135" t="str">
        <f>'Template Format ANALISIS I'!D372</f>
        <v>Kepala Tukang</v>
      </c>
      <c r="L694" s="76">
        <f>'Template Format ANALISIS I'!E372</f>
        <v>140000</v>
      </c>
      <c r="M694" s="78">
        <f>'Template Format ANALISIS I'!F372</f>
        <v>1890</v>
      </c>
    </row>
    <row r="695" spans="2:13" x14ac:dyDescent="0.3">
      <c r="D695" s="61"/>
      <c r="E695" s="57"/>
      <c r="F695" s="76"/>
      <c r="G695" s="51"/>
      <c r="H695" s="59"/>
      <c r="I695" s="135">
        <f>'Template Format ANALISIS I'!B373</f>
        <v>1</v>
      </c>
      <c r="J695" s="135" t="str">
        <f>'Template Format ANALISIS I'!C373</f>
        <v>Bh</v>
      </c>
      <c r="K695" s="135" t="str">
        <f>'Template Format ANALISIS I'!D373</f>
        <v>Floordrain Besi</v>
      </c>
      <c r="L695" s="76">
        <f>'Template Format ANALISIS I'!E373</f>
        <v>95000</v>
      </c>
      <c r="M695" s="78">
        <f>'Template Format ANALISIS I'!F373</f>
        <v>95000</v>
      </c>
    </row>
    <row r="696" spans="2:13" x14ac:dyDescent="0.3">
      <c r="D696" s="61"/>
      <c r="E696" s="57"/>
      <c r="F696" s="76"/>
      <c r="G696" s="51"/>
      <c r="H696" s="59"/>
      <c r="I696" s="135">
        <f>'Template Format ANALISIS I'!B374</f>
        <v>1</v>
      </c>
      <c r="J696" s="135"/>
      <c r="K696" s="135" t="str">
        <f>'Template Format ANALISIS I'!D374</f>
        <v>Perlengkapan</v>
      </c>
      <c r="L696" s="76">
        <f>'Template Format ANALISIS I'!E374</f>
        <v>33250</v>
      </c>
      <c r="M696" s="78">
        <f>'Template Format ANALISIS I'!F374</f>
        <v>33250</v>
      </c>
    </row>
    <row r="697" spans="2:13" x14ac:dyDescent="0.3">
      <c r="D697" s="61"/>
      <c r="E697" s="57"/>
      <c r="F697" s="76"/>
      <c r="G697" s="51"/>
      <c r="H697" s="59"/>
      <c r="I697" s="135"/>
      <c r="J697" s="135"/>
      <c r="K697" s="135" t="str">
        <f>'Template Format ANALISIS I'!D375</f>
        <v>B.U &amp; Kentungan (10%)</v>
      </c>
      <c r="L697" s="76"/>
      <c r="M697" s="78">
        <f>'Template Format ANALISIS I'!F375</f>
        <v>15709.2</v>
      </c>
    </row>
    <row r="698" spans="2:13" x14ac:dyDescent="0.3">
      <c r="C698" s="59"/>
      <c r="D698" s="61"/>
      <c r="E698" s="57"/>
      <c r="F698" s="69"/>
      <c r="G698" s="60"/>
      <c r="H698" s="59"/>
      <c r="I698" s="50"/>
      <c r="J698" s="49"/>
      <c r="K698" s="50"/>
      <c r="L698" s="68"/>
      <c r="M698" s="60"/>
    </row>
    <row r="699" spans="2:13" x14ac:dyDescent="0.3">
      <c r="B699" s="70" t="s">
        <v>134</v>
      </c>
      <c r="C699" s="64" t="s">
        <v>135</v>
      </c>
    </row>
    <row r="700" spans="2:13" x14ac:dyDescent="0.3">
      <c r="B700" s="136" t="s">
        <v>237</v>
      </c>
      <c r="C700" s="137" t="s">
        <v>226</v>
      </c>
    </row>
    <row r="701" spans="2:13" x14ac:dyDescent="0.3">
      <c r="B701" s="7">
        <v>1</v>
      </c>
      <c r="C701" s="6" t="s">
        <v>227</v>
      </c>
    </row>
    <row r="702" spans="2:13" x14ac:dyDescent="0.3">
      <c r="B702" s="13" t="s">
        <v>185</v>
      </c>
      <c r="C702" s="1" t="s">
        <v>186</v>
      </c>
      <c r="D702" s="2" t="s">
        <v>14</v>
      </c>
      <c r="E702" s="11">
        <v>13.32</v>
      </c>
      <c r="F702" s="112">
        <f>'Template Format ANALISIS I'!F263 - 396730</f>
        <v>1288635</v>
      </c>
      <c r="G702" s="12">
        <f>F702*E702</f>
        <v>17164618.199999999</v>
      </c>
      <c r="I702" s="26">
        <f>'Template Format ANALISIS I'!B258</f>
        <v>0.876</v>
      </c>
      <c r="J702" s="26" t="str">
        <f>'Template Format ANALISIS I'!C258</f>
        <v>OH</v>
      </c>
      <c r="K702" s="26" t="str">
        <f>'Template Format ANALISIS I'!D258</f>
        <v>Pekerja</v>
      </c>
      <c r="L702" s="74">
        <f>'Template Format ANALISIS I'!E258</f>
        <v>110000</v>
      </c>
      <c r="M702" s="44">
        <f>'Template Format ANALISIS I'!F258</f>
        <v>96360</v>
      </c>
    </row>
    <row r="703" spans="2:13" x14ac:dyDescent="0.3">
      <c r="I703" s="26">
        <f>'Template Format ANALISIS I'!B259</f>
        <v>8.3000000000000004E-2</v>
      </c>
      <c r="J703" s="26" t="str">
        <f>'Template Format ANALISIS I'!C259</f>
        <v>OH</v>
      </c>
      <c r="K703" s="26" t="str">
        <f>'Template Format ANALISIS I'!D259</f>
        <v>Mandor</v>
      </c>
      <c r="L703" s="74">
        <f>'Template Format ANALISIS I'!E259</f>
        <v>130000</v>
      </c>
      <c r="M703" s="44">
        <f>'Template Format ANALISIS I'!F259</f>
        <v>10790</v>
      </c>
    </row>
    <row r="704" spans="2:13" x14ac:dyDescent="0.3">
      <c r="I704" s="26">
        <f>'Template Format ANALISIS I'!B260</f>
        <v>1</v>
      </c>
      <c r="J704" s="26" t="str">
        <f>'Template Format ANALISIS I'!C260</f>
        <v>M3</v>
      </c>
      <c r="K704" s="26" t="str">
        <f>'Template Format ANALISIS I'!D260</f>
        <v>Beton Ready Mix K-300</v>
      </c>
      <c r="L704" s="74">
        <f>'Template Format ANALISIS I'!E260</f>
        <v>1350000</v>
      </c>
      <c r="M704" s="44">
        <f>'Template Format ANALISIS I'!F260</f>
        <v>1350000</v>
      </c>
    </row>
    <row r="705" spans="2:13" x14ac:dyDescent="0.3">
      <c r="B705" s="71"/>
      <c r="C705" s="10"/>
      <c r="I705" s="26">
        <f>'Template Format ANALISIS I'!B261</f>
        <v>0.5</v>
      </c>
      <c r="J705" s="26" t="str">
        <f>'Template Format ANALISIS I'!C261</f>
        <v>Jam</v>
      </c>
      <c r="K705" s="26" t="str">
        <f>'Template Format ANALISIS I'!D261</f>
        <v>Concrete Pump</v>
      </c>
      <c r="L705" s="74">
        <f>'Template Format ANALISIS I'!E261</f>
        <v>150000</v>
      </c>
      <c r="M705" s="44">
        <f>'Template Format ANALISIS I'!F261</f>
        <v>75000</v>
      </c>
    </row>
    <row r="706" spans="2:13" x14ac:dyDescent="0.3">
      <c r="B706" s="71"/>
      <c r="C706" s="10"/>
      <c r="I706" s="26"/>
      <c r="J706" s="26"/>
      <c r="K706" s="26" t="str">
        <f>'Template Format ANALISIS I'!D262</f>
        <v>B.U &amp; Kentungan (10%)</v>
      </c>
      <c r="L706" s="74"/>
      <c r="M706" s="44">
        <f>'Template Format ANALISIS I'!F262</f>
        <v>153215</v>
      </c>
    </row>
    <row r="707" spans="2:13" x14ac:dyDescent="0.3">
      <c r="B707" s="71"/>
      <c r="C707" s="10"/>
    </row>
    <row r="708" spans="2:13" x14ac:dyDescent="0.3">
      <c r="B708" s="13" t="s">
        <v>191</v>
      </c>
      <c r="C708" s="1" t="s">
        <v>192</v>
      </c>
      <c r="D708" s="2" t="s">
        <v>72</v>
      </c>
      <c r="E708" s="11">
        <v>3328.51</v>
      </c>
      <c r="F708" s="112">
        <f>'Template Format ANALISIS I'!F275 - 3225.2</f>
        <v>17313.3</v>
      </c>
      <c r="G708" s="12">
        <f>F708*E708</f>
        <v>57627492.182999998</v>
      </c>
      <c r="I708" s="26">
        <f>'Template Format ANALISIS I'!B268</f>
        <v>7.000000000000001E-3</v>
      </c>
      <c r="J708" s="26" t="str">
        <f>'Template Format ANALISIS I'!C268</f>
        <v>OH</v>
      </c>
      <c r="K708" s="26" t="str">
        <f>'Template Format ANALISIS I'!D268</f>
        <v xml:space="preserve">Pekerja </v>
      </c>
      <c r="L708" s="74">
        <f>'Template Format ANALISIS I'!E268</f>
        <v>110000</v>
      </c>
      <c r="M708" s="44">
        <f>'Template Format ANALISIS I'!F268</f>
        <v>770.00000000000011</v>
      </c>
    </row>
    <row r="709" spans="2:13" x14ac:dyDescent="0.3">
      <c r="B709" s="71"/>
      <c r="C709" s="10"/>
      <c r="I709" s="26">
        <f>'Template Format ANALISIS I'!B269</f>
        <v>7.000000000000001E-3</v>
      </c>
      <c r="J709" s="26" t="str">
        <f>'Template Format ANALISIS I'!C269</f>
        <v>OH</v>
      </c>
      <c r="K709" s="26" t="str">
        <f>'Template Format ANALISIS I'!D269</f>
        <v>Tukang Besi</v>
      </c>
      <c r="L709" s="74">
        <f>'Template Format ANALISIS I'!E269</f>
        <v>130000</v>
      </c>
      <c r="M709" s="44">
        <f>'Template Format ANALISIS I'!F269</f>
        <v>910.00000000000011</v>
      </c>
    </row>
    <row r="710" spans="2:13" x14ac:dyDescent="0.3">
      <c r="B710" s="71"/>
      <c r="C710" s="10"/>
      <c r="I710" s="26">
        <f>'Template Format ANALISIS I'!B270</f>
        <v>6.9999999999999999E-4</v>
      </c>
      <c r="J710" s="26" t="str">
        <f>'Template Format ANALISIS I'!C270</f>
        <v>OH</v>
      </c>
      <c r="K710" s="26" t="str">
        <f>'Template Format ANALISIS I'!D270</f>
        <v>Kepala Tukang</v>
      </c>
      <c r="L710" s="74">
        <f>'Template Format ANALISIS I'!E270</f>
        <v>140000</v>
      </c>
      <c r="M710" s="44">
        <f>'Template Format ANALISIS I'!F270</f>
        <v>98</v>
      </c>
    </row>
    <row r="711" spans="2:13" x14ac:dyDescent="0.3">
      <c r="B711" s="71"/>
      <c r="C711" s="10"/>
      <c r="I711" s="26">
        <f>'Template Format ANALISIS I'!B271</f>
        <v>4.0000000000000002E-4</v>
      </c>
      <c r="J711" s="26" t="str">
        <f>'Template Format ANALISIS I'!C271</f>
        <v>OH</v>
      </c>
      <c r="K711" s="26" t="str">
        <f>'Template Format ANALISIS I'!D271</f>
        <v>Mandor</v>
      </c>
      <c r="L711" s="74">
        <f>'Template Format ANALISIS I'!E271</f>
        <v>120000</v>
      </c>
      <c r="M711" s="44">
        <f>'Template Format ANALISIS I'!F271</f>
        <v>48</v>
      </c>
    </row>
    <row r="712" spans="2:13" x14ac:dyDescent="0.3">
      <c r="B712" s="71"/>
      <c r="C712" s="10"/>
      <c r="I712" s="26">
        <f>'Template Format ANALISIS I'!B273</f>
        <v>1.05</v>
      </c>
      <c r="J712" s="26" t="str">
        <f>'Template Format ANALISIS I'!C273</f>
        <v>Kg</v>
      </c>
      <c r="K712" s="26" t="str">
        <f>'Template Format ANALISIS I'!D273</f>
        <v>Besi Beton Polos</v>
      </c>
      <c r="L712" s="74">
        <f>'Template Format ANALISIS I'!E273</f>
        <v>17500</v>
      </c>
      <c r="M712" s="44">
        <f>'Template Format ANALISIS I'!F273</f>
        <v>18375</v>
      </c>
    </row>
    <row r="713" spans="2:13" x14ac:dyDescent="0.3">
      <c r="B713" s="71"/>
      <c r="C713" s="10"/>
      <c r="I713" s="26">
        <f>'Template Format ANALISIS I'!B274</f>
        <v>1.4999999999999999E-2</v>
      </c>
      <c r="J713" s="26" t="str">
        <f>'Template Format ANALISIS I'!C274</f>
        <v>Kg</v>
      </c>
      <c r="K713" s="26" t="str">
        <f>'Template Format ANALISIS I'!D274</f>
        <v>Kawat Beton</v>
      </c>
      <c r="L713" s="74">
        <f>'Template Format ANALISIS I'!E274</f>
        <v>22500</v>
      </c>
      <c r="M713" s="44">
        <f>'Template Format ANALISIS I'!F274</f>
        <v>337.5</v>
      </c>
    </row>
    <row r="714" spans="2:13" x14ac:dyDescent="0.3">
      <c r="B714" s="71"/>
      <c r="C714" s="10"/>
      <c r="I714" s="26"/>
      <c r="J714" s="115"/>
      <c r="K714" s="115"/>
      <c r="L714" s="74"/>
      <c r="M714" s="44"/>
    </row>
    <row r="715" spans="2:13" x14ac:dyDescent="0.3">
      <c r="B715" s="13" t="s">
        <v>78</v>
      </c>
      <c r="C715" s="1" t="s">
        <v>80</v>
      </c>
      <c r="D715" s="2" t="s">
        <v>64</v>
      </c>
      <c r="E715" s="11">
        <v>122.1</v>
      </c>
      <c r="F715" s="112">
        <f>'Template Format ANALISIS I'!F289 + 196112</f>
        <v>498047</v>
      </c>
      <c r="G715" s="12">
        <f>F715*E715</f>
        <v>60811538.699999996</v>
      </c>
      <c r="I715" s="26">
        <f>'Template Format ANALISIS I'!B280</f>
        <v>0.22</v>
      </c>
      <c r="J715" s="26" t="str">
        <f>'Template Format ANALISIS I'!C280</f>
        <v>OH</v>
      </c>
      <c r="K715" s="26" t="str">
        <f>'Template Format ANALISIS I'!D280</f>
        <v xml:space="preserve">Pekerja </v>
      </c>
      <c r="L715" s="74">
        <f>'Template Format ANALISIS I'!E280</f>
        <v>110000</v>
      </c>
      <c r="M715" s="44">
        <f>'Template Format ANALISIS I'!F280</f>
        <v>24200</v>
      </c>
    </row>
    <row r="716" spans="2:13" x14ac:dyDescent="0.3">
      <c r="I716" s="26">
        <f>'Template Format ANALISIS I'!B281</f>
        <v>1.1000000000000001E-2</v>
      </c>
      <c r="J716" s="26" t="str">
        <f>'Template Format ANALISIS I'!C281</f>
        <v>OH</v>
      </c>
      <c r="K716" s="26" t="str">
        <f>'Template Format ANALISIS I'!D281</f>
        <v>Mandor</v>
      </c>
      <c r="L716" s="74">
        <f>'Template Format ANALISIS I'!E281</f>
        <v>120000</v>
      </c>
      <c r="M716" s="44">
        <f>'Template Format ANALISIS I'!F281</f>
        <v>1320.0000000000002</v>
      </c>
    </row>
    <row r="717" spans="2:13" x14ac:dyDescent="0.3">
      <c r="I717" s="26">
        <f>'Template Format ANALISIS I'!B282</f>
        <v>0.16500000000000001</v>
      </c>
      <c r="J717" s="26" t="str">
        <f>'Template Format ANALISIS I'!C282</f>
        <v>OH</v>
      </c>
      <c r="K717" s="26" t="str">
        <f>'Template Format ANALISIS I'!D282</f>
        <v>Tukang Kayu</v>
      </c>
      <c r="L717" s="74">
        <f>'Template Format ANALISIS I'!E282</f>
        <v>130000</v>
      </c>
      <c r="M717" s="44">
        <f>'Template Format ANALISIS I'!F282</f>
        <v>21450</v>
      </c>
    </row>
    <row r="718" spans="2:13" x14ac:dyDescent="0.3">
      <c r="I718" s="26">
        <f>'Template Format ANALISIS I'!B283</f>
        <v>8.2500000000000004E-3</v>
      </c>
      <c r="J718" s="26" t="str">
        <f>'Template Format ANALISIS I'!C283</f>
        <v>OH</v>
      </c>
      <c r="K718" s="26" t="str">
        <f>'Template Format ANALISIS I'!D283</f>
        <v>Kepala Tukang</v>
      </c>
      <c r="L718" s="74">
        <f>'Template Format ANALISIS I'!E283</f>
        <v>140000</v>
      </c>
      <c r="M718" s="44">
        <f>'Template Format ANALISIS I'!F283</f>
        <v>1155</v>
      </c>
    </row>
    <row r="719" spans="2:13" x14ac:dyDescent="0.3">
      <c r="I719" s="26">
        <f>'Template Format ANALISIS I'!B285</f>
        <v>0.04</v>
      </c>
      <c r="J719" s="26" t="str">
        <f>'Template Format ANALISIS I'!C285</f>
        <v>M3</v>
      </c>
      <c r="K719" s="26" t="str">
        <f>'Template Format ANALISIS I'!D285</f>
        <v>Kayu Balok Kls III</v>
      </c>
      <c r="L719" s="74">
        <f>'Template Format ANALISIS I'!E285</f>
        <v>2485000</v>
      </c>
      <c r="M719" s="44">
        <f>'Template Format ANALISIS I'!F285</f>
        <v>99400</v>
      </c>
    </row>
    <row r="720" spans="2:13" x14ac:dyDescent="0.3">
      <c r="I720" s="26">
        <f>'Template Format ANALISIS I'!B286</f>
        <v>0.3</v>
      </c>
      <c r="J720" s="26" t="str">
        <f>'Template Format ANALISIS I'!C286</f>
        <v>Kg</v>
      </c>
      <c r="K720" s="26" t="str">
        <f>'Template Format ANALISIS I'!D286</f>
        <v>Paku 5 cm - 12 cm</v>
      </c>
      <c r="L720" s="74">
        <f>'Template Format ANALISIS I'!E286</f>
        <v>18000</v>
      </c>
      <c r="M720" s="44">
        <f>'Template Format ANALISIS I'!F286</f>
        <v>5400</v>
      </c>
    </row>
    <row r="721" spans="2:14" x14ac:dyDescent="0.3">
      <c r="I721" s="26">
        <f>'Template Format ANALISIS I'!B287</f>
        <v>0.1</v>
      </c>
      <c r="J721" s="26" t="str">
        <f>'Template Format ANALISIS I'!C287</f>
        <v>Ltr</v>
      </c>
      <c r="K721" s="26" t="str">
        <f>'Template Format ANALISIS I'!D287</f>
        <v xml:space="preserve">Minyak Bekisting </v>
      </c>
      <c r="L721" s="74">
        <f>'Template Format ANALISIS I'!E287</f>
        <v>10000</v>
      </c>
      <c r="M721" s="44">
        <f>'Template Format ANALISIS I'!F287</f>
        <v>1000</v>
      </c>
    </row>
    <row r="722" spans="2:14" x14ac:dyDescent="0.3">
      <c r="I722" s="26">
        <f>'Template Format ANALISIS I'!B288</f>
        <v>0.82</v>
      </c>
      <c r="J722" s="26" t="str">
        <f>'Template Format ANALISIS I'!C288</f>
        <v>Lbr</v>
      </c>
      <c r="K722" s="26" t="str">
        <f>'Template Format ANALISIS I'!D288</f>
        <v>Plywood Tebal 9 mm/Papan</v>
      </c>
      <c r="L722" s="74">
        <f>'Template Format ANALISIS I'!E288</f>
        <v>180500</v>
      </c>
      <c r="M722" s="44">
        <f>'Template Format ANALISIS I'!F288</f>
        <v>148010</v>
      </c>
    </row>
    <row r="723" spans="2:14" x14ac:dyDescent="0.3">
      <c r="B723" s="7"/>
      <c r="C723" s="6"/>
    </row>
    <row r="724" spans="2:14" x14ac:dyDescent="0.3">
      <c r="B724" s="7">
        <v>2</v>
      </c>
      <c r="C724" s="6" t="s">
        <v>228</v>
      </c>
    </row>
    <row r="725" spans="2:14" x14ac:dyDescent="0.3">
      <c r="B725" s="13" t="s">
        <v>185</v>
      </c>
      <c r="C725" s="1" t="s">
        <v>186</v>
      </c>
      <c r="D725" s="2" t="s">
        <v>14</v>
      </c>
      <c r="E725" s="11">
        <v>6.03</v>
      </c>
      <c r="F725" s="112">
        <f>'Template Format ANALISIS I'!F263 - 396730</f>
        <v>1288635</v>
      </c>
      <c r="G725" s="12">
        <f>F725*E725</f>
        <v>7770469.0500000007</v>
      </c>
      <c r="I725" s="26">
        <f>'Template Format ANALISIS I'!B258</f>
        <v>0.876</v>
      </c>
      <c r="J725" s="26" t="str">
        <f>'Template Format ANALISIS I'!C258</f>
        <v>OH</v>
      </c>
      <c r="K725" s="26" t="str">
        <f>'Template Format ANALISIS I'!D258</f>
        <v>Pekerja</v>
      </c>
      <c r="L725" s="74">
        <f>'Template Format ANALISIS I'!E258</f>
        <v>110000</v>
      </c>
      <c r="M725" s="44">
        <f>'Template Format ANALISIS I'!F258</f>
        <v>96360</v>
      </c>
    </row>
    <row r="726" spans="2:14" x14ac:dyDescent="0.3">
      <c r="I726" s="26">
        <f>'Template Format ANALISIS I'!B259</f>
        <v>8.3000000000000004E-2</v>
      </c>
      <c r="J726" s="26" t="str">
        <f>'Template Format ANALISIS I'!C259</f>
        <v>OH</v>
      </c>
      <c r="K726" s="26" t="str">
        <f>'Template Format ANALISIS I'!D259</f>
        <v>Mandor</v>
      </c>
      <c r="L726" s="74">
        <f>'Template Format ANALISIS I'!E259</f>
        <v>130000</v>
      </c>
      <c r="M726" s="44">
        <f>'Template Format ANALISIS I'!F259</f>
        <v>10790</v>
      </c>
    </row>
    <row r="727" spans="2:14" x14ac:dyDescent="0.3">
      <c r="I727" s="26">
        <f>'Template Format ANALISIS I'!B260</f>
        <v>1</v>
      </c>
      <c r="J727" s="26" t="str">
        <f>'Template Format ANALISIS I'!C260</f>
        <v>M3</v>
      </c>
      <c r="K727" s="26" t="str">
        <f>'Template Format ANALISIS I'!D260</f>
        <v>Beton Ready Mix K-300</v>
      </c>
      <c r="L727" s="74">
        <f>'Template Format ANALISIS I'!E260</f>
        <v>1350000</v>
      </c>
      <c r="M727" s="44">
        <f>'Template Format ANALISIS I'!F260</f>
        <v>1350000</v>
      </c>
    </row>
    <row r="728" spans="2:14" x14ac:dyDescent="0.3">
      <c r="B728" s="71"/>
      <c r="C728" s="10"/>
      <c r="I728" s="26">
        <f>'Template Format ANALISIS I'!B261</f>
        <v>0.5</v>
      </c>
      <c r="J728" s="26" t="str">
        <f>'Template Format ANALISIS I'!C261</f>
        <v>Jam</v>
      </c>
      <c r="K728" s="26" t="str">
        <f>'Template Format ANALISIS I'!D261</f>
        <v>Concrete Pump</v>
      </c>
      <c r="L728" s="74">
        <f>'Template Format ANALISIS I'!E261</f>
        <v>150000</v>
      </c>
      <c r="M728" s="44">
        <f>'Template Format ANALISIS I'!F261</f>
        <v>75000</v>
      </c>
    </row>
    <row r="729" spans="2:14" x14ac:dyDescent="0.3">
      <c r="B729" s="71"/>
      <c r="C729" s="10"/>
      <c r="I729" s="26"/>
      <c r="J729" s="26"/>
      <c r="K729" s="26" t="str">
        <f>'Template Format ANALISIS I'!D262</f>
        <v>B.U &amp; Kentungan (10%)</v>
      </c>
      <c r="L729" s="74"/>
      <c r="M729" s="44">
        <f>'Template Format ANALISIS I'!F262</f>
        <v>153215</v>
      </c>
      <c r="N729" s="1"/>
    </row>
    <row r="730" spans="2:14" x14ac:dyDescent="0.3">
      <c r="B730" s="71"/>
      <c r="C730" s="10"/>
      <c r="N730" s="1"/>
    </row>
    <row r="731" spans="2:14" x14ac:dyDescent="0.3">
      <c r="B731" s="13" t="s">
        <v>191</v>
      </c>
      <c r="C731" s="1" t="s">
        <v>192</v>
      </c>
      <c r="D731" s="2" t="s">
        <v>72</v>
      </c>
      <c r="E731" s="11">
        <v>1207.5999999999999</v>
      </c>
      <c r="F731" s="112">
        <f>'Template Format ANALISIS I'!F275 - 3225.2</f>
        <v>17313.3</v>
      </c>
      <c r="G731" s="12">
        <f>F731*E731</f>
        <v>20907541.079999998</v>
      </c>
      <c r="I731" s="26">
        <f>'Template Format ANALISIS I'!B268</f>
        <v>7.000000000000001E-3</v>
      </c>
      <c r="J731" s="26" t="str">
        <f>'Template Format ANALISIS I'!C268</f>
        <v>OH</v>
      </c>
      <c r="K731" s="26" t="str">
        <f>'Template Format ANALISIS I'!D268</f>
        <v xml:space="preserve">Pekerja </v>
      </c>
      <c r="L731" s="74">
        <f>'Template Format ANALISIS I'!E268</f>
        <v>110000</v>
      </c>
      <c r="M731" s="44">
        <f>'Template Format ANALISIS I'!F268</f>
        <v>770.00000000000011</v>
      </c>
      <c r="N731" s="1"/>
    </row>
    <row r="732" spans="2:14" x14ac:dyDescent="0.3">
      <c r="B732" s="71"/>
      <c r="C732" s="10"/>
      <c r="I732" s="26">
        <f>'Template Format ANALISIS I'!B269</f>
        <v>7.000000000000001E-3</v>
      </c>
      <c r="J732" s="26" t="str">
        <f>'Template Format ANALISIS I'!C269</f>
        <v>OH</v>
      </c>
      <c r="K732" s="26" t="str">
        <f>'Template Format ANALISIS I'!D269</f>
        <v>Tukang Besi</v>
      </c>
      <c r="L732" s="74">
        <f>'Template Format ANALISIS I'!E269</f>
        <v>130000</v>
      </c>
      <c r="M732" s="44">
        <f>'Template Format ANALISIS I'!F269</f>
        <v>910.00000000000011</v>
      </c>
      <c r="N732" s="1"/>
    </row>
    <row r="733" spans="2:14" x14ac:dyDescent="0.3">
      <c r="B733" s="71"/>
      <c r="C733" s="10"/>
      <c r="I733" s="26">
        <f>'Template Format ANALISIS I'!B270</f>
        <v>6.9999999999999999E-4</v>
      </c>
      <c r="J733" s="26" t="str">
        <f>'Template Format ANALISIS I'!C270</f>
        <v>OH</v>
      </c>
      <c r="K733" s="26" t="str">
        <f>'Template Format ANALISIS I'!D270</f>
        <v>Kepala Tukang</v>
      </c>
      <c r="L733" s="74">
        <f>'Template Format ANALISIS I'!E270</f>
        <v>140000</v>
      </c>
      <c r="M733" s="44">
        <f>'Template Format ANALISIS I'!F270</f>
        <v>98</v>
      </c>
      <c r="N733" s="1"/>
    </row>
    <row r="734" spans="2:14" x14ac:dyDescent="0.3">
      <c r="B734" s="71"/>
      <c r="C734" s="10"/>
      <c r="I734" s="26">
        <f>'Template Format ANALISIS I'!B271</f>
        <v>4.0000000000000002E-4</v>
      </c>
      <c r="J734" s="26" t="str">
        <f>'Template Format ANALISIS I'!C271</f>
        <v>OH</v>
      </c>
      <c r="K734" s="26" t="str">
        <f>'Template Format ANALISIS I'!D271</f>
        <v>Mandor</v>
      </c>
      <c r="L734" s="74">
        <f>'Template Format ANALISIS I'!E271</f>
        <v>120000</v>
      </c>
      <c r="M734" s="44">
        <f>'Template Format ANALISIS I'!F271</f>
        <v>48</v>
      </c>
      <c r="N734" s="1"/>
    </row>
    <row r="735" spans="2:14" x14ac:dyDescent="0.3">
      <c r="B735" s="71"/>
      <c r="C735" s="10"/>
      <c r="I735" s="26">
        <f>'Template Format ANALISIS I'!B273</f>
        <v>1.05</v>
      </c>
      <c r="J735" s="26" t="str">
        <f>'Template Format ANALISIS I'!C273</f>
        <v>Kg</v>
      </c>
      <c r="K735" s="26" t="str">
        <f>'Template Format ANALISIS I'!D273</f>
        <v>Besi Beton Polos</v>
      </c>
      <c r="L735" s="74">
        <f>'Template Format ANALISIS I'!E273</f>
        <v>17500</v>
      </c>
      <c r="M735" s="44">
        <f>'Template Format ANALISIS I'!F273</f>
        <v>18375</v>
      </c>
      <c r="N735" s="1"/>
    </row>
    <row r="736" spans="2:14" x14ac:dyDescent="0.3">
      <c r="B736" s="71"/>
      <c r="C736" s="10"/>
      <c r="I736" s="26">
        <f>'Template Format ANALISIS I'!B274</f>
        <v>1.4999999999999999E-2</v>
      </c>
      <c r="J736" s="26" t="str">
        <f>'Template Format ANALISIS I'!C274</f>
        <v>Kg</v>
      </c>
      <c r="K736" s="26" t="str">
        <f>'Template Format ANALISIS I'!D274</f>
        <v>Kawat Beton</v>
      </c>
      <c r="L736" s="74">
        <f>'Template Format ANALISIS I'!E274</f>
        <v>22500</v>
      </c>
      <c r="M736" s="44">
        <f>'Template Format ANALISIS I'!F274</f>
        <v>337.5</v>
      </c>
      <c r="N736" s="1"/>
    </row>
    <row r="737" spans="2:14" x14ac:dyDescent="0.3">
      <c r="B737" s="71"/>
      <c r="C737" s="10"/>
      <c r="I737" s="26"/>
      <c r="J737" s="115"/>
      <c r="K737" s="115"/>
      <c r="L737" s="74"/>
      <c r="M737" s="44"/>
      <c r="N737" s="1"/>
    </row>
    <row r="738" spans="2:14" x14ac:dyDescent="0.3">
      <c r="B738" s="13" t="s">
        <v>78</v>
      </c>
      <c r="C738" s="1" t="s">
        <v>80</v>
      </c>
      <c r="D738" s="2" t="s">
        <v>64</v>
      </c>
      <c r="E738" s="11">
        <v>60.26</v>
      </c>
      <c r="F738" s="112">
        <f>'Template Format ANALISIS I'!F289 + 196112</f>
        <v>498047</v>
      </c>
      <c r="G738" s="12">
        <f>F738*E738</f>
        <v>30012312.219999999</v>
      </c>
      <c r="I738" s="26">
        <f>'Template Format ANALISIS I'!B280</f>
        <v>0.22</v>
      </c>
      <c r="J738" s="26" t="str">
        <f>'Template Format ANALISIS I'!C280</f>
        <v>OH</v>
      </c>
      <c r="K738" s="26" t="str">
        <f>'Template Format ANALISIS I'!D280</f>
        <v xml:space="preserve">Pekerja </v>
      </c>
      <c r="L738" s="74">
        <f>'Template Format ANALISIS I'!E280</f>
        <v>110000</v>
      </c>
      <c r="M738" s="44">
        <f>'Template Format ANALISIS I'!F280</f>
        <v>24200</v>
      </c>
    </row>
    <row r="739" spans="2:14" x14ac:dyDescent="0.3">
      <c r="I739" s="26">
        <f>'Template Format ANALISIS I'!B281</f>
        <v>1.1000000000000001E-2</v>
      </c>
      <c r="J739" s="26" t="str">
        <f>'Template Format ANALISIS I'!C281</f>
        <v>OH</v>
      </c>
      <c r="K739" s="26" t="str">
        <f>'Template Format ANALISIS I'!D281</f>
        <v>Mandor</v>
      </c>
      <c r="L739" s="74">
        <f>'Template Format ANALISIS I'!E281</f>
        <v>120000</v>
      </c>
      <c r="M739" s="44">
        <f>'Template Format ANALISIS I'!F281</f>
        <v>1320.0000000000002</v>
      </c>
      <c r="N739" s="1"/>
    </row>
    <row r="740" spans="2:14" x14ac:dyDescent="0.3">
      <c r="I740" s="26">
        <f>'Template Format ANALISIS I'!B282</f>
        <v>0.16500000000000001</v>
      </c>
      <c r="J740" s="26" t="str">
        <f>'Template Format ANALISIS I'!C282</f>
        <v>OH</v>
      </c>
      <c r="K740" s="26" t="str">
        <f>'Template Format ANALISIS I'!D282</f>
        <v>Tukang Kayu</v>
      </c>
      <c r="L740" s="74">
        <f>'Template Format ANALISIS I'!E282</f>
        <v>130000</v>
      </c>
      <c r="M740" s="44">
        <f>'Template Format ANALISIS I'!F282</f>
        <v>21450</v>
      </c>
    </row>
    <row r="741" spans="2:14" x14ac:dyDescent="0.3">
      <c r="I741" s="26">
        <f>'Template Format ANALISIS I'!B283</f>
        <v>8.2500000000000004E-3</v>
      </c>
      <c r="J741" s="26" t="str">
        <f>'Template Format ANALISIS I'!C283</f>
        <v>OH</v>
      </c>
      <c r="K741" s="26" t="str">
        <f>'Template Format ANALISIS I'!D283</f>
        <v>Kepala Tukang</v>
      </c>
      <c r="L741" s="74">
        <f>'Template Format ANALISIS I'!E283</f>
        <v>140000</v>
      </c>
      <c r="M741" s="44">
        <f>'Template Format ANALISIS I'!F283</f>
        <v>1155</v>
      </c>
      <c r="N741" s="1"/>
    </row>
    <row r="742" spans="2:14" x14ac:dyDescent="0.3">
      <c r="I742" s="26">
        <f>'Template Format ANALISIS I'!B285</f>
        <v>0.04</v>
      </c>
      <c r="J742" s="26" t="str">
        <f>'Template Format ANALISIS I'!C285</f>
        <v>M3</v>
      </c>
      <c r="K742" s="26" t="str">
        <f>'Template Format ANALISIS I'!D285</f>
        <v>Kayu Balok Kls III</v>
      </c>
      <c r="L742" s="74">
        <f>'Template Format ANALISIS I'!E285</f>
        <v>2485000</v>
      </c>
      <c r="M742" s="44">
        <f>'Template Format ANALISIS I'!F285</f>
        <v>99400</v>
      </c>
      <c r="N742" s="1"/>
    </row>
    <row r="743" spans="2:14" x14ac:dyDescent="0.3">
      <c r="I743" s="26">
        <f>'Template Format ANALISIS I'!B286</f>
        <v>0.3</v>
      </c>
      <c r="J743" s="26" t="str">
        <f>'Template Format ANALISIS I'!C286</f>
        <v>Kg</v>
      </c>
      <c r="K743" s="26" t="str">
        <f>'Template Format ANALISIS I'!D286</f>
        <v>Paku 5 cm - 12 cm</v>
      </c>
      <c r="L743" s="74">
        <f>'Template Format ANALISIS I'!E286</f>
        <v>18000</v>
      </c>
      <c r="M743" s="44">
        <f>'Template Format ANALISIS I'!F286</f>
        <v>5400</v>
      </c>
      <c r="N743" s="1"/>
    </row>
    <row r="744" spans="2:14" x14ac:dyDescent="0.3">
      <c r="I744" s="26">
        <f>'Template Format ANALISIS I'!B287</f>
        <v>0.1</v>
      </c>
      <c r="J744" s="26" t="str">
        <f>'Template Format ANALISIS I'!C287</f>
        <v>Ltr</v>
      </c>
      <c r="K744" s="26" t="str">
        <f>'Template Format ANALISIS I'!D287</f>
        <v xml:space="preserve">Minyak Bekisting </v>
      </c>
      <c r="L744" s="74">
        <f>'Template Format ANALISIS I'!E287</f>
        <v>10000</v>
      </c>
      <c r="M744" s="44">
        <f>'Template Format ANALISIS I'!F287</f>
        <v>1000</v>
      </c>
      <c r="N744" s="1"/>
    </row>
    <row r="745" spans="2:14" x14ac:dyDescent="0.3">
      <c r="I745" s="26">
        <f>'Template Format ANALISIS I'!B288</f>
        <v>0.82</v>
      </c>
      <c r="J745" s="26" t="str">
        <f>'Template Format ANALISIS I'!C288</f>
        <v>Lbr</v>
      </c>
      <c r="K745" s="26" t="str">
        <f>'Template Format ANALISIS I'!D288</f>
        <v>Plywood Tebal 9 mm/Papan</v>
      </c>
      <c r="L745" s="74">
        <f>'Template Format ANALISIS I'!E288</f>
        <v>180500</v>
      </c>
      <c r="M745" s="44">
        <f>'Template Format ANALISIS I'!F288</f>
        <v>148010</v>
      </c>
      <c r="N745" s="1"/>
    </row>
    <row r="746" spans="2:14" x14ac:dyDescent="0.3">
      <c r="B746" s="7"/>
      <c r="C746" s="6"/>
      <c r="N746" s="1"/>
    </row>
    <row r="747" spans="2:14" x14ac:dyDescent="0.3">
      <c r="B747" s="7">
        <v>3</v>
      </c>
      <c r="C747" s="6" t="s">
        <v>229</v>
      </c>
      <c r="N747" s="1"/>
    </row>
    <row r="748" spans="2:14" x14ac:dyDescent="0.3">
      <c r="B748" s="13" t="s">
        <v>185</v>
      </c>
      <c r="C748" s="1" t="s">
        <v>186</v>
      </c>
      <c r="D748" s="2" t="s">
        <v>14</v>
      </c>
      <c r="E748" s="11">
        <v>2.67</v>
      </c>
      <c r="F748" s="112">
        <f>'Template Format ANALISIS I'!F263 - 396730</f>
        <v>1288635</v>
      </c>
      <c r="G748" s="12">
        <f>F748*E748</f>
        <v>3440655.4499999997</v>
      </c>
      <c r="I748" s="26">
        <f>'Template Format ANALISIS I'!B258</f>
        <v>0.876</v>
      </c>
      <c r="J748" s="26" t="str">
        <f>'Template Format ANALISIS I'!C258</f>
        <v>OH</v>
      </c>
      <c r="K748" s="26" t="str">
        <f>'Template Format ANALISIS I'!D258</f>
        <v>Pekerja</v>
      </c>
      <c r="L748" s="74">
        <f>'Template Format ANALISIS I'!E258</f>
        <v>110000</v>
      </c>
      <c r="M748" s="44">
        <f>'Template Format ANALISIS I'!F258</f>
        <v>96360</v>
      </c>
      <c r="N748" s="1"/>
    </row>
    <row r="749" spans="2:14" x14ac:dyDescent="0.3">
      <c r="I749" s="26">
        <f>'Template Format ANALISIS I'!B259</f>
        <v>8.3000000000000004E-2</v>
      </c>
      <c r="J749" s="26" t="str">
        <f>'Template Format ANALISIS I'!C259</f>
        <v>OH</v>
      </c>
      <c r="K749" s="26" t="str">
        <f>'Template Format ANALISIS I'!D259</f>
        <v>Mandor</v>
      </c>
      <c r="L749" s="74">
        <f>'Template Format ANALISIS I'!E259</f>
        <v>130000</v>
      </c>
      <c r="M749" s="44">
        <f>'Template Format ANALISIS I'!F259</f>
        <v>10790</v>
      </c>
    </row>
    <row r="750" spans="2:14" x14ac:dyDescent="0.3">
      <c r="I750" s="26">
        <f>'Template Format ANALISIS I'!B260</f>
        <v>1</v>
      </c>
      <c r="J750" s="26" t="str">
        <f>'Template Format ANALISIS I'!C260</f>
        <v>M3</v>
      </c>
      <c r="K750" s="26" t="str">
        <f>'Template Format ANALISIS I'!D260</f>
        <v>Beton Ready Mix K-300</v>
      </c>
      <c r="L750" s="74">
        <f>'Template Format ANALISIS I'!E260</f>
        <v>1350000</v>
      </c>
      <c r="M750" s="44">
        <f>'Template Format ANALISIS I'!F260</f>
        <v>1350000</v>
      </c>
      <c r="N750" s="1"/>
    </row>
    <row r="751" spans="2:14" x14ac:dyDescent="0.3">
      <c r="B751" s="71"/>
      <c r="C751" s="10"/>
      <c r="I751" s="26">
        <f>'Template Format ANALISIS I'!B261</f>
        <v>0.5</v>
      </c>
      <c r="J751" s="26" t="str">
        <f>'Template Format ANALISIS I'!C261</f>
        <v>Jam</v>
      </c>
      <c r="K751" s="26" t="str">
        <f>'Template Format ANALISIS I'!D261</f>
        <v>Concrete Pump</v>
      </c>
      <c r="L751" s="74">
        <f>'Template Format ANALISIS I'!E261</f>
        <v>150000</v>
      </c>
      <c r="M751" s="44">
        <f>'Template Format ANALISIS I'!F261</f>
        <v>75000</v>
      </c>
      <c r="N751" s="1"/>
    </row>
    <row r="752" spans="2:14" x14ac:dyDescent="0.3">
      <c r="B752" s="71"/>
      <c r="C752" s="10"/>
      <c r="I752" s="26"/>
      <c r="J752" s="26"/>
      <c r="K752" s="26" t="str">
        <f>'Template Format ANALISIS I'!D262</f>
        <v>B.U &amp; Kentungan (10%)</v>
      </c>
      <c r="L752" s="74"/>
      <c r="M752" s="44">
        <f>'Template Format ANALISIS I'!F262</f>
        <v>153215</v>
      </c>
      <c r="N752" s="1"/>
    </row>
    <row r="753" spans="2:14" x14ac:dyDescent="0.3">
      <c r="B753" s="71"/>
      <c r="C753" s="10"/>
      <c r="N753" s="1"/>
    </row>
    <row r="754" spans="2:14" x14ac:dyDescent="0.3">
      <c r="B754" s="13" t="s">
        <v>191</v>
      </c>
      <c r="C754" s="1" t="s">
        <v>192</v>
      </c>
      <c r="D754" s="2" t="s">
        <v>72</v>
      </c>
      <c r="E754" s="11">
        <v>768.2</v>
      </c>
      <c r="F754" s="112">
        <f>'Template Format ANALISIS I'!F275 - 3225.2</f>
        <v>17313.3</v>
      </c>
      <c r="G754" s="12">
        <f>F754*E754</f>
        <v>13300077.060000001</v>
      </c>
      <c r="I754" s="26">
        <f>'Template Format ANALISIS I'!B268</f>
        <v>7.000000000000001E-3</v>
      </c>
      <c r="J754" s="26" t="str">
        <f>'Template Format ANALISIS I'!C268</f>
        <v>OH</v>
      </c>
      <c r="K754" s="26" t="str">
        <f>'Template Format ANALISIS I'!D268</f>
        <v xml:space="preserve">Pekerja </v>
      </c>
      <c r="L754" s="74">
        <f>'Template Format ANALISIS I'!E268</f>
        <v>110000</v>
      </c>
      <c r="M754" s="44">
        <f>'Template Format ANALISIS I'!F268</f>
        <v>770.00000000000011</v>
      </c>
      <c r="N754" s="1"/>
    </row>
    <row r="755" spans="2:14" x14ac:dyDescent="0.3">
      <c r="B755" s="71"/>
      <c r="C755" s="10"/>
      <c r="I755" s="26">
        <f>'Template Format ANALISIS I'!B269</f>
        <v>7.000000000000001E-3</v>
      </c>
      <c r="J755" s="26" t="str">
        <f>'Template Format ANALISIS I'!C269</f>
        <v>OH</v>
      </c>
      <c r="K755" s="26" t="str">
        <f>'Template Format ANALISIS I'!D269</f>
        <v>Tukang Besi</v>
      </c>
      <c r="L755" s="74">
        <f>'Template Format ANALISIS I'!E269</f>
        <v>130000</v>
      </c>
      <c r="M755" s="44">
        <f>'Template Format ANALISIS I'!F269</f>
        <v>910.00000000000011</v>
      </c>
      <c r="N755" s="1"/>
    </row>
    <row r="756" spans="2:14" x14ac:dyDescent="0.3">
      <c r="B756" s="71"/>
      <c r="C756" s="10"/>
      <c r="I756" s="26">
        <f>'Template Format ANALISIS I'!B270</f>
        <v>6.9999999999999999E-4</v>
      </c>
      <c r="J756" s="26" t="str">
        <f>'Template Format ANALISIS I'!C270</f>
        <v>OH</v>
      </c>
      <c r="K756" s="26" t="str">
        <f>'Template Format ANALISIS I'!D270</f>
        <v>Kepala Tukang</v>
      </c>
      <c r="L756" s="74">
        <f>'Template Format ANALISIS I'!E270</f>
        <v>140000</v>
      </c>
      <c r="M756" s="44">
        <f>'Template Format ANALISIS I'!F270</f>
        <v>98</v>
      </c>
      <c r="N756" s="1"/>
    </row>
    <row r="757" spans="2:14" x14ac:dyDescent="0.3">
      <c r="B757" s="71"/>
      <c r="C757" s="10"/>
      <c r="I757" s="26">
        <f>'Template Format ANALISIS I'!B271</f>
        <v>4.0000000000000002E-4</v>
      </c>
      <c r="J757" s="26" t="str">
        <f>'Template Format ANALISIS I'!C271</f>
        <v>OH</v>
      </c>
      <c r="K757" s="26" t="str">
        <f>'Template Format ANALISIS I'!D271</f>
        <v>Mandor</v>
      </c>
      <c r="L757" s="74">
        <f>'Template Format ANALISIS I'!E271</f>
        <v>120000</v>
      </c>
      <c r="M757" s="44">
        <f>'Template Format ANALISIS I'!F271</f>
        <v>48</v>
      </c>
      <c r="N757" s="1"/>
    </row>
    <row r="758" spans="2:14" x14ac:dyDescent="0.3">
      <c r="B758" s="71"/>
      <c r="C758" s="10"/>
      <c r="I758" s="26">
        <f>'Template Format ANALISIS I'!B273</f>
        <v>1.05</v>
      </c>
      <c r="J758" s="26" t="str">
        <f>'Template Format ANALISIS I'!C273</f>
        <v>Kg</v>
      </c>
      <c r="K758" s="26" t="str">
        <f>'Template Format ANALISIS I'!D273</f>
        <v>Besi Beton Polos</v>
      </c>
      <c r="L758" s="74">
        <f>'Template Format ANALISIS I'!E273</f>
        <v>17500</v>
      </c>
      <c r="M758" s="44">
        <f>'Template Format ANALISIS I'!F273</f>
        <v>18375</v>
      </c>
      <c r="N758" s="1"/>
    </row>
    <row r="759" spans="2:14" x14ac:dyDescent="0.3">
      <c r="B759" s="71"/>
      <c r="C759" s="10"/>
      <c r="I759" s="26">
        <f>'Template Format ANALISIS I'!B274</f>
        <v>1.4999999999999999E-2</v>
      </c>
      <c r="J759" s="26" t="str">
        <f>'Template Format ANALISIS I'!C274</f>
        <v>Kg</v>
      </c>
      <c r="K759" s="26" t="str">
        <f>'Template Format ANALISIS I'!D274</f>
        <v>Kawat Beton</v>
      </c>
      <c r="L759" s="74">
        <f>'Template Format ANALISIS I'!E274</f>
        <v>22500</v>
      </c>
      <c r="M759" s="44">
        <f>'Template Format ANALISIS I'!F274</f>
        <v>337.5</v>
      </c>
      <c r="N759" s="1"/>
    </row>
    <row r="760" spans="2:14" x14ac:dyDescent="0.3">
      <c r="B760" s="71"/>
      <c r="C760" s="10"/>
      <c r="I760" s="26"/>
      <c r="J760" s="115"/>
      <c r="K760" s="115"/>
      <c r="L760" s="74"/>
      <c r="M760" s="44"/>
    </row>
    <row r="761" spans="2:14" x14ac:dyDescent="0.3">
      <c r="B761" s="13" t="s">
        <v>78</v>
      </c>
      <c r="C761" s="1" t="s">
        <v>80</v>
      </c>
      <c r="D761" s="2" t="s">
        <v>64</v>
      </c>
      <c r="E761" s="11">
        <v>40.119999999999997</v>
      </c>
      <c r="F761" s="112">
        <f>'Template Format ANALISIS I'!F289 + 196112</f>
        <v>498047</v>
      </c>
      <c r="G761" s="12">
        <f>F761*E761</f>
        <v>19981645.639999997</v>
      </c>
      <c r="I761" s="26">
        <f>'Template Format ANALISIS I'!B280</f>
        <v>0.22</v>
      </c>
      <c r="J761" s="26" t="str">
        <f>'Template Format ANALISIS I'!C280</f>
        <v>OH</v>
      </c>
      <c r="K761" s="26" t="str">
        <f>'Template Format ANALISIS I'!D280</f>
        <v xml:space="preserve">Pekerja </v>
      </c>
      <c r="L761" s="74">
        <f>'Template Format ANALISIS I'!E280</f>
        <v>110000</v>
      </c>
      <c r="M761" s="44">
        <f>'Template Format ANALISIS I'!F280</f>
        <v>24200</v>
      </c>
      <c r="N761" s="1"/>
    </row>
    <row r="762" spans="2:14" x14ac:dyDescent="0.3">
      <c r="I762" s="26">
        <f>'Template Format ANALISIS I'!B281</f>
        <v>1.1000000000000001E-2</v>
      </c>
      <c r="J762" s="26" t="str">
        <f>'Template Format ANALISIS I'!C281</f>
        <v>OH</v>
      </c>
      <c r="K762" s="26" t="str">
        <f>'Template Format ANALISIS I'!D281</f>
        <v>Mandor</v>
      </c>
      <c r="L762" s="74">
        <f>'Template Format ANALISIS I'!E281</f>
        <v>120000</v>
      </c>
      <c r="M762" s="44">
        <f>'Template Format ANALISIS I'!F281</f>
        <v>1320.0000000000002</v>
      </c>
    </row>
    <row r="763" spans="2:14" x14ac:dyDescent="0.3">
      <c r="I763" s="26">
        <f>'Template Format ANALISIS I'!B282</f>
        <v>0.16500000000000001</v>
      </c>
      <c r="J763" s="26" t="str">
        <f>'Template Format ANALISIS I'!C282</f>
        <v>OH</v>
      </c>
      <c r="K763" s="26" t="str">
        <f>'Template Format ANALISIS I'!D282</f>
        <v>Tukang Kayu</v>
      </c>
      <c r="L763" s="74">
        <f>'Template Format ANALISIS I'!E282</f>
        <v>130000</v>
      </c>
      <c r="M763" s="44">
        <f>'Template Format ANALISIS I'!F282</f>
        <v>21450</v>
      </c>
    </row>
    <row r="764" spans="2:14" x14ac:dyDescent="0.3">
      <c r="I764" s="26">
        <f>'Template Format ANALISIS I'!B283</f>
        <v>8.2500000000000004E-3</v>
      </c>
      <c r="J764" s="26" t="str">
        <f>'Template Format ANALISIS I'!C283</f>
        <v>OH</v>
      </c>
      <c r="K764" s="26" t="str">
        <f>'Template Format ANALISIS I'!D283</f>
        <v>Kepala Tukang</v>
      </c>
      <c r="L764" s="74">
        <f>'Template Format ANALISIS I'!E283</f>
        <v>140000</v>
      </c>
      <c r="M764" s="44">
        <f>'Template Format ANALISIS I'!F283</f>
        <v>1155</v>
      </c>
    </row>
    <row r="765" spans="2:14" x14ac:dyDescent="0.3">
      <c r="I765" s="26">
        <f>'Template Format ANALISIS I'!B285</f>
        <v>0.04</v>
      </c>
      <c r="J765" s="26" t="str">
        <f>'Template Format ANALISIS I'!C285</f>
        <v>M3</v>
      </c>
      <c r="K765" s="26" t="str">
        <f>'Template Format ANALISIS I'!D285</f>
        <v>Kayu Balok Kls III</v>
      </c>
      <c r="L765" s="74">
        <f>'Template Format ANALISIS I'!E285</f>
        <v>2485000</v>
      </c>
      <c r="M765" s="44">
        <f>'Template Format ANALISIS I'!F285</f>
        <v>99400</v>
      </c>
    </row>
    <row r="766" spans="2:14" x14ac:dyDescent="0.3">
      <c r="I766" s="26">
        <f>'Template Format ANALISIS I'!B286</f>
        <v>0.3</v>
      </c>
      <c r="J766" s="26" t="str">
        <f>'Template Format ANALISIS I'!C286</f>
        <v>Kg</v>
      </c>
      <c r="K766" s="26" t="str">
        <f>'Template Format ANALISIS I'!D286</f>
        <v>Paku 5 cm - 12 cm</v>
      </c>
      <c r="L766" s="74">
        <f>'Template Format ANALISIS I'!E286</f>
        <v>18000</v>
      </c>
      <c r="M766" s="44">
        <f>'Template Format ANALISIS I'!F286</f>
        <v>5400</v>
      </c>
    </row>
    <row r="767" spans="2:14" x14ac:dyDescent="0.3">
      <c r="I767" s="26">
        <f>'Template Format ANALISIS I'!B287</f>
        <v>0.1</v>
      </c>
      <c r="J767" s="26" t="str">
        <f>'Template Format ANALISIS I'!C287</f>
        <v>Ltr</v>
      </c>
      <c r="K767" s="26" t="str">
        <f>'Template Format ANALISIS I'!D287</f>
        <v xml:space="preserve">Minyak Bekisting </v>
      </c>
      <c r="L767" s="74">
        <f>'Template Format ANALISIS I'!E287</f>
        <v>10000</v>
      </c>
      <c r="M767" s="44">
        <f>'Template Format ANALISIS I'!F287</f>
        <v>1000</v>
      </c>
    </row>
    <row r="768" spans="2:14" x14ac:dyDescent="0.3">
      <c r="I768" s="26">
        <f>'Template Format ANALISIS I'!B288</f>
        <v>0.82</v>
      </c>
      <c r="J768" s="26" t="str">
        <f>'Template Format ANALISIS I'!C288</f>
        <v>Lbr</v>
      </c>
      <c r="K768" s="26" t="str">
        <f>'Template Format ANALISIS I'!D288</f>
        <v>Plywood Tebal 9 mm/Papan</v>
      </c>
      <c r="L768" s="74">
        <f>'Template Format ANALISIS I'!E288</f>
        <v>180500</v>
      </c>
      <c r="M768" s="44">
        <f>'Template Format ANALISIS I'!F288</f>
        <v>148010</v>
      </c>
    </row>
    <row r="769" spans="2:13" x14ac:dyDescent="0.3">
      <c r="B769" s="7"/>
      <c r="C769" s="6"/>
    </row>
    <row r="770" spans="2:13" x14ac:dyDescent="0.3">
      <c r="B770" s="7">
        <v>4</v>
      </c>
      <c r="C770" s="6" t="s">
        <v>230</v>
      </c>
    </row>
    <row r="771" spans="2:13" x14ac:dyDescent="0.3">
      <c r="B771" s="13" t="s">
        <v>185</v>
      </c>
      <c r="C771" s="1" t="s">
        <v>186</v>
      </c>
      <c r="D771" s="2" t="s">
        <v>14</v>
      </c>
      <c r="E771" s="11">
        <v>9.6</v>
      </c>
      <c r="F771" s="112">
        <f>'Template Format ANALISIS I'!F263 - 396730</f>
        <v>1288635</v>
      </c>
      <c r="G771" s="12">
        <f>F771*E771</f>
        <v>12370896</v>
      </c>
      <c r="I771" s="26">
        <f>'Template Format ANALISIS I'!B258</f>
        <v>0.876</v>
      </c>
      <c r="J771" s="26" t="str">
        <f>'Template Format ANALISIS I'!C258</f>
        <v>OH</v>
      </c>
      <c r="K771" s="26" t="str">
        <f>'Template Format ANALISIS I'!D258</f>
        <v>Pekerja</v>
      </c>
      <c r="L771" s="74">
        <f>'Template Format ANALISIS I'!E258</f>
        <v>110000</v>
      </c>
      <c r="M771" s="44">
        <f>'Template Format ANALISIS I'!F258</f>
        <v>96360</v>
      </c>
    </row>
    <row r="772" spans="2:13" x14ac:dyDescent="0.3">
      <c r="I772" s="26">
        <f>'Template Format ANALISIS I'!B259</f>
        <v>8.3000000000000004E-2</v>
      </c>
      <c r="J772" s="26" t="str">
        <f>'Template Format ANALISIS I'!C259</f>
        <v>OH</v>
      </c>
      <c r="K772" s="26" t="str">
        <f>'Template Format ANALISIS I'!D259</f>
        <v>Mandor</v>
      </c>
      <c r="L772" s="74">
        <f>'Template Format ANALISIS I'!E259</f>
        <v>130000</v>
      </c>
      <c r="M772" s="44">
        <f>'Template Format ANALISIS I'!F259</f>
        <v>10790</v>
      </c>
    </row>
    <row r="773" spans="2:13" x14ac:dyDescent="0.3">
      <c r="I773" s="26">
        <f>'Template Format ANALISIS I'!B260</f>
        <v>1</v>
      </c>
      <c r="J773" s="26" t="str">
        <f>'Template Format ANALISIS I'!C260</f>
        <v>M3</v>
      </c>
      <c r="K773" s="26" t="str">
        <f>'Template Format ANALISIS I'!D260</f>
        <v>Beton Ready Mix K-300</v>
      </c>
      <c r="L773" s="74">
        <f>'Template Format ANALISIS I'!E260</f>
        <v>1350000</v>
      </c>
      <c r="M773" s="44">
        <f>'Template Format ANALISIS I'!F260</f>
        <v>1350000</v>
      </c>
    </row>
    <row r="774" spans="2:13" x14ac:dyDescent="0.3">
      <c r="B774" s="71"/>
      <c r="C774" s="10"/>
      <c r="I774" s="26">
        <f>'Template Format ANALISIS I'!B261</f>
        <v>0.5</v>
      </c>
      <c r="J774" s="26" t="str">
        <f>'Template Format ANALISIS I'!C261</f>
        <v>Jam</v>
      </c>
      <c r="K774" s="26" t="str">
        <f>'Template Format ANALISIS I'!D261</f>
        <v>Concrete Pump</v>
      </c>
      <c r="L774" s="74">
        <f>'Template Format ANALISIS I'!E261</f>
        <v>150000</v>
      </c>
      <c r="M774" s="44">
        <f>'Template Format ANALISIS I'!F261</f>
        <v>75000</v>
      </c>
    </row>
    <row r="775" spans="2:13" x14ac:dyDescent="0.3">
      <c r="B775" s="71"/>
      <c r="C775" s="10"/>
      <c r="I775" s="26"/>
      <c r="J775" s="26"/>
      <c r="K775" s="26" t="str">
        <f>'Template Format ANALISIS I'!D262</f>
        <v>B.U &amp; Kentungan (10%)</v>
      </c>
      <c r="L775" s="74"/>
      <c r="M775" s="44">
        <f>'Template Format ANALISIS I'!F262</f>
        <v>153215</v>
      </c>
    </row>
    <row r="776" spans="2:13" x14ac:dyDescent="0.3">
      <c r="B776" s="71"/>
      <c r="C776" s="10"/>
    </row>
    <row r="777" spans="2:13" x14ac:dyDescent="0.3">
      <c r="B777" s="13" t="s">
        <v>191</v>
      </c>
      <c r="C777" s="1" t="s">
        <v>192</v>
      </c>
      <c r="D777" s="2" t="s">
        <v>72</v>
      </c>
      <c r="E777" s="11">
        <v>3762.33</v>
      </c>
      <c r="F777" s="112">
        <f>'Template Format ANALISIS I'!F275 - 3225.2</f>
        <v>17313.3</v>
      </c>
      <c r="G777" s="12">
        <f>F777*E777</f>
        <v>65138347.988999993</v>
      </c>
      <c r="I777" s="26">
        <f>'Template Format ANALISIS I'!B268</f>
        <v>7.000000000000001E-3</v>
      </c>
      <c r="J777" s="26" t="str">
        <f>'Template Format ANALISIS I'!C268</f>
        <v>OH</v>
      </c>
      <c r="K777" s="26" t="str">
        <f>'Template Format ANALISIS I'!D268</f>
        <v xml:space="preserve">Pekerja </v>
      </c>
      <c r="L777" s="74">
        <f>'Template Format ANALISIS I'!E268</f>
        <v>110000</v>
      </c>
      <c r="M777" s="44">
        <f>'Template Format ANALISIS I'!F268</f>
        <v>770.00000000000011</v>
      </c>
    </row>
    <row r="778" spans="2:13" x14ac:dyDescent="0.3">
      <c r="B778" s="71"/>
      <c r="C778" s="10"/>
      <c r="I778" s="26">
        <f>'Template Format ANALISIS I'!B269</f>
        <v>7.000000000000001E-3</v>
      </c>
      <c r="J778" s="26" t="str">
        <f>'Template Format ANALISIS I'!C269</f>
        <v>OH</v>
      </c>
      <c r="K778" s="26" t="str">
        <f>'Template Format ANALISIS I'!D269</f>
        <v>Tukang Besi</v>
      </c>
      <c r="L778" s="74">
        <f>'Template Format ANALISIS I'!E269</f>
        <v>130000</v>
      </c>
      <c r="M778" s="44">
        <f>'Template Format ANALISIS I'!F269</f>
        <v>910.00000000000011</v>
      </c>
    </row>
    <row r="779" spans="2:13" x14ac:dyDescent="0.3">
      <c r="B779" s="71"/>
      <c r="C779" s="10"/>
      <c r="I779" s="26">
        <f>'Template Format ANALISIS I'!B270</f>
        <v>6.9999999999999999E-4</v>
      </c>
      <c r="J779" s="26" t="str">
        <f>'Template Format ANALISIS I'!C270</f>
        <v>OH</v>
      </c>
      <c r="K779" s="26" t="str">
        <f>'Template Format ANALISIS I'!D270</f>
        <v>Kepala Tukang</v>
      </c>
      <c r="L779" s="74">
        <f>'Template Format ANALISIS I'!E270</f>
        <v>140000</v>
      </c>
      <c r="M779" s="44">
        <f>'Template Format ANALISIS I'!F270</f>
        <v>98</v>
      </c>
    </row>
    <row r="780" spans="2:13" x14ac:dyDescent="0.3">
      <c r="B780" s="71"/>
      <c r="C780" s="10"/>
      <c r="I780" s="26">
        <f>'Template Format ANALISIS I'!B271</f>
        <v>4.0000000000000002E-4</v>
      </c>
      <c r="J780" s="26" t="str">
        <f>'Template Format ANALISIS I'!C271</f>
        <v>OH</v>
      </c>
      <c r="K780" s="26" t="str">
        <f>'Template Format ANALISIS I'!D271</f>
        <v>Mandor</v>
      </c>
      <c r="L780" s="74">
        <f>'Template Format ANALISIS I'!E271</f>
        <v>120000</v>
      </c>
      <c r="M780" s="44">
        <f>'Template Format ANALISIS I'!F271</f>
        <v>48</v>
      </c>
    </row>
    <row r="781" spans="2:13" x14ac:dyDescent="0.3">
      <c r="B781" s="71"/>
      <c r="C781" s="10"/>
      <c r="I781" s="26">
        <f>'Template Format ANALISIS I'!B273</f>
        <v>1.05</v>
      </c>
      <c r="J781" s="26" t="str">
        <f>'Template Format ANALISIS I'!C273</f>
        <v>Kg</v>
      </c>
      <c r="K781" s="26" t="str">
        <f>'Template Format ANALISIS I'!D273</f>
        <v>Besi Beton Polos</v>
      </c>
      <c r="L781" s="74">
        <f>'Template Format ANALISIS I'!E273</f>
        <v>17500</v>
      </c>
      <c r="M781" s="44">
        <f>'Template Format ANALISIS I'!F273</f>
        <v>18375</v>
      </c>
    </row>
    <row r="782" spans="2:13" x14ac:dyDescent="0.3">
      <c r="B782" s="71"/>
      <c r="C782" s="10"/>
      <c r="I782" s="26">
        <f>'Template Format ANALISIS I'!B274</f>
        <v>1.4999999999999999E-2</v>
      </c>
      <c r="J782" s="26" t="str">
        <f>'Template Format ANALISIS I'!C274</f>
        <v>Kg</v>
      </c>
      <c r="K782" s="26" t="str">
        <f>'Template Format ANALISIS I'!D274</f>
        <v>Kawat Beton</v>
      </c>
      <c r="L782" s="74">
        <f>'Template Format ANALISIS I'!E274</f>
        <v>22500</v>
      </c>
      <c r="M782" s="44">
        <f>'Template Format ANALISIS I'!F274</f>
        <v>337.5</v>
      </c>
    </row>
    <row r="783" spans="2:13" x14ac:dyDescent="0.3">
      <c r="B783" s="71"/>
      <c r="C783" s="10"/>
      <c r="I783" s="26"/>
      <c r="J783" s="115"/>
      <c r="K783" s="115"/>
      <c r="L783" s="74"/>
      <c r="M783" s="44"/>
    </row>
    <row r="784" spans="2:13" x14ac:dyDescent="0.3">
      <c r="B784" s="13" t="s">
        <v>78</v>
      </c>
      <c r="C784" s="1" t="s">
        <v>80</v>
      </c>
      <c r="D784" s="2" t="s">
        <v>64</v>
      </c>
      <c r="E784" s="11">
        <v>108.8</v>
      </c>
      <c r="F784" s="112">
        <f>'Template Format ANALISIS I'!F289 + 179612</f>
        <v>481547</v>
      </c>
      <c r="G784" s="12">
        <f>F784*E784</f>
        <v>52392313.600000001</v>
      </c>
      <c r="I784" s="26">
        <f>'Template Format ANALISIS I'!B280</f>
        <v>0.22</v>
      </c>
      <c r="J784" s="26" t="str">
        <f>'Template Format ANALISIS I'!C280</f>
        <v>OH</v>
      </c>
      <c r="K784" s="26" t="str">
        <f>'Template Format ANALISIS I'!D280</f>
        <v xml:space="preserve">Pekerja </v>
      </c>
      <c r="L784" s="74">
        <f>'Template Format ANALISIS I'!E280</f>
        <v>110000</v>
      </c>
      <c r="M784" s="44">
        <f>'Template Format ANALISIS I'!F280</f>
        <v>24200</v>
      </c>
    </row>
    <row r="785" spans="2:13" x14ac:dyDescent="0.3">
      <c r="I785" s="26">
        <f>'Template Format ANALISIS I'!B281</f>
        <v>1.1000000000000001E-2</v>
      </c>
      <c r="J785" s="26" t="str">
        <f>'Template Format ANALISIS I'!C281</f>
        <v>OH</v>
      </c>
      <c r="K785" s="26" t="str">
        <f>'Template Format ANALISIS I'!D281</f>
        <v>Mandor</v>
      </c>
      <c r="L785" s="74">
        <f>'Template Format ANALISIS I'!E281</f>
        <v>120000</v>
      </c>
      <c r="M785" s="44">
        <f>'Template Format ANALISIS I'!F281</f>
        <v>1320.0000000000002</v>
      </c>
    </row>
    <row r="786" spans="2:13" x14ac:dyDescent="0.3">
      <c r="I786" s="26">
        <f>'Template Format ANALISIS I'!B282</f>
        <v>0.16500000000000001</v>
      </c>
      <c r="J786" s="26" t="str">
        <f>'Template Format ANALISIS I'!C282</f>
        <v>OH</v>
      </c>
      <c r="K786" s="26" t="str">
        <f>'Template Format ANALISIS I'!D282</f>
        <v>Tukang Kayu</v>
      </c>
      <c r="L786" s="74">
        <f>'Template Format ANALISIS I'!E282</f>
        <v>130000</v>
      </c>
      <c r="M786" s="44">
        <f>'Template Format ANALISIS I'!F282</f>
        <v>21450</v>
      </c>
    </row>
    <row r="787" spans="2:13" x14ac:dyDescent="0.3">
      <c r="I787" s="26">
        <f>'Template Format ANALISIS I'!B283</f>
        <v>8.2500000000000004E-3</v>
      </c>
      <c r="J787" s="26" t="str">
        <f>'Template Format ANALISIS I'!C283</f>
        <v>OH</v>
      </c>
      <c r="K787" s="26" t="str">
        <f>'Template Format ANALISIS I'!D283</f>
        <v>Kepala Tukang</v>
      </c>
      <c r="L787" s="74">
        <f>'Template Format ANALISIS I'!E283</f>
        <v>140000</v>
      </c>
      <c r="M787" s="44">
        <f>'Template Format ANALISIS I'!F283</f>
        <v>1155</v>
      </c>
    </row>
    <row r="788" spans="2:13" x14ac:dyDescent="0.3">
      <c r="I788" s="26">
        <f>'Template Format ANALISIS I'!B285</f>
        <v>0.04</v>
      </c>
      <c r="J788" s="26" t="str">
        <f>'Template Format ANALISIS I'!C285</f>
        <v>M3</v>
      </c>
      <c r="K788" s="26" t="str">
        <f>'Template Format ANALISIS I'!D285</f>
        <v>Kayu Balok Kls III</v>
      </c>
      <c r="L788" s="74">
        <f>'Template Format ANALISIS I'!E285</f>
        <v>2485000</v>
      </c>
      <c r="M788" s="44">
        <f>'Template Format ANALISIS I'!F285</f>
        <v>99400</v>
      </c>
    </row>
    <row r="789" spans="2:13" x14ac:dyDescent="0.3">
      <c r="I789" s="26">
        <f>'Template Format ANALISIS I'!B286</f>
        <v>0.3</v>
      </c>
      <c r="J789" s="26" t="str">
        <f>'Template Format ANALISIS I'!C286</f>
        <v>Kg</v>
      </c>
      <c r="K789" s="26" t="str">
        <f>'Template Format ANALISIS I'!D286</f>
        <v>Paku 5 cm - 12 cm</v>
      </c>
      <c r="L789" s="74">
        <f>'Template Format ANALISIS I'!E286</f>
        <v>18000</v>
      </c>
      <c r="M789" s="44">
        <f>'Template Format ANALISIS I'!F286</f>
        <v>5400</v>
      </c>
    </row>
    <row r="790" spans="2:13" x14ac:dyDescent="0.3">
      <c r="I790" s="26">
        <f>'Template Format ANALISIS I'!B287</f>
        <v>0.1</v>
      </c>
      <c r="J790" s="26" t="str">
        <f>'Template Format ANALISIS I'!C287</f>
        <v>Ltr</v>
      </c>
      <c r="K790" s="26" t="str">
        <f>'Template Format ANALISIS I'!D287</f>
        <v xml:space="preserve">Minyak Bekisting </v>
      </c>
      <c r="L790" s="74">
        <f>'Template Format ANALISIS I'!E287</f>
        <v>10000</v>
      </c>
      <c r="M790" s="44">
        <f>'Template Format ANALISIS I'!F287</f>
        <v>1000</v>
      </c>
    </row>
    <row r="791" spans="2:13" x14ac:dyDescent="0.3">
      <c r="I791" s="26">
        <f>'Template Format ANALISIS I'!B288</f>
        <v>0.82</v>
      </c>
      <c r="J791" s="26" t="str">
        <f>'Template Format ANALISIS I'!C288</f>
        <v>Lbr</v>
      </c>
      <c r="K791" s="26" t="str">
        <f>'Template Format ANALISIS I'!D288</f>
        <v>Plywood Tebal 9 mm/Papan</v>
      </c>
      <c r="L791" s="74">
        <f>'Template Format ANALISIS I'!E288</f>
        <v>180500</v>
      </c>
      <c r="M791" s="44">
        <f>'Template Format ANALISIS I'!F288</f>
        <v>148010</v>
      </c>
    </row>
    <row r="792" spans="2:13" x14ac:dyDescent="0.3">
      <c r="B792" s="7"/>
      <c r="C792" s="6"/>
    </row>
    <row r="793" spans="2:13" x14ac:dyDescent="0.3">
      <c r="B793" s="7">
        <v>6</v>
      </c>
      <c r="C793" s="6" t="s">
        <v>231</v>
      </c>
    </row>
    <row r="794" spans="2:13" x14ac:dyDescent="0.3">
      <c r="B794" s="13" t="s">
        <v>185</v>
      </c>
      <c r="C794" s="1" t="s">
        <v>186</v>
      </c>
      <c r="D794" s="2" t="s">
        <v>14</v>
      </c>
      <c r="E794" s="11">
        <v>22.96</v>
      </c>
      <c r="F794" s="112">
        <f>'Template Format ANALISIS I'!F263 - 396730</f>
        <v>1288635</v>
      </c>
      <c r="G794" s="12">
        <f>F794*E794</f>
        <v>29587059.600000001</v>
      </c>
      <c r="I794" s="26">
        <f>'Template Format ANALISIS I'!B258</f>
        <v>0.876</v>
      </c>
      <c r="J794" s="26" t="str">
        <f>'Template Format ANALISIS I'!C258</f>
        <v>OH</v>
      </c>
      <c r="K794" s="26" t="str">
        <f>'Template Format ANALISIS I'!D258</f>
        <v>Pekerja</v>
      </c>
      <c r="L794" s="74">
        <f>'Template Format ANALISIS I'!E258</f>
        <v>110000</v>
      </c>
      <c r="M794" s="44">
        <f>'Template Format ANALISIS I'!F258</f>
        <v>96360</v>
      </c>
    </row>
    <row r="795" spans="2:13" x14ac:dyDescent="0.3">
      <c r="I795" s="26">
        <f>'Template Format ANALISIS I'!B259</f>
        <v>8.3000000000000004E-2</v>
      </c>
      <c r="J795" s="26" t="str">
        <f>'Template Format ANALISIS I'!C259</f>
        <v>OH</v>
      </c>
      <c r="K795" s="26" t="str">
        <f>'Template Format ANALISIS I'!D259</f>
        <v>Mandor</v>
      </c>
      <c r="L795" s="74">
        <f>'Template Format ANALISIS I'!E259</f>
        <v>130000</v>
      </c>
      <c r="M795" s="44">
        <f>'Template Format ANALISIS I'!F259</f>
        <v>10790</v>
      </c>
    </row>
    <row r="796" spans="2:13" x14ac:dyDescent="0.3">
      <c r="I796" s="26">
        <f>'Template Format ANALISIS I'!B260</f>
        <v>1</v>
      </c>
      <c r="J796" s="26" t="str">
        <f>'Template Format ANALISIS I'!C260</f>
        <v>M3</v>
      </c>
      <c r="K796" s="26" t="str">
        <f>'Template Format ANALISIS I'!D260</f>
        <v>Beton Ready Mix K-300</v>
      </c>
      <c r="L796" s="74">
        <f>'Template Format ANALISIS I'!E260</f>
        <v>1350000</v>
      </c>
      <c r="M796" s="44">
        <f>'Template Format ANALISIS I'!F260</f>
        <v>1350000</v>
      </c>
    </row>
    <row r="797" spans="2:13" x14ac:dyDescent="0.3">
      <c r="B797" s="71"/>
      <c r="C797" s="10"/>
      <c r="I797" s="26">
        <f>'Template Format ANALISIS I'!B261</f>
        <v>0.5</v>
      </c>
      <c r="J797" s="26" t="str">
        <f>'Template Format ANALISIS I'!C261</f>
        <v>Jam</v>
      </c>
      <c r="K797" s="26" t="str">
        <f>'Template Format ANALISIS I'!D261</f>
        <v>Concrete Pump</v>
      </c>
      <c r="L797" s="74">
        <f>'Template Format ANALISIS I'!E261</f>
        <v>150000</v>
      </c>
      <c r="M797" s="44">
        <f>'Template Format ANALISIS I'!F261</f>
        <v>75000</v>
      </c>
    </row>
    <row r="798" spans="2:13" x14ac:dyDescent="0.3">
      <c r="B798" s="71"/>
      <c r="C798" s="10"/>
      <c r="I798" s="26"/>
      <c r="J798" s="26"/>
      <c r="K798" s="26" t="str">
        <f>'Template Format ANALISIS I'!D262</f>
        <v>B.U &amp; Kentungan (10%)</v>
      </c>
      <c r="L798" s="74"/>
      <c r="M798" s="44">
        <f>'Template Format ANALISIS I'!F262</f>
        <v>153215</v>
      </c>
    </row>
    <row r="799" spans="2:13" x14ac:dyDescent="0.3">
      <c r="B799" s="71"/>
      <c r="C799" s="10"/>
      <c r="I799" s="26"/>
      <c r="J799" s="26"/>
      <c r="K799" s="26"/>
      <c r="L799" s="74"/>
      <c r="M799" s="44"/>
    </row>
    <row r="800" spans="2:13" x14ac:dyDescent="0.3">
      <c r="B800" s="7" t="s">
        <v>191</v>
      </c>
      <c r="C800" s="6" t="s">
        <v>232</v>
      </c>
      <c r="D800" s="2" t="s">
        <v>14</v>
      </c>
      <c r="E800" s="11">
        <v>191.34</v>
      </c>
      <c r="F800" s="111">
        <v>220000</v>
      </c>
      <c r="G800" s="12">
        <f>F800*E800</f>
        <v>42094800</v>
      </c>
      <c r="I800" s="113">
        <v>0.5</v>
      </c>
      <c r="J800" s="13" t="s">
        <v>15</v>
      </c>
      <c r="K800" s="13" t="s">
        <v>16</v>
      </c>
      <c r="L800" s="121">
        <v>110000</v>
      </c>
    </row>
    <row r="801" spans="2:13" x14ac:dyDescent="0.3">
      <c r="B801" s="7"/>
      <c r="C801" s="6"/>
    </row>
    <row r="802" spans="2:13" x14ac:dyDescent="0.3">
      <c r="B802" s="7" t="s">
        <v>78</v>
      </c>
      <c r="C802" s="6" t="s">
        <v>233</v>
      </c>
      <c r="D802" s="2" t="s">
        <v>64</v>
      </c>
      <c r="E802" s="11">
        <v>191.34</v>
      </c>
      <c r="F802" s="111">
        <v>240000</v>
      </c>
      <c r="G802" s="12">
        <f>F802*E802</f>
        <v>45921600</v>
      </c>
      <c r="I802" s="113">
        <v>0.5</v>
      </c>
      <c r="J802" s="13" t="s">
        <v>15</v>
      </c>
      <c r="K802" s="13" t="s">
        <v>16</v>
      </c>
      <c r="L802" s="121">
        <v>110000</v>
      </c>
    </row>
    <row r="803" spans="2:13" x14ac:dyDescent="0.3">
      <c r="B803" s="7"/>
      <c r="C803" s="6"/>
      <c r="F803" s="74"/>
      <c r="I803" s="26"/>
    </row>
    <row r="804" spans="2:13" x14ac:dyDescent="0.3">
      <c r="B804" s="13" t="s">
        <v>234</v>
      </c>
      <c r="C804" s="1" t="s">
        <v>80</v>
      </c>
      <c r="D804" s="2" t="s">
        <v>64</v>
      </c>
      <c r="E804" s="11">
        <v>191.34</v>
      </c>
      <c r="F804" s="112">
        <f>'Template Format ANALISIS I'!F289 + 132312</f>
        <v>434247</v>
      </c>
      <c r="G804" s="12">
        <f>F804*E804</f>
        <v>83088820.980000004</v>
      </c>
      <c r="I804" s="26">
        <f>'Template Format ANALISIS I'!B280</f>
        <v>0.22</v>
      </c>
      <c r="J804" s="26" t="str">
        <f>'Template Format ANALISIS I'!C280</f>
        <v>OH</v>
      </c>
      <c r="K804" s="26" t="str">
        <f>'Template Format ANALISIS I'!D280</f>
        <v xml:space="preserve">Pekerja </v>
      </c>
      <c r="L804" s="74">
        <f>'Template Format ANALISIS I'!E280</f>
        <v>110000</v>
      </c>
      <c r="M804" s="44">
        <f>'Template Format ANALISIS I'!F280</f>
        <v>24200</v>
      </c>
    </row>
    <row r="805" spans="2:13" x14ac:dyDescent="0.3">
      <c r="I805" s="26">
        <f>'Template Format ANALISIS I'!B281</f>
        <v>1.1000000000000001E-2</v>
      </c>
      <c r="J805" s="26" t="str">
        <f>'Template Format ANALISIS I'!C281</f>
        <v>OH</v>
      </c>
      <c r="K805" s="26" t="str">
        <f>'Template Format ANALISIS I'!D281</f>
        <v>Mandor</v>
      </c>
      <c r="L805" s="74">
        <f>'Template Format ANALISIS I'!E281</f>
        <v>120000</v>
      </c>
      <c r="M805" s="44">
        <f>'Template Format ANALISIS I'!F281</f>
        <v>1320.0000000000002</v>
      </c>
    </row>
    <row r="806" spans="2:13" x14ac:dyDescent="0.3">
      <c r="I806" s="26">
        <f>'Template Format ANALISIS I'!B282</f>
        <v>0.16500000000000001</v>
      </c>
      <c r="J806" s="26" t="str">
        <f>'Template Format ANALISIS I'!C282</f>
        <v>OH</v>
      </c>
      <c r="K806" s="26" t="str">
        <f>'Template Format ANALISIS I'!D282</f>
        <v>Tukang Kayu</v>
      </c>
      <c r="L806" s="74">
        <f>'Template Format ANALISIS I'!E282</f>
        <v>130000</v>
      </c>
      <c r="M806" s="44">
        <f>'Template Format ANALISIS I'!F282</f>
        <v>21450</v>
      </c>
    </row>
    <row r="807" spans="2:13" x14ac:dyDescent="0.3">
      <c r="I807" s="26">
        <f>'Template Format ANALISIS I'!B283</f>
        <v>8.2500000000000004E-3</v>
      </c>
      <c r="J807" s="26" t="str">
        <f>'Template Format ANALISIS I'!C283</f>
        <v>OH</v>
      </c>
      <c r="K807" s="26" t="str">
        <f>'Template Format ANALISIS I'!D283</f>
        <v>Kepala Tukang</v>
      </c>
      <c r="L807" s="74">
        <f>'Template Format ANALISIS I'!E283</f>
        <v>140000</v>
      </c>
      <c r="M807" s="44">
        <f>'Template Format ANALISIS I'!F283</f>
        <v>1155</v>
      </c>
    </row>
    <row r="808" spans="2:13" x14ac:dyDescent="0.3">
      <c r="I808" s="26">
        <f>'Template Format ANALISIS I'!B285</f>
        <v>0.04</v>
      </c>
      <c r="J808" s="26" t="str">
        <f>'Template Format ANALISIS I'!C285</f>
        <v>M3</v>
      </c>
      <c r="K808" s="26" t="str">
        <f>'Template Format ANALISIS I'!D285</f>
        <v>Kayu Balok Kls III</v>
      </c>
      <c r="L808" s="74">
        <f>'Template Format ANALISIS I'!E285</f>
        <v>2485000</v>
      </c>
      <c r="M808" s="44">
        <f>'Template Format ANALISIS I'!F285</f>
        <v>99400</v>
      </c>
    </row>
    <row r="809" spans="2:13" x14ac:dyDescent="0.3">
      <c r="I809" s="26">
        <f>'Template Format ANALISIS I'!B286</f>
        <v>0.3</v>
      </c>
      <c r="J809" s="26" t="str">
        <f>'Template Format ANALISIS I'!C286</f>
        <v>Kg</v>
      </c>
      <c r="K809" s="26" t="str">
        <f>'Template Format ANALISIS I'!D286</f>
        <v>Paku 5 cm - 12 cm</v>
      </c>
      <c r="L809" s="74">
        <f>'Template Format ANALISIS I'!E286</f>
        <v>18000</v>
      </c>
      <c r="M809" s="44">
        <f>'Template Format ANALISIS I'!F286</f>
        <v>5400</v>
      </c>
    </row>
    <row r="810" spans="2:13" x14ac:dyDescent="0.3">
      <c r="I810" s="26">
        <f>'Template Format ANALISIS I'!B287</f>
        <v>0.1</v>
      </c>
      <c r="J810" s="26" t="str">
        <f>'Template Format ANALISIS I'!C287</f>
        <v>Ltr</v>
      </c>
      <c r="K810" s="26" t="str">
        <f>'Template Format ANALISIS I'!D287</f>
        <v xml:space="preserve">Minyak Bekisting </v>
      </c>
      <c r="L810" s="74">
        <f>'Template Format ANALISIS I'!E287</f>
        <v>10000</v>
      </c>
      <c r="M810" s="44">
        <f>'Template Format ANALISIS I'!F287</f>
        <v>1000</v>
      </c>
    </row>
    <row r="811" spans="2:13" x14ac:dyDescent="0.3">
      <c r="I811" s="26">
        <f>'Template Format ANALISIS I'!B288</f>
        <v>0.82</v>
      </c>
      <c r="J811" s="26" t="str">
        <f>'Template Format ANALISIS I'!C288</f>
        <v>Lbr</v>
      </c>
      <c r="K811" s="26" t="str">
        <f>'Template Format ANALISIS I'!D288</f>
        <v>Plywood Tebal 9 mm/Papan</v>
      </c>
      <c r="L811" s="74">
        <f>'Template Format ANALISIS I'!E288</f>
        <v>180500</v>
      </c>
      <c r="M811" s="44">
        <f>'Template Format ANALISIS I'!F288</f>
        <v>148010</v>
      </c>
    </row>
    <row r="812" spans="2:13" x14ac:dyDescent="0.3">
      <c r="B812" s="7"/>
      <c r="C812" s="6"/>
    </row>
    <row r="813" spans="2:13" x14ac:dyDescent="0.3">
      <c r="B813" s="13">
        <v>6</v>
      </c>
      <c r="C813" s="1" t="s">
        <v>202</v>
      </c>
      <c r="D813" s="2" t="s">
        <v>173</v>
      </c>
      <c r="E813" s="11">
        <v>74.8</v>
      </c>
      <c r="F813" s="111">
        <f>'Template Format ANALISIS I'!F306 - 29795.75</f>
        <v>119818</v>
      </c>
      <c r="G813" s="12">
        <f>F813*E813</f>
        <v>8962386.4000000004</v>
      </c>
      <c r="I813" s="25">
        <f>'Template Format ANALISIS I'!B292</f>
        <v>0.2</v>
      </c>
      <c r="J813" s="25" t="str">
        <f>'Template Format ANALISIS I'!C292</f>
        <v>OH</v>
      </c>
      <c r="K813" s="25" t="str">
        <f>'Template Format ANALISIS I'!D292</f>
        <v xml:space="preserve">Pekerja </v>
      </c>
      <c r="L813" s="42">
        <f>'Template Format ANALISIS I'!E292</f>
        <v>110000</v>
      </c>
      <c r="M813" s="44">
        <f>'Template Format ANALISIS I'!F292</f>
        <v>22000</v>
      </c>
    </row>
    <row r="814" spans="2:13" x14ac:dyDescent="0.3">
      <c r="I814" s="25">
        <f>'Template Format ANALISIS I'!B293</f>
        <v>8.9999999999999993E-3</v>
      </c>
      <c r="J814" s="25" t="str">
        <f>'Template Format ANALISIS I'!C293</f>
        <v>OH</v>
      </c>
      <c r="K814" s="25" t="str">
        <f>'Template Format ANALISIS I'!D293</f>
        <v>Mandor</v>
      </c>
      <c r="L814" s="42">
        <f>'Template Format ANALISIS I'!E293</f>
        <v>120000</v>
      </c>
      <c r="M814" s="44">
        <f>'Template Format ANALISIS I'!F293</f>
        <v>1080</v>
      </c>
    </row>
    <row r="815" spans="2:13" x14ac:dyDescent="0.3">
      <c r="I815" s="25">
        <f>'Template Format ANALISIS I'!B294</f>
        <v>0.02</v>
      </c>
      <c r="J815" s="25" t="str">
        <f>'Template Format ANALISIS I'!C294</f>
        <v>OH</v>
      </c>
      <c r="K815" s="25" t="str">
        <f>'Template Format ANALISIS I'!D294</f>
        <v xml:space="preserve">Tukang Batu </v>
      </c>
      <c r="L815" s="42">
        <f>'Template Format ANALISIS I'!E294</f>
        <v>130000</v>
      </c>
      <c r="M815" s="44">
        <f>'Template Format ANALISIS I'!F294</f>
        <v>2600</v>
      </c>
    </row>
    <row r="816" spans="2:13" x14ac:dyDescent="0.3">
      <c r="I816" s="25">
        <f>'Template Format ANALISIS I'!B295</f>
        <v>0.02</v>
      </c>
      <c r="J816" s="25" t="str">
        <f>'Template Format ANALISIS I'!C295</f>
        <v>OH</v>
      </c>
      <c r="K816" s="25" t="str">
        <f>'Template Format ANALISIS I'!D295</f>
        <v>Tukang Kayu</v>
      </c>
      <c r="L816" s="42">
        <f>'Template Format ANALISIS I'!E295</f>
        <v>130000</v>
      </c>
      <c r="M816" s="44">
        <f>'Template Format ANALISIS I'!F295</f>
        <v>2600</v>
      </c>
    </row>
    <row r="817" spans="2:13" x14ac:dyDescent="0.3">
      <c r="I817" s="25">
        <f>'Template Format ANALISIS I'!B296</f>
        <v>0.02</v>
      </c>
      <c r="J817" s="25" t="str">
        <f>'Template Format ANALISIS I'!C296</f>
        <v>OH</v>
      </c>
      <c r="K817" s="25" t="str">
        <f>'Template Format ANALISIS I'!D296</f>
        <v>Tukang Besi</v>
      </c>
      <c r="L817" s="42">
        <f>'Template Format ANALISIS I'!E296</f>
        <v>130000</v>
      </c>
      <c r="M817" s="44">
        <f>'Template Format ANALISIS I'!F296</f>
        <v>2600</v>
      </c>
    </row>
    <row r="818" spans="2:13" x14ac:dyDescent="0.3">
      <c r="I818" s="25">
        <f>'Template Format ANALISIS I'!B297</f>
        <v>6.0000000000000001E-3</v>
      </c>
      <c r="J818" s="25" t="str">
        <f>'Template Format ANALISIS I'!C297</f>
        <v>OH</v>
      </c>
      <c r="K818" s="25" t="str">
        <f>'Template Format ANALISIS I'!D297</f>
        <v>Kepala Tukang</v>
      </c>
      <c r="L818" s="42">
        <f>'Template Format ANALISIS I'!E297</f>
        <v>140000</v>
      </c>
      <c r="M818" s="44">
        <f>'Template Format ANALISIS I'!F297</f>
        <v>840</v>
      </c>
    </row>
    <row r="819" spans="2:13" x14ac:dyDescent="0.3">
      <c r="I819" s="25">
        <f>'Template Format ANALISIS I'!B298</f>
        <v>6.0000000000000001E-3</v>
      </c>
      <c r="J819" s="25" t="str">
        <f>'Template Format ANALISIS I'!C298</f>
        <v>M3</v>
      </c>
      <c r="K819" s="25" t="str">
        <f>'Template Format ANALISIS I'!D298</f>
        <v>Kayu Balok Kls III</v>
      </c>
      <c r="L819" s="42">
        <f>'Template Format ANALISIS I'!E298</f>
        <v>2485000</v>
      </c>
      <c r="M819" s="44">
        <f>'Template Format ANALISIS I'!F298</f>
        <v>14910</v>
      </c>
    </row>
    <row r="820" spans="2:13" x14ac:dyDescent="0.3">
      <c r="I820" s="25">
        <f>'Template Format ANALISIS I'!B299</f>
        <v>0.01</v>
      </c>
      <c r="J820" s="25" t="str">
        <f>'Template Format ANALISIS I'!C299</f>
        <v>Kg</v>
      </c>
      <c r="K820" s="25" t="str">
        <f>'Template Format ANALISIS I'!D299</f>
        <v>Paku 5 cm - 12 cm</v>
      </c>
      <c r="L820" s="42">
        <f>'Template Format ANALISIS I'!E299</f>
        <v>18000</v>
      </c>
      <c r="M820" s="44">
        <f>'Template Format ANALISIS I'!F299</f>
        <v>180</v>
      </c>
    </row>
    <row r="821" spans="2:13" x14ac:dyDescent="0.3">
      <c r="I821" s="25">
        <f>'Template Format ANALISIS I'!B300</f>
        <v>3.5</v>
      </c>
      <c r="J821" s="25" t="str">
        <f>'Template Format ANALISIS I'!C300</f>
        <v>Kg</v>
      </c>
      <c r="K821" s="25" t="str">
        <f>'Template Format ANALISIS I'!D300</f>
        <v>Besi Beton Polos</v>
      </c>
      <c r="L821" s="42">
        <f>'Template Format ANALISIS I'!E300</f>
        <v>17500</v>
      </c>
      <c r="M821" s="44">
        <f>'Template Format ANALISIS I'!F300</f>
        <v>61250</v>
      </c>
    </row>
    <row r="822" spans="2:13" x14ac:dyDescent="0.3">
      <c r="I822" s="25">
        <f>'Template Format ANALISIS I'!B301</f>
        <v>4.4999999999999998E-2</v>
      </c>
      <c r="J822" s="25" t="str">
        <f>'Template Format ANALISIS I'!C301</f>
        <v>Kg</v>
      </c>
      <c r="K822" s="25" t="str">
        <f>'Template Format ANALISIS I'!D301</f>
        <v>Kawat Beton</v>
      </c>
      <c r="L822" s="42">
        <f>'Template Format ANALISIS I'!E301</f>
        <v>22500</v>
      </c>
      <c r="M822" s="44">
        <f>'Template Format ANALISIS I'!F301</f>
        <v>1012.5</v>
      </c>
    </row>
    <row r="823" spans="2:13" x14ac:dyDescent="0.3">
      <c r="I823" s="25">
        <f>'Template Format ANALISIS I'!B302</f>
        <v>0.3</v>
      </c>
      <c r="J823" s="25" t="str">
        <f>'Template Format ANALISIS I'!C302</f>
        <v>Zak</v>
      </c>
      <c r="K823" s="25" t="str">
        <f>'Template Format ANALISIS I'!D302</f>
        <v>Semen 50 Kg</v>
      </c>
      <c r="L823" s="42">
        <f>'Template Format ANALISIS I'!E302</f>
        <v>75000</v>
      </c>
      <c r="M823" s="44">
        <f>'Template Format ANALISIS I'!F302</f>
        <v>22500</v>
      </c>
    </row>
    <row r="824" spans="2:13" x14ac:dyDescent="0.3">
      <c r="I824" s="25">
        <f>'Template Format ANALISIS I'!B303</f>
        <v>6.0000000000000001E-3</v>
      </c>
      <c r="J824" s="25" t="str">
        <f>'Template Format ANALISIS I'!C303</f>
        <v>M3</v>
      </c>
      <c r="K824" s="25" t="str">
        <f>'Template Format ANALISIS I'!D303</f>
        <v>Pasir Beton</v>
      </c>
      <c r="L824" s="42">
        <f>'Template Format ANALISIS I'!E303</f>
        <v>215000</v>
      </c>
      <c r="M824" s="44">
        <f>'Template Format ANALISIS I'!F303</f>
        <v>1290</v>
      </c>
    </row>
    <row r="825" spans="2:13" x14ac:dyDescent="0.3">
      <c r="I825" s="25">
        <f>'Template Format ANALISIS I'!B304</f>
        <v>8.9999999999999993E-3</v>
      </c>
      <c r="J825" s="25" t="str">
        <f>'Template Format ANALISIS I'!C304</f>
        <v>M3</v>
      </c>
      <c r="K825" s="25" t="str">
        <f>'Template Format ANALISIS I'!D304</f>
        <v xml:space="preserve">Kerikil </v>
      </c>
      <c r="L825" s="42">
        <f>'Template Format ANALISIS I'!E304</f>
        <v>350000</v>
      </c>
      <c r="M825" s="44">
        <f>'Template Format ANALISIS I'!F304</f>
        <v>3149.9999999999995</v>
      </c>
    </row>
    <row r="826" spans="2:13" x14ac:dyDescent="0.3">
      <c r="J826" s="25"/>
      <c r="K826" s="25" t="str">
        <f>'Template Format ANALISIS I'!D305</f>
        <v>B.U &amp; Kentungan (10%)</v>
      </c>
      <c r="L826" s="42"/>
      <c r="M826" s="44">
        <f>'Template Format ANALISIS I'!F305</f>
        <v>13601.25</v>
      </c>
    </row>
    <row r="827" spans="2:13" x14ac:dyDescent="0.3">
      <c r="J827" s="42"/>
      <c r="K827" s="42"/>
      <c r="L827" s="42"/>
      <c r="M827" s="44"/>
    </row>
    <row r="828" spans="2:13" x14ac:dyDescent="0.3">
      <c r="B828" s="13">
        <v>7</v>
      </c>
      <c r="C828" s="1" t="s">
        <v>203</v>
      </c>
      <c r="D828" s="2" t="s">
        <v>173</v>
      </c>
      <c r="E828" s="11">
        <v>93.78</v>
      </c>
      <c r="F828" s="111">
        <f>'Template Format ANALISIS I'!F323 - 642.5</f>
        <v>149084</v>
      </c>
      <c r="G828" s="12">
        <f>F828*E828</f>
        <v>13981097.52</v>
      </c>
      <c r="I828" s="25">
        <f>'Template Format ANALISIS I'!B309</f>
        <v>0.29699999999999999</v>
      </c>
      <c r="J828" s="25" t="str">
        <f>'Template Format ANALISIS I'!C309</f>
        <v>OH</v>
      </c>
      <c r="K828" s="25" t="str">
        <f>'Template Format ANALISIS I'!D309</f>
        <v xml:space="preserve">Pekerja </v>
      </c>
      <c r="L828" s="42">
        <f>'Template Format ANALISIS I'!E309</f>
        <v>110000</v>
      </c>
      <c r="M828" s="44">
        <f>'Template Format ANALISIS I'!F309</f>
        <v>32670</v>
      </c>
    </row>
    <row r="829" spans="2:13" x14ac:dyDescent="0.3">
      <c r="I829" s="25">
        <f>'Template Format ANALISIS I'!B310</f>
        <v>1.4999999999999999E-2</v>
      </c>
      <c r="J829" s="25" t="str">
        <f>'Template Format ANALISIS I'!C310</f>
        <v>OH</v>
      </c>
      <c r="K829" s="25" t="str">
        <f>'Template Format ANALISIS I'!D310</f>
        <v>Mandor</v>
      </c>
      <c r="L829" s="42">
        <f>'Template Format ANALISIS I'!E310</f>
        <v>120000</v>
      </c>
      <c r="M829" s="44">
        <f>'Template Format ANALISIS I'!F310</f>
        <v>1800</v>
      </c>
    </row>
    <row r="830" spans="2:13" x14ac:dyDescent="0.3">
      <c r="I830" s="25">
        <f>'Template Format ANALISIS I'!B311</f>
        <v>3.3000000000000002E-2</v>
      </c>
      <c r="J830" s="25" t="str">
        <f>'Template Format ANALISIS I'!C311</f>
        <v>OH</v>
      </c>
      <c r="K830" s="25" t="str">
        <f>'Template Format ANALISIS I'!D311</f>
        <v xml:space="preserve">Tukang Batu </v>
      </c>
      <c r="L830" s="42">
        <f>'Template Format ANALISIS I'!E311</f>
        <v>130000</v>
      </c>
      <c r="M830" s="44">
        <f>'Template Format ANALISIS I'!F311</f>
        <v>4290</v>
      </c>
    </row>
    <row r="831" spans="2:13" x14ac:dyDescent="0.3">
      <c r="I831" s="25">
        <f>'Template Format ANALISIS I'!B312</f>
        <v>3.3000000000000002E-2</v>
      </c>
      <c r="J831" s="25" t="str">
        <f>'Template Format ANALISIS I'!C312</f>
        <v>OH</v>
      </c>
      <c r="K831" s="25" t="str">
        <f>'Template Format ANALISIS I'!D312</f>
        <v>Tukang Kayu</v>
      </c>
      <c r="L831" s="42">
        <f>'Template Format ANALISIS I'!E312</f>
        <v>130000</v>
      </c>
      <c r="M831" s="44">
        <f>'Template Format ANALISIS I'!F312</f>
        <v>4290</v>
      </c>
    </row>
    <row r="832" spans="2:13" x14ac:dyDescent="0.3">
      <c r="I832" s="25">
        <f>'Template Format ANALISIS I'!B313</f>
        <v>3.3000000000000002E-2</v>
      </c>
      <c r="J832" s="25" t="str">
        <f>'Template Format ANALISIS I'!C313</f>
        <v>OH</v>
      </c>
      <c r="K832" s="25" t="str">
        <f>'Template Format ANALISIS I'!D313</f>
        <v>Tukang Besi</v>
      </c>
      <c r="L832" s="42">
        <f>'Template Format ANALISIS I'!E313</f>
        <v>130000</v>
      </c>
      <c r="M832" s="44">
        <f>'Template Format ANALISIS I'!F313</f>
        <v>4290</v>
      </c>
    </row>
    <row r="833" spans="2:13" x14ac:dyDescent="0.3">
      <c r="I833" s="25">
        <f>'Template Format ANALISIS I'!B314</f>
        <v>0.01</v>
      </c>
      <c r="J833" s="25" t="str">
        <f>'Template Format ANALISIS I'!C314</f>
        <v>OH</v>
      </c>
      <c r="K833" s="25" t="str">
        <f>'Template Format ANALISIS I'!D314</f>
        <v>Kepala Tukang</v>
      </c>
      <c r="L833" s="42">
        <f>'Template Format ANALISIS I'!E314</f>
        <v>140000</v>
      </c>
      <c r="M833" s="44">
        <f>'Template Format ANALISIS I'!F314</f>
        <v>1400</v>
      </c>
    </row>
    <row r="834" spans="2:13" x14ac:dyDescent="0.3">
      <c r="I834" s="25">
        <f>'Template Format ANALISIS I'!B315</f>
        <v>3.0000000000000001E-3</v>
      </c>
      <c r="J834" s="25" t="str">
        <f>'Template Format ANALISIS I'!C315</f>
        <v>M3</v>
      </c>
      <c r="K834" s="25" t="str">
        <f>'Template Format ANALISIS I'!D315</f>
        <v>Kayu Balok Kls III</v>
      </c>
      <c r="L834" s="42">
        <f>'Template Format ANALISIS I'!E315</f>
        <v>2485000</v>
      </c>
      <c r="M834" s="44">
        <f>'Template Format ANALISIS I'!F315</f>
        <v>7455</v>
      </c>
    </row>
    <row r="835" spans="2:13" x14ac:dyDescent="0.3">
      <c r="I835" s="25">
        <f>'Template Format ANALISIS I'!B316</f>
        <v>0.02</v>
      </c>
      <c r="J835" s="25" t="str">
        <f>'Template Format ANALISIS I'!C316</f>
        <v>Kg</v>
      </c>
      <c r="K835" s="25" t="str">
        <f>'Template Format ANALISIS I'!D316</f>
        <v>Paku 5 cm - 12 cm</v>
      </c>
      <c r="L835" s="42">
        <f>'Template Format ANALISIS I'!E316</f>
        <v>18000</v>
      </c>
      <c r="M835" s="44">
        <f>'Template Format ANALISIS I'!F316</f>
        <v>360</v>
      </c>
    </row>
    <row r="836" spans="2:13" x14ac:dyDescent="0.3">
      <c r="I836" s="25">
        <f>'Template Format ANALISIS I'!B317</f>
        <v>3.6</v>
      </c>
      <c r="J836" s="25" t="str">
        <f>'Template Format ANALISIS I'!C317</f>
        <v>Kg</v>
      </c>
      <c r="K836" s="25" t="str">
        <f>'Template Format ANALISIS I'!D317</f>
        <v>Besi Beton Polos</v>
      </c>
      <c r="L836" s="42">
        <f>'Template Format ANALISIS I'!E317</f>
        <v>17500</v>
      </c>
      <c r="M836" s="44">
        <f>'Template Format ANALISIS I'!F317</f>
        <v>63000</v>
      </c>
    </row>
    <row r="837" spans="2:13" x14ac:dyDescent="0.3">
      <c r="I837" s="25">
        <f>'Template Format ANALISIS I'!B318</f>
        <v>0.05</v>
      </c>
      <c r="J837" s="25" t="str">
        <f>'Template Format ANALISIS I'!C318</f>
        <v>Kg</v>
      </c>
      <c r="K837" s="25" t="str">
        <f>'Template Format ANALISIS I'!D318</f>
        <v>Kawat Beton</v>
      </c>
      <c r="L837" s="42">
        <f>'Template Format ANALISIS I'!E318</f>
        <v>22500</v>
      </c>
      <c r="M837" s="44">
        <f>'Template Format ANALISIS I'!F318</f>
        <v>1125</v>
      </c>
    </row>
    <row r="838" spans="2:13" x14ac:dyDescent="0.3">
      <c r="I838" s="25">
        <f>'Template Format ANALISIS I'!B319</f>
        <v>0.11</v>
      </c>
      <c r="J838" s="25" t="str">
        <f>'Template Format ANALISIS I'!C319</f>
        <v>Zak</v>
      </c>
      <c r="K838" s="25" t="str">
        <f>'Template Format ANALISIS I'!D319</f>
        <v>Semen 50 Kg</v>
      </c>
      <c r="L838" s="42">
        <f>'Template Format ANALISIS I'!E319</f>
        <v>75000</v>
      </c>
      <c r="M838" s="44">
        <f>'Template Format ANALISIS I'!F319</f>
        <v>8250</v>
      </c>
    </row>
    <row r="839" spans="2:13" x14ac:dyDescent="0.3">
      <c r="I839" s="25">
        <f>'Template Format ANALISIS I'!B320</f>
        <v>8.9999999999999993E-3</v>
      </c>
      <c r="J839" s="25" t="str">
        <f>'Template Format ANALISIS I'!C320</f>
        <v>M3</v>
      </c>
      <c r="K839" s="25" t="str">
        <f>'Template Format ANALISIS I'!D320</f>
        <v>Pasir Beton</v>
      </c>
      <c r="L839" s="42">
        <f>'Template Format ANALISIS I'!E320</f>
        <v>215000</v>
      </c>
      <c r="M839" s="44">
        <f>'Template Format ANALISIS I'!F320</f>
        <v>1934.9999999999998</v>
      </c>
    </row>
    <row r="840" spans="2:13" x14ac:dyDescent="0.3">
      <c r="I840" s="25">
        <f>'Template Format ANALISIS I'!B321</f>
        <v>1.4999999999999999E-2</v>
      </c>
      <c r="J840" s="25" t="str">
        <f>'Template Format ANALISIS I'!C321</f>
        <v>M3</v>
      </c>
      <c r="K840" s="25" t="str">
        <f>'Template Format ANALISIS I'!D321</f>
        <v xml:space="preserve">Kerikil </v>
      </c>
      <c r="L840" s="42">
        <f>'Template Format ANALISIS I'!E321</f>
        <v>350000</v>
      </c>
      <c r="M840" s="44">
        <f>'Template Format ANALISIS I'!F321</f>
        <v>5250</v>
      </c>
    </row>
    <row r="841" spans="2:13" x14ac:dyDescent="0.3">
      <c r="J841" s="25"/>
      <c r="K841" s="25" t="str">
        <f>'Template Format ANALISIS I'!D322</f>
        <v>B.U &amp; Kentungan (10%)</v>
      </c>
      <c r="L841" s="42"/>
      <c r="M841" s="44">
        <f>'Template Format ANALISIS I'!F322</f>
        <v>13611.5</v>
      </c>
    </row>
    <row r="842" spans="2:13" x14ac:dyDescent="0.3">
      <c r="B842" s="136"/>
      <c r="C842" s="137"/>
    </row>
    <row r="843" spans="2:13" x14ac:dyDescent="0.3">
      <c r="B843" s="72" t="s">
        <v>136</v>
      </c>
      <c r="C843" s="48" t="s">
        <v>137</v>
      </c>
    </row>
    <row r="844" spans="2:13" x14ac:dyDescent="0.3">
      <c r="B844" s="13">
        <v>1</v>
      </c>
      <c r="C844" s="1" t="s">
        <v>216</v>
      </c>
      <c r="D844" s="2" t="s">
        <v>64</v>
      </c>
      <c r="E844" s="11">
        <v>342.57</v>
      </c>
      <c r="F844" s="111">
        <v>148753</v>
      </c>
      <c r="G844" s="36">
        <f>F844*E844</f>
        <v>50958315.210000001</v>
      </c>
      <c r="I844" s="122">
        <v>5</v>
      </c>
      <c r="J844" s="13" t="s">
        <v>15</v>
      </c>
      <c r="K844" s="13" t="s">
        <v>16</v>
      </c>
      <c r="L844" s="121">
        <v>110000</v>
      </c>
    </row>
    <row r="845" spans="2:13" x14ac:dyDescent="0.3">
      <c r="B845" s="72"/>
      <c r="C845" s="48"/>
    </row>
    <row r="846" spans="2:13" x14ac:dyDescent="0.3">
      <c r="B846" s="38">
        <v>2</v>
      </c>
      <c r="C846" s="16" t="s">
        <v>93</v>
      </c>
      <c r="D846" s="34" t="s">
        <v>64</v>
      </c>
      <c r="E846" s="35">
        <v>685.13460000000009</v>
      </c>
      <c r="F846" s="66">
        <f>'Template Format ANALISIS I'!F120</f>
        <v>77396</v>
      </c>
      <c r="G846" s="36">
        <f>F846*E846</f>
        <v>53026677.501600005</v>
      </c>
      <c r="I846" s="25">
        <f>'Template Format ANALISIS I'!B113</f>
        <v>0.3</v>
      </c>
      <c r="J846" s="25" t="str">
        <f>'Template Format ANALISIS I'!C113</f>
        <v>OH</v>
      </c>
      <c r="K846" s="25" t="str">
        <f>'Template Format ANALISIS I'!D113</f>
        <v xml:space="preserve">Pekerja </v>
      </c>
      <c r="L846" s="74">
        <f>'Template Format ANALISIS I'!E113</f>
        <v>110000</v>
      </c>
      <c r="M846" s="44">
        <f>'Template Format ANALISIS I'!F113</f>
        <v>33000</v>
      </c>
    </row>
    <row r="847" spans="2:13" x14ac:dyDescent="0.3">
      <c r="I847" s="25">
        <f>'Template Format ANALISIS I'!B114</f>
        <v>1.4999999999999999E-2</v>
      </c>
      <c r="J847" s="25" t="str">
        <f>'Template Format ANALISIS I'!C114</f>
        <v>OH</v>
      </c>
      <c r="K847" s="25" t="str">
        <f>'Template Format ANALISIS I'!D114</f>
        <v>Mandor</v>
      </c>
      <c r="L847" s="74">
        <f>'Template Format ANALISIS I'!E114</f>
        <v>120000</v>
      </c>
      <c r="M847" s="44">
        <f>'Template Format ANALISIS I'!F114</f>
        <v>1800</v>
      </c>
    </row>
    <row r="848" spans="2:13" x14ac:dyDescent="0.3">
      <c r="I848" s="25">
        <f>'Template Format ANALISIS I'!B115</f>
        <v>0.15</v>
      </c>
      <c r="J848" s="25" t="str">
        <f>'Template Format ANALISIS I'!C115</f>
        <v>OH</v>
      </c>
      <c r="K848" s="25" t="str">
        <f>'Template Format ANALISIS I'!D115</f>
        <v xml:space="preserve">Tukang </v>
      </c>
      <c r="L848" s="74">
        <f>'Template Format ANALISIS I'!E115</f>
        <v>130000</v>
      </c>
      <c r="M848" s="44">
        <f>'Template Format ANALISIS I'!F115</f>
        <v>19500</v>
      </c>
    </row>
    <row r="849" spans="2:13" x14ac:dyDescent="0.3">
      <c r="I849" s="25">
        <f>'Template Format ANALISIS I'!B116</f>
        <v>1.4999999999999999E-2</v>
      </c>
      <c r="J849" s="25" t="str">
        <f>'Template Format ANALISIS I'!C116</f>
        <v>OH</v>
      </c>
      <c r="K849" s="25" t="str">
        <f>'Template Format ANALISIS I'!D116</f>
        <v>Kepala Tukang</v>
      </c>
      <c r="L849" s="74">
        <f>'Template Format ANALISIS I'!E116</f>
        <v>140000</v>
      </c>
      <c r="M849" s="44">
        <f>'Template Format ANALISIS I'!F116</f>
        <v>2100</v>
      </c>
    </row>
    <row r="850" spans="2:13" x14ac:dyDescent="0.3">
      <c r="I850" s="25">
        <f>'Template Format ANALISIS I'!B117</f>
        <v>0.12480000000000001</v>
      </c>
      <c r="J850" s="25" t="str">
        <f>'Template Format ANALISIS I'!C117</f>
        <v>Zak</v>
      </c>
      <c r="K850" s="25" t="str">
        <f>'Template Format ANALISIS I'!D117</f>
        <v>Semen 50 Kg</v>
      </c>
      <c r="L850" s="74">
        <f>'Template Format ANALISIS I'!E117</f>
        <v>75000</v>
      </c>
      <c r="M850" s="44">
        <f>'Template Format ANALISIS I'!F117</f>
        <v>9360</v>
      </c>
    </row>
    <row r="851" spans="2:13" x14ac:dyDescent="0.3">
      <c r="I851" s="25">
        <f>'Template Format ANALISIS I'!B118</f>
        <v>2.3E-2</v>
      </c>
      <c r="J851" s="25" t="str">
        <f>'Template Format ANALISIS I'!C118</f>
        <v>M3</v>
      </c>
      <c r="K851" s="25" t="str">
        <f>'Template Format ANALISIS I'!D118</f>
        <v>Pasir Pasang</v>
      </c>
      <c r="L851" s="74">
        <f>'Template Format ANALISIS I'!E118</f>
        <v>200000</v>
      </c>
      <c r="M851" s="44">
        <f>'Template Format ANALISIS I'!F118</f>
        <v>4600</v>
      </c>
    </row>
    <row r="852" spans="2:13" x14ac:dyDescent="0.3">
      <c r="J852" s="25"/>
      <c r="K852" s="25" t="str">
        <f>'Template Format ANALISIS I'!D119</f>
        <v>B.U &amp; Kentungan (10%)</v>
      </c>
      <c r="L852" s="74"/>
      <c r="M852" s="44">
        <f>'Template Format ANALISIS I'!F119</f>
        <v>7036</v>
      </c>
    </row>
    <row r="854" spans="2:13" x14ac:dyDescent="0.3">
      <c r="B854" s="13">
        <v>3</v>
      </c>
      <c r="C854" s="16" t="s">
        <v>95</v>
      </c>
      <c r="D854" s="61" t="s">
        <v>64</v>
      </c>
      <c r="E854" s="57">
        <v>685.13460000000009</v>
      </c>
      <c r="F854" s="67">
        <f>'Template Format ANALISIS I'!F129</f>
        <v>42872.5</v>
      </c>
      <c r="G854" s="51">
        <f>F854*E854</f>
        <v>29373433.138500005</v>
      </c>
      <c r="I854" s="25">
        <f>'Template Format ANALISIS I'!B123</f>
        <v>0.05</v>
      </c>
      <c r="J854" s="25" t="str">
        <f>'Template Format ANALISIS I'!C123</f>
        <v>OH</v>
      </c>
      <c r="K854" s="25" t="str">
        <f>'Template Format ANALISIS I'!D123</f>
        <v xml:space="preserve">Pekerja </v>
      </c>
      <c r="L854" s="74">
        <f>'Template Format ANALISIS I'!E123</f>
        <v>110000</v>
      </c>
      <c r="M854" s="44">
        <f>'Template Format ANALISIS I'!F123</f>
        <v>5500</v>
      </c>
    </row>
    <row r="855" spans="2:13" x14ac:dyDescent="0.3">
      <c r="I855" s="25">
        <f>'Template Format ANALISIS I'!B124</f>
        <v>0.01</v>
      </c>
      <c r="J855" s="25" t="str">
        <f>'Template Format ANALISIS I'!C124</f>
        <v>OH</v>
      </c>
      <c r="K855" s="25" t="str">
        <f>'Template Format ANALISIS I'!D124</f>
        <v>Mandor</v>
      </c>
      <c r="L855" s="74">
        <f>'Template Format ANALISIS I'!E124</f>
        <v>120000</v>
      </c>
      <c r="M855" s="44">
        <f>'Template Format ANALISIS I'!F124</f>
        <v>1200</v>
      </c>
    </row>
    <row r="856" spans="2:13" x14ac:dyDescent="0.3">
      <c r="I856" s="25">
        <f>'Template Format ANALISIS I'!B125</f>
        <v>0.2</v>
      </c>
      <c r="J856" s="25" t="str">
        <f>'Template Format ANALISIS I'!C125</f>
        <v>OH</v>
      </c>
      <c r="K856" s="25" t="str">
        <f>'Template Format ANALISIS I'!D125</f>
        <v xml:space="preserve">Tukang </v>
      </c>
      <c r="L856" s="74">
        <f>'Template Format ANALISIS I'!E125</f>
        <v>130000</v>
      </c>
      <c r="M856" s="44">
        <f>'Template Format ANALISIS I'!F125</f>
        <v>26000</v>
      </c>
    </row>
    <row r="857" spans="2:13" x14ac:dyDescent="0.3">
      <c r="I857" s="25">
        <f>'Template Format ANALISIS I'!B126</f>
        <v>0.01</v>
      </c>
      <c r="J857" s="25" t="str">
        <f>'Template Format ANALISIS I'!C126</f>
        <v>OH</v>
      </c>
      <c r="K857" s="25" t="str">
        <f>'Template Format ANALISIS I'!D126</f>
        <v>Kepala Tukang</v>
      </c>
      <c r="L857" s="74">
        <f>'Template Format ANALISIS I'!E126</f>
        <v>140000</v>
      </c>
      <c r="M857" s="44">
        <f>'Template Format ANALISIS I'!F126</f>
        <v>1400</v>
      </c>
    </row>
    <row r="858" spans="2:13" x14ac:dyDescent="0.3">
      <c r="I858" s="25">
        <f>'Template Format ANALISIS I'!B127</f>
        <v>6.5000000000000002E-2</v>
      </c>
      <c r="J858" s="25" t="str">
        <f>'Template Format ANALISIS I'!C127</f>
        <v>Zak</v>
      </c>
      <c r="K858" s="25" t="str">
        <f>'Template Format ANALISIS I'!D127</f>
        <v>Semen 50 Kg</v>
      </c>
      <c r="L858" s="74">
        <f>'Template Format ANALISIS I'!E127</f>
        <v>75000</v>
      </c>
      <c r="M858" s="44">
        <f>'Template Format ANALISIS I'!F127</f>
        <v>4875</v>
      </c>
    </row>
    <row r="859" spans="2:13" x14ac:dyDescent="0.3">
      <c r="J859" s="25"/>
      <c r="K859" s="25" t="str">
        <f>'Template Format ANALISIS I'!D128</f>
        <v>B.U &amp; Kentungan (10%)</v>
      </c>
      <c r="L859" s="74">
        <f>'Template Format ANALISIS I'!E128</f>
        <v>0</v>
      </c>
      <c r="M859" s="44">
        <f>'Template Format ANALISIS I'!F128</f>
        <v>3897.5</v>
      </c>
    </row>
    <row r="861" spans="2:13" x14ac:dyDescent="0.3">
      <c r="B861" s="13">
        <v>4</v>
      </c>
      <c r="C861" s="16" t="s">
        <v>97</v>
      </c>
      <c r="D861" s="52" t="s">
        <v>64</v>
      </c>
      <c r="E861" s="53">
        <v>146.13999999999999</v>
      </c>
      <c r="F861" s="67">
        <f>'Template Format ANALISIS I'!F140</f>
        <v>52910</v>
      </c>
      <c r="G861" s="51">
        <f>F861*E861</f>
        <v>7732267.3999999994</v>
      </c>
      <c r="I861" s="25">
        <f>'Template Format ANALISIS I'!B132</f>
        <v>0.05</v>
      </c>
      <c r="J861" s="25" t="str">
        <f>'Template Format ANALISIS I'!C132</f>
        <v>OH</v>
      </c>
      <c r="K861" s="25" t="str">
        <f>'Template Format ANALISIS I'!D132</f>
        <v xml:space="preserve">Pekerja </v>
      </c>
      <c r="L861" s="74">
        <f>'Template Format ANALISIS I'!E132</f>
        <v>110000</v>
      </c>
      <c r="M861" s="44">
        <f>'Template Format ANALISIS I'!F132</f>
        <v>5500</v>
      </c>
    </row>
    <row r="862" spans="2:13" x14ac:dyDescent="0.3">
      <c r="I862" s="25">
        <f>'Template Format ANALISIS I'!B133</f>
        <v>2.5000000000000001E-3</v>
      </c>
      <c r="J862" s="25" t="str">
        <f>'Template Format ANALISIS I'!C133</f>
        <v>OH</v>
      </c>
      <c r="K862" s="25" t="str">
        <f>'Template Format ANALISIS I'!D133</f>
        <v>Mandor</v>
      </c>
      <c r="L862" s="74">
        <f>'Template Format ANALISIS I'!E133</f>
        <v>120000</v>
      </c>
      <c r="M862" s="44">
        <f>'Template Format ANALISIS I'!F133</f>
        <v>300</v>
      </c>
    </row>
    <row r="863" spans="2:13" x14ac:dyDescent="0.3">
      <c r="I863" s="25">
        <f>'Template Format ANALISIS I'!B134</f>
        <v>7.4999999999999997E-2</v>
      </c>
      <c r="J863" s="25" t="str">
        <f>'Template Format ANALISIS I'!C134</f>
        <v>OH</v>
      </c>
      <c r="K863" s="25" t="str">
        <f>'Template Format ANALISIS I'!D134</f>
        <v xml:space="preserve">Tukang </v>
      </c>
      <c r="L863" s="74">
        <f>'Template Format ANALISIS I'!E134</f>
        <v>130000</v>
      </c>
      <c r="M863" s="44">
        <f>'Template Format ANALISIS I'!F134</f>
        <v>9750</v>
      </c>
    </row>
    <row r="864" spans="2:13" x14ac:dyDescent="0.3">
      <c r="I864" s="25">
        <f>'Template Format ANALISIS I'!B135</f>
        <v>7.4999999999999997E-3</v>
      </c>
      <c r="J864" s="25" t="str">
        <f>'Template Format ANALISIS I'!C135</f>
        <v>OH</v>
      </c>
      <c r="K864" s="25" t="str">
        <f>'Template Format ANALISIS I'!D135</f>
        <v>Kepala Tukang</v>
      </c>
      <c r="L864" s="74">
        <f>'Template Format ANALISIS I'!E135</f>
        <v>140000</v>
      </c>
      <c r="M864" s="44">
        <f>'Template Format ANALISIS I'!F135</f>
        <v>1050</v>
      </c>
    </row>
    <row r="865" spans="2:13" x14ac:dyDescent="0.3">
      <c r="I865" s="25">
        <f>'Template Format ANALISIS I'!B136</f>
        <v>0.3</v>
      </c>
      <c r="J865" s="25" t="str">
        <f>'Template Format ANALISIS I'!C136</f>
        <v>Kg</v>
      </c>
      <c r="K865" s="25" t="str">
        <f>'Template Format ANALISIS I'!D136</f>
        <v>Cat Tembok</v>
      </c>
      <c r="L865" s="74">
        <f>'Template Format ANALISIS I'!E136</f>
        <v>80000</v>
      </c>
      <c r="M865" s="44">
        <f>'Template Format ANALISIS I'!F136</f>
        <v>24000</v>
      </c>
    </row>
    <row r="866" spans="2:13" x14ac:dyDescent="0.3">
      <c r="I866" s="25">
        <f>'Template Format ANALISIS I'!B137</f>
        <v>0.15</v>
      </c>
      <c r="J866" s="25" t="str">
        <f>'Template Format ANALISIS I'!C137</f>
        <v>Kg</v>
      </c>
      <c r="K866" s="25" t="str">
        <f>'Template Format ANALISIS I'!D137</f>
        <v>Cat Dasar</v>
      </c>
      <c r="L866" s="74">
        <f>'Template Format ANALISIS I'!E137</f>
        <v>45000</v>
      </c>
      <c r="M866" s="44">
        <f>'Template Format ANALISIS I'!F137</f>
        <v>6750</v>
      </c>
    </row>
    <row r="867" spans="2:13" x14ac:dyDescent="0.3">
      <c r="I867" s="25">
        <f>'Template Format ANALISIS I'!B138</f>
        <v>0.1</v>
      </c>
      <c r="J867" s="25" t="str">
        <f>'Template Format ANALISIS I'!C138</f>
        <v>Lbr</v>
      </c>
      <c r="K867" s="25" t="str">
        <f>'Template Format ANALISIS I'!D138</f>
        <v>Kertas Gosok</v>
      </c>
      <c r="L867" s="74">
        <f>'Template Format ANALISIS I'!E138</f>
        <v>7500</v>
      </c>
      <c r="M867" s="44">
        <f>'Template Format ANALISIS I'!F138</f>
        <v>750</v>
      </c>
    </row>
    <row r="868" spans="2:13" x14ac:dyDescent="0.3">
      <c r="J868" s="25"/>
      <c r="K868" s="25" t="str">
        <f>'Template Format ANALISIS I'!D139</f>
        <v>B.U &amp; Kentungan (10%)</v>
      </c>
      <c r="L868" s="74">
        <f>'Template Format ANALISIS I'!E139</f>
        <v>0</v>
      </c>
      <c r="M868" s="44">
        <f>'Template Format ANALISIS I'!F139</f>
        <v>4810</v>
      </c>
    </row>
    <row r="870" spans="2:13" x14ac:dyDescent="0.3">
      <c r="B870" s="13">
        <v>5</v>
      </c>
      <c r="C870" s="16" t="s">
        <v>99</v>
      </c>
      <c r="D870" s="52" t="s">
        <v>64</v>
      </c>
      <c r="E870" s="53">
        <v>515.30900000000008</v>
      </c>
      <c r="F870" s="67">
        <f>'Template Format ANALISIS I'!F81</f>
        <v>46475</v>
      </c>
      <c r="G870" s="51">
        <f>F870*E870</f>
        <v>23948985.775000002</v>
      </c>
      <c r="I870" s="25">
        <f>'Template Format ANALISIS I'!B73</f>
        <v>0.05</v>
      </c>
      <c r="J870" s="25" t="str">
        <f>'Template Format ANALISIS I'!C73</f>
        <v>OH</v>
      </c>
      <c r="K870" s="25" t="str">
        <f>'Template Format ANALISIS I'!D73</f>
        <v xml:space="preserve">Pekerja </v>
      </c>
      <c r="L870" s="74">
        <f>'Template Format ANALISIS I'!E73</f>
        <v>110000</v>
      </c>
      <c r="M870" s="44">
        <f>'Template Format ANALISIS I'!F73</f>
        <v>5500</v>
      </c>
    </row>
    <row r="871" spans="2:13" x14ac:dyDescent="0.3">
      <c r="I871" s="25">
        <f>'Template Format ANALISIS I'!B74</f>
        <v>2.5000000000000001E-3</v>
      </c>
      <c r="J871" s="25" t="str">
        <f>'Template Format ANALISIS I'!C74</f>
        <v>OH</v>
      </c>
      <c r="K871" s="25" t="str">
        <f>'Template Format ANALISIS I'!D74</f>
        <v>Mandor</v>
      </c>
      <c r="L871" s="74">
        <f>'Template Format ANALISIS I'!E74</f>
        <v>120000</v>
      </c>
      <c r="M871" s="44">
        <f>'Template Format ANALISIS I'!F74</f>
        <v>300</v>
      </c>
    </row>
    <row r="872" spans="2:13" x14ac:dyDescent="0.3">
      <c r="I872" s="25">
        <f>'Template Format ANALISIS I'!B75</f>
        <v>7.4999999999999997E-2</v>
      </c>
      <c r="J872" s="25" t="str">
        <f>'Template Format ANALISIS I'!C75</f>
        <v>OH</v>
      </c>
      <c r="K872" s="25" t="str">
        <f>'Template Format ANALISIS I'!D75</f>
        <v xml:space="preserve">Tukang </v>
      </c>
      <c r="L872" s="74">
        <f>'Template Format ANALISIS I'!E75</f>
        <v>130000</v>
      </c>
      <c r="M872" s="44">
        <f>'Template Format ANALISIS I'!F75</f>
        <v>9750</v>
      </c>
    </row>
    <row r="873" spans="2:13" x14ac:dyDescent="0.3">
      <c r="I873" s="25">
        <f>'Template Format ANALISIS I'!B76</f>
        <v>7.4999999999999997E-3</v>
      </c>
      <c r="J873" s="25" t="str">
        <f>'Template Format ANALISIS I'!C76</f>
        <v>OH</v>
      </c>
      <c r="K873" s="25" t="str">
        <f>'Template Format ANALISIS I'!D76</f>
        <v>Kepala Tukang</v>
      </c>
      <c r="L873" s="74">
        <f>'Template Format ANALISIS I'!E76</f>
        <v>140000</v>
      </c>
      <c r="M873" s="44">
        <f>'Template Format ANALISIS I'!F76</f>
        <v>1050</v>
      </c>
    </row>
    <row r="874" spans="2:13" x14ac:dyDescent="0.3">
      <c r="I874" s="25">
        <f>'Template Format ANALISIS I'!B77</f>
        <v>0.3</v>
      </c>
      <c r="J874" s="25" t="str">
        <f>'Template Format ANALISIS I'!C77</f>
        <v>Kg</v>
      </c>
      <c r="K874" s="25" t="str">
        <f>'Template Format ANALISIS I'!D77</f>
        <v>Cat Tembok</v>
      </c>
      <c r="L874" s="74">
        <f>'Template Format ANALISIS I'!E77</f>
        <v>60500</v>
      </c>
      <c r="M874" s="44">
        <f>'Template Format ANALISIS I'!F77</f>
        <v>18150</v>
      </c>
    </row>
    <row r="875" spans="2:13" x14ac:dyDescent="0.3">
      <c r="I875" s="25">
        <f>'Template Format ANALISIS I'!B78</f>
        <v>0.15</v>
      </c>
      <c r="J875" s="25" t="str">
        <f>'Template Format ANALISIS I'!C78</f>
        <v>Kg</v>
      </c>
      <c r="K875" s="25" t="str">
        <f>'Template Format ANALISIS I'!D78</f>
        <v>Cat Dasar</v>
      </c>
      <c r="L875" s="74">
        <f>'Template Format ANALISIS I'!E78</f>
        <v>45000</v>
      </c>
      <c r="M875" s="44">
        <f>'Template Format ANALISIS I'!F78</f>
        <v>6750</v>
      </c>
    </row>
    <row r="876" spans="2:13" x14ac:dyDescent="0.3">
      <c r="I876" s="25">
        <f>'Template Format ANALISIS I'!B79</f>
        <v>0.1</v>
      </c>
      <c r="J876" s="25" t="str">
        <f>'Template Format ANALISIS I'!C79</f>
        <v>Lbr</v>
      </c>
      <c r="K876" s="25" t="str">
        <f>'Template Format ANALISIS I'!D79</f>
        <v>Kertas Gosok</v>
      </c>
      <c r="L876" s="74">
        <f>'Template Format ANALISIS I'!E79</f>
        <v>7500</v>
      </c>
      <c r="M876" s="44">
        <f>'Template Format ANALISIS I'!F79</f>
        <v>750</v>
      </c>
    </row>
    <row r="877" spans="2:13" x14ac:dyDescent="0.3">
      <c r="J877" s="25"/>
      <c r="K877" s="25" t="str">
        <f>'Template Format ANALISIS I'!D80</f>
        <v>B.U &amp; Kentungan (10%)</v>
      </c>
      <c r="L877" s="74">
        <f>'Template Format ANALISIS I'!E80</f>
        <v>0</v>
      </c>
      <c r="M877" s="44">
        <f>'Template Format ANALISIS I'!F80</f>
        <v>4225</v>
      </c>
    </row>
    <row r="878" spans="2:13" x14ac:dyDescent="0.3">
      <c r="J878" s="25"/>
      <c r="K878" s="25"/>
      <c r="L878" s="74"/>
      <c r="M878" s="44"/>
    </row>
    <row r="879" spans="2:13" x14ac:dyDescent="0.3">
      <c r="B879" s="13">
        <v>8</v>
      </c>
      <c r="C879" s="1" t="s">
        <v>235</v>
      </c>
      <c r="D879" s="2" t="s">
        <v>64</v>
      </c>
      <c r="E879" s="11">
        <v>23.687999999999999</v>
      </c>
      <c r="F879" s="111">
        <f>'Template Format ANALISIS I'!F366 - 55368</f>
        <v>249057</v>
      </c>
      <c r="G879" s="36">
        <f>F879*E879</f>
        <v>5899662.216</v>
      </c>
      <c r="I879" s="25">
        <f>'Template Format ANALISIS I'!B358</f>
        <v>0.4</v>
      </c>
      <c r="J879" s="25" t="str">
        <f>'Template Format ANALISIS I'!C358</f>
        <v>OH</v>
      </c>
      <c r="K879" s="25" t="str">
        <f>'Template Format ANALISIS I'!D358</f>
        <v xml:space="preserve">Pekerja </v>
      </c>
      <c r="L879" s="42">
        <f>'Template Format ANALISIS I'!E358</f>
        <v>110000</v>
      </c>
      <c r="M879" s="44">
        <f>'Template Format ANALISIS I'!F358</f>
        <v>44000</v>
      </c>
    </row>
    <row r="880" spans="2:13" x14ac:dyDescent="0.3">
      <c r="I880" s="25">
        <f>'Template Format ANALISIS I'!B359</f>
        <v>4.4999999999999998E-2</v>
      </c>
      <c r="J880" s="25" t="str">
        <f>'Template Format ANALISIS I'!C359</f>
        <v>OH</v>
      </c>
      <c r="K880" s="25" t="str">
        <f>'Template Format ANALISIS I'!D359</f>
        <v>Mandor</v>
      </c>
      <c r="L880" s="42">
        <f>'Template Format ANALISIS I'!E359</f>
        <v>120000</v>
      </c>
      <c r="M880" s="44">
        <f>'Template Format ANALISIS I'!F359</f>
        <v>5400</v>
      </c>
    </row>
    <row r="881" spans="2:13" x14ac:dyDescent="0.3">
      <c r="I881" s="25">
        <f>'Template Format ANALISIS I'!B360</f>
        <v>0.45</v>
      </c>
      <c r="J881" s="25" t="str">
        <f>'Template Format ANALISIS I'!C360</f>
        <v>OH</v>
      </c>
      <c r="K881" s="25" t="str">
        <f>'Template Format ANALISIS I'!D360</f>
        <v xml:space="preserve">Tukang </v>
      </c>
      <c r="L881" s="42">
        <f>'Template Format ANALISIS I'!E360</f>
        <v>130000</v>
      </c>
      <c r="M881" s="44">
        <f>'Template Format ANALISIS I'!F360</f>
        <v>58500</v>
      </c>
    </row>
    <row r="882" spans="2:13" x14ac:dyDescent="0.3">
      <c r="I882" s="25">
        <f>'Template Format ANALISIS I'!B361</f>
        <v>4.4999999999999998E-2</v>
      </c>
      <c r="J882" s="25" t="str">
        <f>'Template Format ANALISIS I'!C361</f>
        <v>OH</v>
      </c>
      <c r="K882" s="25" t="str">
        <f>'Template Format ANALISIS I'!D361</f>
        <v>Kepala Tukang</v>
      </c>
      <c r="L882" s="42">
        <f>'Template Format ANALISIS I'!E361</f>
        <v>140000</v>
      </c>
      <c r="M882" s="44">
        <f>'Template Format ANALISIS I'!F361</f>
        <v>6300</v>
      </c>
    </row>
    <row r="883" spans="2:13" x14ac:dyDescent="0.3">
      <c r="I883" s="25">
        <f>'Template Format ANALISIS I'!B362</f>
        <v>1</v>
      </c>
      <c r="J883" s="25" t="str">
        <f>'Template Format ANALISIS I'!C362</f>
        <v>Dos</v>
      </c>
      <c r="K883" s="25" t="str">
        <f>'Template Format ANALISIS I'!D362</f>
        <v>Tegel</v>
      </c>
      <c r="L883" s="42">
        <f>'Template Format ANALISIS I'!E362</f>
        <v>145000</v>
      </c>
      <c r="M883" s="44">
        <f>'Template Format ANALISIS I'!F362</f>
        <v>145000</v>
      </c>
    </row>
    <row r="884" spans="2:13" x14ac:dyDescent="0.3">
      <c r="I884" s="25">
        <f>'Template Format ANALISIS I'!B363</f>
        <v>1.7999999999999999E-2</v>
      </c>
      <c r="J884" s="25" t="str">
        <f>'Template Format ANALISIS I'!C363</f>
        <v>M3</v>
      </c>
      <c r="K884" s="25" t="str">
        <f>'Template Format ANALISIS I'!D363</f>
        <v>Pasir Pasang</v>
      </c>
      <c r="L884" s="42">
        <f>'Template Format ANALISIS I'!E363</f>
        <v>200000</v>
      </c>
      <c r="M884" s="44">
        <f>'Template Format ANALISIS I'!F363</f>
        <v>3599.9999999999995</v>
      </c>
    </row>
    <row r="885" spans="2:13" x14ac:dyDescent="0.3">
      <c r="I885" s="25">
        <f>'Template Format ANALISIS I'!B364</f>
        <v>9.3000000000000007</v>
      </c>
      <c r="J885" s="25" t="str">
        <f>'Template Format ANALISIS I'!C364</f>
        <v>Kg</v>
      </c>
      <c r="K885" s="25" t="str">
        <f>'Template Format ANALISIS I'!D364</f>
        <v>Semen 50 Kg</v>
      </c>
      <c r="L885" s="42">
        <f>'Template Format ANALISIS I'!E364</f>
        <v>1500</v>
      </c>
      <c r="M885" s="44">
        <f>'Template Format ANALISIS I'!F364</f>
        <v>13950.000000000002</v>
      </c>
    </row>
    <row r="886" spans="2:13" x14ac:dyDescent="0.3">
      <c r="J886" s="25"/>
      <c r="K886" s="25" t="str">
        <f>'Template Format ANALISIS I'!D365</f>
        <v>B.U &amp; Kentungan (10%)</v>
      </c>
      <c r="L886" s="42"/>
      <c r="M886" s="44">
        <f>'Template Format ANALISIS I'!F365</f>
        <v>27675</v>
      </c>
    </row>
    <row r="887" spans="2:13" x14ac:dyDescent="0.3">
      <c r="J887" s="25"/>
      <c r="K887" s="25"/>
      <c r="L887" s="42"/>
      <c r="M887" s="44"/>
    </row>
    <row r="888" spans="2:13" x14ac:dyDescent="0.3">
      <c r="B888" s="71" t="s">
        <v>238</v>
      </c>
      <c r="C888" s="10" t="s">
        <v>39</v>
      </c>
      <c r="J888" s="25"/>
      <c r="K888" s="25"/>
      <c r="L888" s="42"/>
      <c r="M888" s="44"/>
    </row>
    <row r="889" spans="2:13" x14ac:dyDescent="0.3">
      <c r="B889" s="38">
        <v>1</v>
      </c>
      <c r="C889" s="32" t="s">
        <v>209</v>
      </c>
      <c r="D889" s="34" t="s">
        <v>64</v>
      </c>
      <c r="E889" s="35">
        <v>220.78</v>
      </c>
      <c r="F889" s="110">
        <f>'Template Format ANALISIS I'!F334 - 291381</f>
        <v>293104</v>
      </c>
      <c r="G889" s="36">
        <f>F889*E889</f>
        <v>64711501.119999997</v>
      </c>
      <c r="H889" s="32"/>
      <c r="I889" s="37">
        <f>'Template Format ANALISIS I'!B326</f>
        <v>1</v>
      </c>
      <c r="J889" s="37" t="str">
        <f>'Template Format ANALISIS I'!C326</f>
        <v>OH</v>
      </c>
      <c r="K889" s="37" t="str">
        <f>'Template Format ANALISIS I'!D326</f>
        <v xml:space="preserve">Pekerja </v>
      </c>
      <c r="L889" s="66">
        <f>'Template Format ANALISIS I'!E326</f>
        <v>110000</v>
      </c>
      <c r="M889" s="73">
        <f>'Template Format ANALISIS I'!F326</f>
        <v>110000</v>
      </c>
    </row>
    <row r="890" spans="2:13" x14ac:dyDescent="0.3">
      <c r="B890" s="38"/>
      <c r="C890" s="32"/>
      <c r="D890" s="34"/>
      <c r="E890" s="35"/>
      <c r="F890" s="66"/>
      <c r="G890" s="36"/>
      <c r="H890" s="32"/>
      <c r="I890" s="37">
        <f>'Template Format ANALISIS I'!B327</f>
        <v>4.4999999999999998E-2</v>
      </c>
      <c r="J890" s="37" t="str">
        <f>'Template Format ANALISIS I'!C327</f>
        <v>OH</v>
      </c>
      <c r="K890" s="37" t="str">
        <f>'Template Format ANALISIS I'!D327</f>
        <v>Mandor</v>
      </c>
      <c r="L890" s="66">
        <f>'Template Format ANALISIS I'!E327</f>
        <v>120000</v>
      </c>
      <c r="M890" s="73">
        <f>'Template Format ANALISIS I'!F327</f>
        <v>5400</v>
      </c>
    </row>
    <row r="891" spans="2:13" x14ac:dyDescent="0.3">
      <c r="B891" s="38"/>
      <c r="C891" s="32"/>
      <c r="D891" s="34"/>
      <c r="E891" s="35"/>
      <c r="F891" s="66"/>
      <c r="G891" s="36"/>
      <c r="H891" s="32"/>
      <c r="I891" s="37">
        <f>'Template Format ANALISIS I'!B328</f>
        <v>0.45</v>
      </c>
      <c r="J891" s="37" t="str">
        <f>'Template Format ANALISIS I'!C328</f>
        <v>OH</v>
      </c>
      <c r="K891" s="37" t="str">
        <f>'Template Format ANALISIS I'!D328</f>
        <v xml:space="preserve">Tukang </v>
      </c>
      <c r="L891" s="66">
        <f>'Template Format ANALISIS I'!E328</f>
        <v>130000</v>
      </c>
      <c r="M891" s="73">
        <f>'Template Format ANALISIS I'!F328</f>
        <v>58500</v>
      </c>
    </row>
    <row r="892" spans="2:13" x14ac:dyDescent="0.3">
      <c r="B892" s="38"/>
      <c r="C892" s="32"/>
      <c r="D892" s="34"/>
      <c r="E892" s="35"/>
      <c r="F892" s="66"/>
      <c r="G892" s="36"/>
      <c r="H892" s="32"/>
      <c r="I892" s="37">
        <f>'Template Format ANALISIS I'!B329</f>
        <v>4.4999999999999998E-2</v>
      </c>
      <c r="J892" s="37" t="str">
        <f>'Template Format ANALISIS I'!C329</f>
        <v>OH</v>
      </c>
      <c r="K892" s="37" t="str">
        <f>'Template Format ANALISIS I'!D329</f>
        <v>Kepala Tukang</v>
      </c>
      <c r="L892" s="66">
        <f>'Template Format ANALISIS I'!E329</f>
        <v>140000</v>
      </c>
      <c r="M892" s="73">
        <f>'Template Format ANALISIS I'!F329</f>
        <v>6300</v>
      </c>
    </row>
    <row r="893" spans="2:13" x14ac:dyDescent="0.3">
      <c r="B893" s="38"/>
      <c r="C893" s="32"/>
      <c r="D893" s="34"/>
      <c r="E893" s="35"/>
      <c r="F893" s="66"/>
      <c r="G893" s="36"/>
      <c r="H893" s="32"/>
      <c r="I893" s="37">
        <f>'Template Format ANALISIS I'!B330</f>
        <v>1.1000000000000001</v>
      </c>
      <c r="J893" s="37" t="str">
        <f>'Template Format ANALISIS I'!C330</f>
        <v>Dos</v>
      </c>
      <c r="K893" s="37" t="str">
        <f>'Template Format ANALISIS I'!D330</f>
        <v>Tegel</v>
      </c>
      <c r="L893" s="66">
        <f>'Template Format ANALISIS I'!E330</f>
        <v>300000</v>
      </c>
      <c r="M893" s="73">
        <f>'Template Format ANALISIS I'!F330</f>
        <v>330000</v>
      </c>
    </row>
    <row r="894" spans="2:13" x14ac:dyDescent="0.3">
      <c r="B894" s="38"/>
      <c r="C894" s="32"/>
      <c r="D894" s="34"/>
      <c r="E894" s="35"/>
      <c r="F894" s="66"/>
      <c r="G894" s="36"/>
      <c r="H894" s="32"/>
      <c r="I894" s="37">
        <f>'Template Format ANALISIS I'!B331</f>
        <v>3.5999999999999997E-2</v>
      </c>
      <c r="J894" s="37" t="str">
        <f>'Template Format ANALISIS I'!C331</f>
        <v>M3</v>
      </c>
      <c r="K894" s="37" t="str">
        <f>'Template Format ANALISIS I'!D331</f>
        <v>Pasir Pasang</v>
      </c>
      <c r="L894" s="66">
        <f>'Template Format ANALISIS I'!E331</f>
        <v>200000</v>
      </c>
      <c r="M894" s="73">
        <f>'Template Format ANALISIS I'!F331</f>
        <v>7199.9999999999991</v>
      </c>
    </row>
    <row r="895" spans="2:13" x14ac:dyDescent="0.3">
      <c r="B895" s="38"/>
      <c r="C895" s="32"/>
      <c r="D895" s="34"/>
      <c r="E895" s="35"/>
      <c r="F895" s="66"/>
      <c r="G895" s="36"/>
      <c r="H895" s="32"/>
      <c r="I895" s="37">
        <f>'Template Format ANALISIS I'!B332</f>
        <v>9.3000000000000007</v>
      </c>
      <c r="J895" s="37" t="str">
        <f>'Template Format ANALISIS I'!C332</f>
        <v>Kg</v>
      </c>
      <c r="K895" s="37" t="str">
        <f>'Template Format ANALISIS I'!D332</f>
        <v>Semen 50 Kg</v>
      </c>
      <c r="L895" s="66">
        <f>'Template Format ANALISIS I'!E332</f>
        <v>1500</v>
      </c>
      <c r="M895" s="73">
        <f>'Template Format ANALISIS I'!F332</f>
        <v>13950.000000000002</v>
      </c>
    </row>
    <row r="896" spans="2:13" x14ac:dyDescent="0.3">
      <c r="B896" s="38"/>
      <c r="C896" s="32"/>
      <c r="D896" s="34"/>
      <c r="E896" s="35"/>
      <c r="F896" s="66"/>
      <c r="G896" s="36"/>
      <c r="H896" s="32"/>
      <c r="I896" s="37"/>
      <c r="J896" s="37"/>
      <c r="K896" s="37" t="str">
        <f>'Template Format ANALISIS I'!D333</f>
        <v>B.U &amp; Kentungan (10%)</v>
      </c>
      <c r="L896" s="66"/>
      <c r="M896" s="73">
        <f>'Template Format ANALISIS I'!F333</f>
        <v>53135</v>
      </c>
    </row>
    <row r="897" spans="2:13" x14ac:dyDescent="0.3">
      <c r="B897" s="38"/>
      <c r="C897" s="32"/>
      <c r="D897" s="34"/>
      <c r="E897" s="35"/>
      <c r="F897" s="66"/>
      <c r="G897" s="36"/>
      <c r="H897" s="32"/>
      <c r="I897" s="37"/>
      <c r="J897" s="66"/>
      <c r="K897" s="66"/>
      <c r="L897" s="66"/>
      <c r="M897" s="73"/>
    </row>
    <row r="898" spans="2:13" x14ac:dyDescent="0.3">
      <c r="B898" s="38">
        <v>2</v>
      </c>
      <c r="C898" s="32" t="s">
        <v>210</v>
      </c>
      <c r="D898" s="34" t="s">
        <v>64</v>
      </c>
      <c r="E898" s="35">
        <v>9.68</v>
      </c>
      <c r="F898" s="110">
        <f>'Template Format ANALISIS I'!F345 - 66973</f>
        <v>249057</v>
      </c>
      <c r="G898" s="36">
        <f>F898*E898</f>
        <v>2410871.7599999998</v>
      </c>
      <c r="H898" s="32"/>
      <c r="I898" s="37">
        <f>'Template Format ANALISIS I'!B337</f>
        <v>0.7</v>
      </c>
      <c r="J898" s="37" t="str">
        <f>'Template Format ANALISIS I'!C337</f>
        <v>OH</v>
      </c>
      <c r="K898" s="37" t="str">
        <f>'Template Format ANALISIS I'!D337</f>
        <v xml:space="preserve">Pekerja </v>
      </c>
      <c r="L898" s="66">
        <f>'Template Format ANALISIS I'!E337</f>
        <v>110000</v>
      </c>
      <c r="M898" s="73">
        <f>'Template Format ANALISIS I'!F337</f>
        <v>77000</v>
      </c>
    </row>
    <row r="899" spans="2:13" x14ac:dyDescent="0.3">
      <c r="B899" s="38"/>
      <c r="C899" s="32"/>
      <c r="D899" s="34"/>
      <c r="E899" s="35"/>
      <c r="F899" s="66"/>
      <c r="G899" s="36"/>
      <c r="H899" s="32"/>
      <c r="I899" s="37">
        <f>'Template Format ANALISIS I'!B338</f>
        <v>3.5000000000000003E-2</v>
      </c>
      <c r="J899" s="37" t="str">
        <f>'Template Format ANALISIS I'!C338</f>
        <v>OH</v>
      </c>
      <c r="K899" s="37" t="str">
        <f>'Template Format ANALISIS I'!D338</f>
        <v>Mandor</v>
      </c>
      <c r="L899" s="66">
        <f>'Template Format ANALISIS I'!E338</f>
        <v>120000</v>
      </c>
      <c r="M899" s="73">
        <f>'Template Format ANALISIS I'!F338</f>
        <v>4200</v>
      </c>
    </row>
    <row r="900" spans="2:13" x14ac:dyDescent="0.3">
      <c r="B900" s="38"/>
      <c r="C900" s="32"/>
      <c r="D900" s="34"/>
      <c r="E900" s="35"/>
      <c r="F900" s="66"/>
      <c r="G900" s="36"/>
      <c r="H900" s="32"/>
      <c r="I900" s="37">
        <f>'Template Format ANALISIS I'!B339</f>
        <v>0.35</v>
      </c>
      <c r="J900" s="37" t="str">
        <f>'Template Format ANALISIS I'!C339</f>
        <v>OH</v>
      </c>
      <c r="K900" s="37" t="str">
        <f>'Template Format ANALISIS I'!D339</f>
        <v xml:space="preserve">Tukang </v>
      </c>
      <c r="L900" s="66">
        <f>'Template Format ANALISIS I'!E339</f>
        <v>130000</v>
      </c>
      <c r="M900" s="73">
        <f>'Template Format ANALISIS I'!F339</f>
        <v>45500</v>
      </c>
    </row>
    <row r="901" spans="2:13" x14ac:dyDescent="0.3">
      <c r="B901" s="38"/>
      <c r="C901" s="32"/>
      <c r="D901" s="34"/>
      <c r="E901" s="35"/>
      <c r="F901" s="66"/>
      <c r="G901" s="36"/>
      <c r="H901" s="32"/>
      <c r="I901" s="37">
        <f>'Template Format ANALISIS I'!B340</f>
        <v>3.5000000000000003E-2</v>
      </c>
      <c r="J901" s="37" t="str">
        <f>'Template Format ANALISIS I'!C340</f>
        <v>OH</v>
      </c>
      <c r="K901" s="37" t="str">
        <f>'Template Format ANALISIS I'!D340</f>
        <v>Kepala Tukang</v>
      </c>
      <c r="L901" s="66">
        <f>'Template Format ANALISIS I'!E340</f>
        <v>140000</v>
      </c>
      <c r="M901" s="73">
        <f>'Template Format ANALISIS I'!F340</f>
        <v>4900.0000000000009</v>
      </c>
    </row>
    <row r="902" spans="2:13" x14ac:dyDescent="0.3">
      <c r="B902" s="38"/>
      <c r="C902" s="32"/>
      <c r="D902" s="34"/>
      <c r="E902" s="35"/>
      <c r="F902" s="66"/>
      <c r="G902" s="36"/>
      <c r="H902" s="32"/>
      <c r="I902" s="37">
        <f>'Template Format ANALISIS I'!B341</f>
        <v>1.1000000000000001</v>
      </c>
      <c r="J902" s="37" t="str">
        <f>'Template Format ANALISIS I'!C341</f>
        <v>Dos</v>
      </c>
      <c r="K902" s="37" t="str">
        <f>'Template Format ANALISIS I'!D341</f>
        <v>Tegel</v>
      </c>
      <c r="L902" s="66">
        <f>'Template Format ANALISIS I'!E341</f>
        <v>120000</v>
      </c>
      <c r="M902" s="73">
        <f>'Template Format ANALISIS I'!F341</f>
        <v>132000</v>
      </c>
    </row>
    <row r="903" spans="2:13" x14ac:dyDescent="0.3">
      <c r="B903" s="38"/>
      <c r="C903" s="32"/>
      <c r="D903" s="34"/>
      <c r="E903" s="35"/>
      <c r="F903" s="66"/>
      <c r="G903" s="36"/>
      <c r="H903" s="32"/>
      <c r="I903" s="37">
        <f>'Template Format ANALISIS I'!B342</f>
        <v>4.4999999999999998E-2</v>
      </c>
      <c r="J903" s="37" t="str">
        <f>'Template Format ANALISIS I'!C342</f>
        <v>M3</v>
      </c>
      <c r="K903" s="37" t="str">
        <f>'Template Format ANALISIS I'!D342</f>
        <v>Pasir Pasang</v>
      </c>
      <c r="L903" s="66">
        <f>'Template Format ANALISIS I'!E342</f>
        <v>200000</v>
      </c>
      <c r="M903" s="73">
        <f>'Template Format ANALISIS I'!F342</f>
        <v>9000</v>
      </c>
    </row>
    <row r="904" spans="2:13" x14ac:dyDescent="0.3">
      <c r="B904" s="38"/>
      <c r="C904" s="32"/>
      <c r="D904" s="34"/>
      <c r="E904" s="35"/>
      <c r="F904" s="66"/>
      <c r="G904" s="36"/>
      <c r="H904" s="32"/>
      <c r="I904" s="37">
        <f>'Template Format ANALISIS I'!B343</f>
        <v>9.8000000000000007</v>
      </c>
      <c r="J904" s="37" t="str">
        <f>'Template Format ANALISIS I'!C343</f>
        <v>Kg</v>
      </c>
      <c r="K904" s="37" t="str">
        <f>'Template Format ANALISIS I'!D343</f>
        <v>Semen 50 Kg</v>
      </c>
      <c r="L904" s="66">
        <f>'Template Format ANALISIS I'!E343</f>
        <v>1500</v>
      </c>
      <c r="M904" s="73">
        <f>'Template Format ANALISIS I'!F343</f>
        <v>14700.000000000002</v>
      </c>
    </row>
    <row r="905" spans="2:13" x14ac:dyDescent="0.3">
      <c r="B905" s="38"/>
      <c r="C905" s="32"/>
      <c r="D905" s="34"/>
      <c r="E905" s="35"/>
      <c r="F905" s="66"/>
      <c r="G905" s="36"/>
      <c r="H905" s="32"/>
      <c r="I905" s="37"/>
      <c r="J905" s="37"/>
      <c r="K905" s="37" t="str">
        <f>'Template Format ANALISIS I'!D344</f>
        <v>B.U &amp; Kentungan (10%)</v>
      </c>
      <c r="L905" s="66"/>
      <c r="M905" s="73">
        <f>'Template Format ANALISIS I'!F344</f>
        <v>28730</v>
      </c>
    </row>
    <row r="906" spans="2:13" x14ac:dyDescent="0.3">
      <c r="I906" s="37"/>
    </row>
    <row r="907" spans="2:13" x14ac:dyDescent="0.3">
      <c r="B907" s="13">
        <v>3</v>
      </c>
      <c r="C907" s="1" t="s">
        <v>212</v>
      </c>
      <c r="D907" s="2" t="s">
        <v>64</v>
      </c>
      <c r="E907" s="11">
        <v>15.6</v>
      </c>
      <c r="F907" s="111">
        <v>120000</v>
      </c>
      <c r="G907" s="36">
        <f>F907*E907</f>
        <v>1872000</v>
      </c>
      <c r="I907" s="122">
        <v>5</v>
      </c>
      <c r="J907" s="13" t="s">
        <v>15</v>
      </c>
      <c r="K907" s="13" t="s">
        <v>16</v>
      </c>
      <c r="L907" s="121">
        <v>110000</v>
      </c>
    </row>
    <row r="909" spans="2:13" x14ac:dyDescent="0.3">
      <c r="B909" s="71" t="s">
        <v>138</v>
      </c>
      <c r="C909" s="10" t="s">
        <v>139</v>
      </c>
    </row>
    <row r="910" spans="2:13" x14ac:dyDescent="0.3">
      <c r="B910" s="38">
        <v>1</v>
      </c>
      <c r="C910" s="16" t="s">
        <v>63</v>
      </c>
      <c r="D910" s="34" t="s">
        <v>64</v>
      </c>
      <c r="E910" s="11">
        <v>12.25</v>
      </c>
      <c r="F910" s="66">
        <f>'Template Format ANALISIS I'!F70</f>
        <v>95005.35</v>
      </c>
      <c r="G910" s="36">
        <f>F910*E910</f>
        <v>1163815.5375000001</v>
      </c>
      <c r="H910" s="32"/>
      <c r="I910" s="37">
        <f>'Template Format ANALISIS I'!B63</f>
        <v>0.11600000000000001</v>
      </c>
      <c r="J910" s="37" t="str">
        <f>'Template Format ANALISIS I'!C63</f>
        <v>OH</v>
      </c>
      <c r="K910" s="37" t="str">
        <f>'Template Format ANALISIS I'!D63</f>
        <v xml:space="preserve">Pekerja </v>
      </c>
      <c r="L910" s="80">
        <f>'Template Format ANALISIS I'!E63</f>
        <v>110000</v>
      </c>
      <c r="M910" s="73">
        <f>'Template Format ANALISIS I'!F63</f>
        <v>12760</v>
      </c>
    </row>
    <row r="911" spans="2:13" x14ac:dyDescent="0.3">
      <c r="B911" s="38"/>
      <c r="C911" s="32"/>
      <c r="D911" s="34"/>
      <c r="F911" s="66"/>
      <c r="G911" s="36"/>
      <c r="H911" s="32"/>
      <c r="I911" s="37">
        <f>'Template Format ANALISIS I'!B64</f>
        <v>5.1000000000000004E-3</v>
      </c>
      <c r="J911" s="37" t="str">
        <f>'Template Format ANALISIS I'!C64</f>
        <v>OH</v>
      </c>
      <c r="K911" s="37" t="str">
        <f>'Template Format ANALISIS I'!D64</f>
        <v>Mandor</v>
      </c>
      <c r="L911" s="80">
        <f>'Template Format ANALISIS I'!E64</f>
        <v>120000</v>
      </c>
      <c r="M911" s="73">
        <f>'Template Format ANALISIS I'!F64</f>
        <v>612</v>
      </c>
    </row>
    <row r="912" spans="2:13" x14ac:dyDescent="0.3">
      <c r="B912" s="38"/>
      <c r="C912" s="32"/>
      <c r="D912" s="34"/>
      <c r="F912" s="66"/>
      <c r="G912" s="36"/>
      <c r="H912" s="32"/>
      <c r="I912" s="37">
        <f>'Template Format ANALISIS I'!B65</f>
        <v>0.17400000000000002</v>
      </c>
      <c r="J912" s="37" t="str">
        <f>'Template Format ANALISIS I'!C65</f>
        <v>OH</v>
      </c>
      <c r="K912" s="37" t="str">
        <f>'Template Format ANALISIS I'!D65</f>
        <v xml:space="preserve">Tukang </v>
      </c>
      <c r="L912" s="80">
        <f>'Template Format ANALISIS I'!E65</f>
        <v>130000</v>
      </c>
      <c r="M912" s="73">
        <f>'Template Format ANALISIS I'!F65</f>
        <v>22620.000000000004</v>
      </c>
    </row>
    <row r="913" spans="2:13" x14ac:dyDescent="0.3">
      <c r="B913" s="38"/>
      <c r="C913" s="32"/>
      <c r="D913" s="34"/>
      <c r="F913" s="66"/>
      <c r="G913" s="36"/>
      <c r="H913" s="32"/>
      <c r="I913" s="37">
        <f>'Template Format ANALISIS I'!B66</f>
        <v>5.1000000000000004E-3</v>
      </c>
      <c r="J913" s="37" t="str">
        <f>'Template Format ANALISIS I'!C66</f>
        <v>OH</v>
      </c>
      <c r="K913" s="37" t="str">
        <f>'Template Format ANALISIS I'!D66</f>
        <v>Kepala Tukang</v>
      </c>
      <c r="L913" s="80">
        <f>'Template Format ANALISIS I'!E66</f>
        <v>140000</v>
      </c>
      <c r="M913" s="73">
        <f>'Template Format ANALISIS I'!F66</f>
        <v>714</v>
      </c>
    </row>
    <row r="914" spans="2:13" x14ac:dyDescent="0.3">
      <c r="B914" s="38"/>
      <c r="C914" s="32"/>
      <c r="D914" s="34"/>
      <c r="F914" s="66"/>
      <c r="G914" s="36"/>
      <c r="H914" s="32"/>
      <c r="I914" s="37">
        <f>'Template Format ANALISIS I'!B67</f>
        <v>0.38190000000000002</v>
      </c>
      <c r="J914" s="37" t="str">
        <f>'Template Format ANALISIS I'!C67</f>
        <v>Lbr</v>
      </c>
      <c r="K914" s="37" t="str">
        <f>'Template Format ANALISIS I'!D67</f>
        <v xml:space="preserve">Gypsum Board </v>
      </c>
      <c r="L914" s="80">
        <f>'Template Format ANALISIS I'!E67</f>
        <v>125000</v>
      </c>
      <c r="M914" s="73">
        <f>'Template Format ANALISIS I'!F67</f>
        <v>47737.5</v>
      </c>
    </row>
    <row r="915" spans="2:13" x14ac:dyDescent="0.3">
      <c r="B915" s="38"/>
      <c r="C915" s="32"/>
      <c r="D915" s="34"/>
      <c r="F915" s="66"/>
      <c r="G915" s="36"/>
      <c r="H915" s="32"/>
      <c r="I915" s="37">
        <f>'Template Format ANALISIS I'!B68</f>
        <v>0.11</v>
      </c>
      <c r="J915" s="37" t="str">
        <f>'Template Format ANALISIS I'!C68</f>
        <v xml:space="preserve">Doz </v>
      </c>
      <c r="K915" s="37" t="str">
        <f>'Template Format ANALISIS I'!D68</f>
        <v>Paku/sekrup</v>
      </c>
      <c r="L915" s="80">
        <f>'Template Format ANALISIS I'!E68</f>
        <v>17500</v>
      </c>
      <c r="M915" s="73">
        <f>'Template Format ANALISIS I'!F68</f>
        <v>1925</v>
      </c>
    </row>
    <row r="916" spans="2:13" x14ac:dyDescent="0.3">
      <c r="B916" s="38"/>
      <c r="C916" s="32"/>
      <c r="D916" s="34"/>
      <c r="F916" s="66"/>
      <c r="G916" s="36"/>
      <c r="H916" s="32"/>
      <c r="I916" s="37"/>
      <c r="J916" s="37"/>
      <c r="K916" s="37" t="str">
        <f>'Template Format ANALISIS I'!D69</f>
        <v>B.U &amp; Kentungan (10%)</v>
      </c>
      <c r="L916" s="80"/>
      <c r="M916" s="73">
        <f>'Template Format ANALISIS I'!F69</f>
        <v>8636.85</v>
      </c>
    </row>
    <row r="917" spans="2:13" x14ac:dyDescent="0.3">
      <c r="B917" s="38"/>
      <c r="C917" s="32"/>
      <c r="D917" s="34"/>
      <c r="F917" s="66"/>
      <c r="G917" s="36"/>
      <c r="H917" s="32"/>
      <c r="I917" s="37"/>
      <c r="J917" s="37"/>
      <c r="K917" s="37"/>
      <c r="L917" s="80"/>
      <c r="M917" s="73"/>
    </row>
    <row r="918" spans="2:13" x14ac:dyDescent="0.3">
      <c r="B918" s="38">
        <v>3</v>
      </c>
      <c r="C918" s="32" t="s">
        <v>213</v>
      </c>
      <c r="D918" s="34" t="s">
        <v>173</v>
      </c>
      <c r="E918" s="35">
        <v>14</v>
      </c>
      <c r="F918" s="110">
        <f>'Template Format ANALISIS I'!F355 - 26939</f>
        <v>43857</v>
      </c>
      <c r="G918" s="36">
        <f>F918*E918</f>
        <v>613998</v>
      </c>
      <c r="H918" s="32"/>
      <c r="I918" s="131">
        <f>'Template Format ANALISIS I'!B348</f>
        <v>0.12</v>
      </c>
      <c r="J918" s="131" t="str">
        <f>'Template Format ANALISIS I'!C348</f>
        <v>OH</v>
      </c>
      <c r="K918" s="131" t="str">
        <f>'Template Format ANALISIS I'!D348</f>
        <v xml:space="preserve">Pekerja </v>
      </c>
      <c r="L918" s="80">
        <f>'Template Format ANALISIS I'!E348</f>
        <v>110000</v>
      </c>
      <c r="M918" s="73">
        <f>'Template Format ANALISIS I'!F348</f>
        <v>13200</v>
      </c>
    </row>
    <row r="919" spans="2:13" x14ac:dyDescent="0.3">
      <c r="B919" s="38"/>
      <c r="C919" s="32"/>
      <c r="D919" s="34"/>
      <c r="E919" s="35"/>
      <c r="F919" s="80"/>
      <c r="G919" s="36"/>
      <c r="H919" s="32"/>
      <c r="I919" s="131">
        <f>'Template Format ANALISIS I'!B349</f>
        <v>1.2E-2</v>
      </c>
      <c r="J919" s="131" t="str">
        <f>'Template Format ANALISIS I'!C349</f>
        <v>OH</v>
      </c>
      <c r="K919" s="131" t="str">
        <f>'Template Format ANALISIS I'!D349</f>
        <v>Mandor</v>
      </c>
      <c r="L919" s="80">
        <f>'Template Format ANALISIS I'!E349</f>
        <v>120000</v>
      </c>
      <c r="M919" s="73">
        <f>'Template Format ANALISIS I'!F349</f>
        <v>1440</v>
      </c>
    </row>
    <row r="920" spans="2:13" x14ac:dyDescent="0.3">
      <c r="B920" s="38"/>
      <c r="C920" s="32"/>
      <c r="D920" s="34"/>
      <c r="E920" s="35"/>
      <c r="F920" s="80"/>
      <c r="G920" s="36"/>
      <c r="H920" s="32"/>
      <c r="I920" s="131">
        <f>'Template Format ANALISIS I'!B350</f>
        <v>0.18</v>
      </c>
      <c r="J920" s="131" t="str">
        <f>'Template Format ANALISIS I'!C350</f>
        <v>OH</v>
      </c>
      <c r="K920" s="131" t="str">
        <f>'Template Format ANALISIS I'!D350</f>
        <v>Tukang</v>
      </c>
      <c r="L920" s="80">
        <f>'Template Format ANALISIS I'!E350</f>
        <v>130000</v>
      </c>
      <c r="M920" s="73">
        <f>'Template Format ANALISIS I'!F350</f>
        <v>23400</v>
      </c>
    </row>
    <row r="921" spans="2:13" x14ac:dyDescent="0.3">
      <c r="B921" s="38"/>
      <c r="C921" s="32"/>
      <c r="D921" s="34"/>
      <c r="E921" s="35"/>
      <c r="F921" s="80"/>
      <c r="G921" s="36"/>
      <c r="H921" s="32"/>
      <c r="I921" s="131">
        <f>'Template Format ANALISIS I'!B351</f>
        <v>1.7999999999999999E-2</v>
      </c>
      <c r="J921" s="131" t="str">
        <f>'Template Format ANALISIS I'!C351</f>
        <v>OH</v>
      </c>
      <c r="K921" s="131" t="str">
        <f>'Template Format ANALISIS I'!D351</f>
        <v>Kepala Tukang</v>
      </c>
      <c r="L921" s="80">
        <f>'Template Format ANALISIS I'!E351</f>
        <v>140000</v>
      </c>
      <c r="M921" s="73">
        <f>'Template Format ANALISIS I'!F351</f>
        <v>2520</v>
      </c>
    </row>
    <row r="922" spans="2:13" x14ac:dyDescent="0.3">
      <c r="B922" s="38"/>
      <c r="C922" s="32"/>
      <c r="D922" s="34"/>
      <c r="E922" s="35"/>
      <c r="F922" s="80"/>
      <c r="G922" s="36"/>
      <c r="H922" s="32"/>
      <c r="I922" s="131">
        <f>'Template Format ANALISIS I'!B352</f>
        <v>1.05</v>
      </c>
      <c r="J922" s="131" t="str">
        <f>'Template Format ANALISIS I'!C352</f>
        <v>M1</v>
      </c>
      <c r="K922" s="131" t="str">
        <f>'Template Format ANALISIS I'!D352</f>
        <v>Gypsum Profil</v>
      </c>
      <c r="L922" s="80">
        <f>'Template Format ANALISIS I'!E352</f>
        <v>22500</v>
      </c>
      <c r="M922" s="73">
        <f>'Template Format ANALISIS I'!F352</f>
        <v>23625</v>
      </c>
    </row>
    <row r="923" spans="2:13" x14ac:dyDescent="0.3">
      <c r="B923" s="38"/>
      <c r="C923" s="32"/>
      <c r="D923" s="34"/>
      <c r="E923" s="35"/>
      <c r="F923" s="80"/>
      <c r="G923" s="36"/>
      <c r="H923" s="32"/>
      <c r="I923" s="131">
        <f>'Template Format ANALISIS I'!B353</f>
        <v>0.01</v>
      </c>
      <c r="J923" s="131" t="str">
        <f>'Template Format ANALISIS I'!C353</f>
        <v xml:space="preserve">Doz </v>
      </c>
      <c r="K923" s="131" t="str">
        <f>'Template Format ANALISIS I'!D353</f>
        <v>Paku/sekrup</v>
      </c>
      <c r="L923" s="80">
        <f>'Template Format ANALISIS I'!E353</f>
        <v>17500</v>
      </c>
      <c r="M923" s="73">
        <f>'Template Format ANALISIS I'!F353</f>
        <v>175</v>
      </c>
    </row>
    <row r="924" spans="2:13" x14ac:dyDescent="0.3">
      <c r="B924" s="38"/>
      <c r="C924" s="32"/>
      <c r="D924" s="34"/>
      <c r="E924" s="35"/>
      <c r="F924" s="80"/>
      <c r="G924" s="36"/>
      <c r="H924" s="32"/>
      <c r="I924" s="131"/>
      <c r="J924" s="131"/>
      <c r="K924" s="131" t="str">
        <f>'Template Format ANALISIS I'!D354</f>
        <v>B.U &amp; Kentungan (10%)</v>
      </c>
      <c r="L924" s="80"/>
      <c r="M924" s="73">
        <f>'Template Format ANALISIS I'!F354</f>
        <v>6436</v>
      </c>
    </row>
    <row r="925" spans="2:13" x14ac:dyDescent="0.3">
      <c r="I925" s="37"/>
    </row>
    <row r="926" spans="2:13" x14ac:dyDescent="0.3">
      <c r="B926" s="13">
        <v>4</v>
      </c>
      <c r="C926" s="1" t="s">
        <v>70</v>
      </c>
      <c r="D926" s="2" t="s">
        <v>64</v>
      </c>
      <c r="E926" s="11">
        <v>12.25</v>
      </c>
      <c r="F926" s="42">
        <f>'Template Format ANALISIS I'!F81</f>
        <v>46475</v>
      </c>
      <c r="G926" s="36">
        <f>F926*E926</f>
        <v>569318.75</v>
      </c>
      <c r="I926" s="25">
        <f>'Template Format ANALISIS I'!B73</f>
        <v>0.05</v>
      </c>
      <c r="J926" s="25" t="str">
        <f>'Template Format ANALISIS I'!C73</f>
        <v>OH</v>
      </c>
      <c r="K926" s="25" t="str">
        <f>'Template Format ANALISIS I'!D73</f>
        <v xml:space="preserve">Pekerja </v>
      </c>
      <c r="L926" s="74">
        <f>'Template Format ANALISIS I'!E73</f>
        <v>110000</v>
      </c>
      <c r="M926" s="44">
        <f>'Template Format ANALISIS I'!F73</f>
        <v>5500</v>
      </c>
    </row>
    <row r="927" spans="2:13" x14ac:dyDescent="0.3">
      <c r="I927" s="25">
        <f>'Template Format ANALISIS I'!B74</f>
        <v>2.5000000000000001E-3</v>
      </c>
      <c r="J927" s="25" t="str">
        <f>'Template Format ANALISIS I'!C74</f>
        <v>OH</v>
      </c>
      <c r="K927" s="25" t="str">
        <f>'Template Format ANALISIS I'!D74</f>
        <v>Mandor</v>
      </c>
      <c r="L927" s="74">
        <f>'Template Format ANALISIS I'!E74</f>
        <v>120000</v>
      </c>
      <c r="M927" s="44">
        <f>'Template Format ANALISIS I'!F74</f>
        <v>300</v>
      </c>
    </row>
    <row r="928" spans="2:13" x14ac:dyDescent="0.3">
      <c r="I928" s="25">
        <f>'Template Format ANALISIS I'!B75</f>
        <v>7.4999999999999997E-2</v>
      </c>
      <c r="J928" s="25" t="str">
        <f>'Template Format ANALISIS I'!C75</f>
        <v>OH</v>
      </c>
      <c r="K928" s="25" t="str">
        <f>'Template Format ANALISIS I'!D75</f>
        <v xml:space="preserve">Tukang </v>
      </c>
      <c r="L928" s="74">
        <f>'Template Format ANALISIS I'!E75</f>
        <v>130000</v>
      </c>
      <c r="M928" s="44">
        <f>'Template Format ANALISIS I'!F75</f>
        <v>9750</v>
      </c>
    </row>
    <row r="929" spans="2:13" x14ac:dyDescent="0.3">
      <c r="I929" s="25">
        <f>'Template Format ANALISIS I'!B76</f>
        <v>7.4999999999999997E-3</v>
      </c>
      <c r="J929" s="25" t="str">
        <f>'Template Format ANALISIS I'!C76</f>
        <v>OH</v>
      </c>
      <c r="K929" s="25" t="str">
        <f>'Template Format ANALISIS I'!D76</f>
        <v>Kepala Tukang</v>
      </c>
      <c r="L929" s="74">
        <f>'Template Format ANALISIS I'!E76</f>
        <v>140000</v>
      </c>
      <c r="M929" s="44">
        <f>'Template Format ANALISIS I'!F76</f>
        <v>1050</v>
      </c>
    </row>
    <row r="930" spans="2:13" x14ac:dyDescent="0.3">
      <c r="I930" s="25">
        <f>'Template Format ANALISIS I'!B77</f>
        <v>0.3</v>
      </c>
      <c r="J930" s="25" t="str">
        <f>'Template Format ANALISIS I'!C77</f>
        <v>Kg</v>
      </c>
      <c r="K930" s="25" t="str">
        <f>'Template Format ANALISIS I'!D77</f>
        <v>Cat Tembok</v>
      </c>
      <c r="L930" s="74">
        <f>'Template Format ANALISIS I'!E77</f>
        <v>60500</v>
      </c>
      <c r="M930" s="44">
        <f>'Template Format ANALISIS I'!F77</f>
        <v>18150</v>
      </c>
    </row>
    <row r="931" spans="2:13" x14ac:dyDescent="0.3">
      <c r="I931" s="25">
        <f>'Template Format ANALISIS I'!B78</f>
        <v>0.15</v>
      </c>
      <c r="J931" s="25" t="str">
        <f>'Template Format ANALISIS I'!C78</f>
        <v>Kg</v>
      </c>
      <c r="K931" s="25" t="str">
        <f>'Template Format ANALISIS I'!D78</f>
        <v>Cat Dasar</v>
      </c>
      <c r="L931" s="74">
        <f>'Template Format ANALISIS I'!E78</f>
        <v>45000</v>
      </c>
      <c r="M931" s="44">
        <f>'Template Format ANALISIS I'!F78</f>
        <v>6750</v>
      </c>
    </row>
    <row r="932" spans="2:13" x14ac:dyDescent="0.3">
      <c r="I932" s="25">
        <f>'Template Format ANALISIS I'!B79</f>
        <v>0.1</v>
      </c>
      <c r="J932" s="25" t="str">
        <f>'Template Format ANALISIS I'!C79</f>
        <v>Lbr</v>
      </c>
      <c r="K932" s="25" t="str">
        <f>'Template Format ANALISIS I'!D79</f>
        <v>Kertas Gosok</v>
      </c>
      <c r="L932" s="74">
        <f>'Template Format ANALISIS I'!E79</f>
        <v>7500</v>
      </c>
      <c r="M932" s="44">
        <f>'Template Format ANALISIS I'!F79</f>
        <v>750</v>
      </c>
    </row>
    <row r="933" spans="2:13" x14ac:dyDescent="0.3">
      <c r="J933" s="25"/>
      <c r="K933" s="25" t="str">
        <f>'Template Format ANALISIS I'!D80</f>
        <v>B.U &amp; Kentungan (10%)</v>
      </c>
      <c r="L933" s="74"/>
      <c r="M933" s="44">
        <f>'Template Format ANALISIS I'!F80</f>
        <v>4225</v>
      </c>
    </row>
    <row r="935" spans="2:13" x14ac:dyDescent="0.3">
      <c r="B935" s="71" t="s">
        <v>140</v>
      </c>
      <c r="C935" s="10" t="s">
        <v>102</v>
      </c>
    </row>
    <row r="936" spans="2:13" x14ac:dyDescent="0.3">
      <c r="B936" s="63">
        <v>1</v>
      </c>
      <c r="C936" s="16" t="s">
        <v>103</v>
      </c>
      <c r="D936" s="52" t="s">
        <v>104</v>
      </c>
      <c r="E936" s="11">
        <v>6</v>
      </c>
      <c r="F936" s="67">
        <f>'Template Format ANALISIS I'!F150</f>
        <v>52707.6</v>
      </c>
      <c r="G936" s="51">
        <f>F936*E936</f>
        <v>316245.59999999998</v>
      </c>
      <c r="I936" s="25">
        <f>'Template Format ANALISIS I'!B143</f>
        <v>3.5999999999999997E-2</v>
      </c>
      <c r="J936" s="25" t="str">
        <f>'Template Format ANALISIS I'!C143</f>
        <v>OH</v>
      </c>
      <c r="K936" s="25" t="str">
        <f>'Template Format ANALISIS I'!D143</f>
        <v xml:space="preserve">Pekerja </v>
      </c>
      <c r="L936" s="74">
        <f>'Template Format ANALISIS I'!E143</f>
        <v>110000</v>
      </c>
      <c r="M936" s="44">
        <f>'Template Format ANALISIS I'!F143</f>
        <v>3959.9999999999995</v>
      </c>
    </row>
    <row r="937" spans="2:13" x14ac:dyDescent="0.3">
      <c r="I937" s="25">
        <f>'Template Format ANALISIS I'!B144</f>
        <v>1.8E-3</v>
      </c>
      <c r="J937" s="25" t="str">
        <f>'Template Format ANALISIS I'!C144</f>
        <v>OH</v>
      </c>
      <c r="K937" s="25" t="str">
        <f>'Template Format ANALISIS I'!D144</f>
        <v>Mandor</v>
      </c>
      <c r="L937" s="74">
        <f>'Template Format ANALISIS I'!E144</f>
        <v>120000</v>
      </c>
      <c r="M937" s="44">
        <f>'Template Format ANALISIS I'!F144</f>
        <v>216</v>
      </c>
    </row>
    <row r="938" spans="2:13" x14ac:dyDescent="0.3">
      <c r="I938" s="25">
        <f>'Template Format ANALISIS I'!B145</f>
        <v>0.06</v>
      </c>
      <c r="J938" s="25" t="str">
        <f>'Template Format ANALISIS I'!C145</f>
        <v>OH</v>
      </c>
      <c r="K938" s="25" t="str">
        <f>'Template Format ANALISIS I'!D145</f>
        <v xml:space="preserve">Tukang </v>
      </c>
      <c r="L938" s="74">
        <f>'Template Format ANALISIS I'!E145</f>
        <v>130000</v>
      </c>
      <c r="M938" s="44">
        <f>'Template Format ANALISIS I'!F145</f>
        <v>7800</v>
      </c>
    </row>
    <row r="939" spans="2:13" x14ac:dyDescent="0.3">
      <c r="I939" s="25">
        <f>'Template Format ANALISIS I'!B146</f>
        <v>6.0000000000000001E-3</v>
      </c>
      <c r="J939" s="25" t="str">
        <f>'Template Format ANALISIS I'!C146</f>
        <v>OH</v>
      </c>
      <c r="K939" s="25" t="str">
        <f>'Template Format ANALISIS I'!D146</f>
        <v>Kepala Tukang</v>
      </c>
      <c r="L939" s="74">
        <f>'Template Format ANALISIS I'!E146</f>
        <v>140000</v>
      </c>
      <c r="M939" s="44">
        <f>'Template Format ANALISIS I'!F146</f>
        <v>840</v>
      </c>
    </row>
    <row r="940" spans="2:13" x14ac:dyDescent="0.3">
      <c r="I940" s="25">
        <f>'Template Format ANALISIS I'!B147</f>
        <v>1.2</v>
      </c>
      <c r="J940" s="25" t="str">
        <f>'Template Format ANALISIS I'!C147</f>
        <v>M</v>
      </c>
      <c r="K940" s="25" t="str">
        <f>'Template Format ANALISIS I'!D147</f>
        <v>Pipa PVC</v>
      </c>
      <c r="L940" s="74">
        <f>'Template Format ANALISIS I'!E147</f>
        <v>27000</v>
      </c>
      <c r="M940" s="44">
        <f>'Template Format ANALISIS I'!F147</f>
        <v>32400</v>
      </c>
    </row>
    <row r="941" spans="2:13" x14ac:dyDescent="0.3">
      <c r="I941" s="25">
        <f>'Template Format ANALISIS I'!B148</f>
        <v>1</v>
      </c>
      <c r="J941" s="25">
        <f>'Template Format ANALISIS I'!C148</f>
        <v>0</v>
      </c>
      <c r="K941" s="25" t="str">
        <f>'Template Format ANALISIS I'!D148</f>
        <v>Perlengkapan</v>
      </c>
      <c r="L941" s="74">
        <f>'Template Format ANALISIS I'!E148</f>
        <v>2700</v>
      </c>
      <c r="M941" s="44">
        <f>'Template Format ANALISIS I'!F148</f>
        <v>2700</v>
      </c>
    </row>
    <row r="942" spans="2:13" x14ac:dyDescent="0.3">
      <c r="I942" s="25">
        <f>'Template Format ANALISIS I'!B149</f>
        <v>0</v>
      </c>
      <c r="J942" s="25">
        <f>'Template Format ANALISIS I'!C149</f>
        <v>0</v>
      </c>
      <c r="K942" s="25" t="str">
        <f>'Template Format ANALISIS I'!D149</f>
        <v>B.U &amp; Kentungan (10%)</v>
      </c>
      <c r="L942" s="74">
        <f>'Template Format ANALISIS I'!E149</f>
        <v>0</v>
      </c>
      <c r="M942" s="44">
        <f>'Template Format ANALISIS I'!F149</f>
        <v>4791.6000000000004</v>
      </c>
    </row>
    <row r="944" spans="2:13" x14ac:dyDescent="0.3">
      <c r="B944" s="13">
        <v>2</v>
      </c>
      <c r="C944" s="16" t="s">
        <v>109</v>
      </c>
      <c r="D944" s="47" t="s">
        <v>104</v>
      </c>
      <c r="E944" s="11">
        <v>8</v>
      </c>
      <c r="F944" s="42">
        <f>'Template Format ANALISIS I'!F160</f>
        <v>62717.599999999999</v>
      </c>
      <c r="G944" s="51">
        <f>F944*E944</f>
        <v>501740.79999999999</v>
      </c>
      <c r="I944" s="25">
        <f>'Template Format ANALISIS I'!B153</f>
        <v>3.5999999999999997E-2</v>
      </c>
      <c r="J944" s="25" t="str">
        <f>'Template Format ANALISIS I'!C153</f>
        <v>OH</v>
      </c>
      <c r="K944" s="25" t="str">
        <f>'Template Format ANALISIS I'!D153</f>
        <v xml:space="preserve">Pekerja </v>
      </c>
      <c r="L944" s="74">
        <f>'Template Format ANALISIS I'!E153</f>
        <v>110000</v>
      </c>
      <c r="M944" s="44">
        <f>'Template Format ANALISIS I'!F153</f>
        <v>3959.9999999999995</v>
      </c>
    </row>
    <row r="945" spans="2:13" x14ac:dyDescent="0.3">
      <c r="I945" s="25">
        <f>'Template Format ANALISIS I'!B154</f>
        <v>1.8E-3</v>
      </c>
      <c r="J945" s="25" t="str">
        <f>'Template Format ANALISIS I'!C154</f>
        <v>OH</v>
      </c>
      <c r="K945" s="25" t="str">
        <f>'Template Format ANALISIS I'!D154</f>
        <v>Mandor</v>
      </c>
      <c r="L945" s="74">
        <f>'Template Format ANALISIS I'!E154</f>
        <v>120000</v>
      </c>
      <c r="M945" s="44">
        <f>'Template Format ANALISIS I'!F154</f>
        <v>216</v>
      </c>
    </row>
    <row r="946" spans="2:13" x14ac:dyDescent="0.3">
      <c r="I946" s="25">
        <f>'Template Format ANALISIS I'!B155</f>
        <v>0.06</v>
      </c>
      <c r="J946" s="25" t="str">
        <f>'Template Format ANALISIS I'!C155</f>
        <v>OH</v>
      </c>
      <c r="K946" s="25" t="str">
        <f>'Template Format ANALISIS I'!D155</f>
        <v xml:space="preserve">Tukang </v>
      </c>
      <c r="L946" s="74">
        <f>'Template Format ANALISIS I'!E155</f>
        <v>130000</v>
      </c>
      <c r="M946" s="44">
        <f>'Template Format ANALISIS I'!F155</f>
        <v>7800</v>
      </c>
    </row>
    <row r="947" spans="2:13" x14ac:dyDescent="0.3">
      <c r="I947" s="25">
        <f>'Template Format ANALISIS I'!B156</f>
        <v>6.0000000000000001E-3</v>
      </c>
      <c r="J947" s="25" t="str">
        <f>'Template Format ANALISIS I'!C156</f>
        <v>OH</v>
      </c>
      <c r="K947" s="25" t="str">
        <f>'Template Format ANALISIS I'!D156</f>
        <v>Kepala Tukang</v>
      </c>
      <c r="L947" s="74">
        <f>'Template Format ANALISIS I'!E156</f>
        <v>140000</v>
      </c>
      <c r="M947" s="44">
        <f>'Template Format ANALISIS I'!F156</f>
        <v>840</v>
      </c>
    </row>
    <row r="948" spans="2:13" x14ac:dyDescent="0.3">
      <c r="I948" s="25">
        <f>'Template Format ANALISIS I'!B157</f>
        <v>1.2</v>
      </c>
      <c r="J948" s="25" t="str">
        <f>'Template Format ANALISIS I'!C157</f>
        <v>M</v>
      </c>
      <c r="K948" s="25" t="str">
        <f>'Template Format ANALISIS I'!D157</f>
        <v>Pipa PVC</v>
      </c>
      <c r="L948" s="74">
        <f>'Template Format ANALISIS I'!E157</f>
        <v>34000</v>
      </c>
      <c r="M948" s="44">
        <f>'Template Format ANALISIS I'!F157</f>
        <v>40800</v>
      </c>
    </row>
    <row r="949" spans="2:13" x14ac:dyDescent="0.3">
      <c r="I949" s="25">
        <f>'Template Format ANALISIS I'!B158</f>
        <v>1</v>
      </c>
      <c r="J949" s="25"/>
      <c r="K949" s="25" t="str">
        <f>'Template Format ANALISIS I'!D158</f>
        <v>Perlengkapan</v>
      </c>
      <c r="L949" s="74">
        <f>'Template Format ANALISIS I'!E158</f>
        <v>3400</v>
      </c>
      <c r="M949" s="44">
        <f>'Template Format ANALISIS I'!F158</f>
        <v>3400</v>
      </c>
    </row>
    <row r="950" spans="2:13" x14ac:dyDescent="0.3">
      <c r="J950" s="25"/>
      <c r="K950" s="25" t="str">
        <f>'Template Format ANALISIS I'!D159</f>
        <v>B.U &amp; Kentungan (10%)</v>
      </c>
      <c r="L950" s="74"/>
      <c r="M950" s="44">
        <f>'Template Format ANALISIS I'!F159</f>
        <v>5701.6</v>
      </c>
    </row>
    <row r="952" spans="2:13" x14ac:dyDescent="0.3">
      <c r="B952" s="13">
        <v>3</v>
      </c>
      <c r="C952" s="16" t="s">
        <v>112</v>
      </c>
      <c r="D952" s="47" t="s">
        <v>104</v>
      </c>
      <c r="E952" s="11">
        <v>5</v>
      </c>
      <c r="F952" s="67">
        <f>'Template Format ANALISIS I'!F170</f>
        <v>253376.2</v>
      </c>
      <c r="G952" s="51">
        <f>F952*E952</f>
        <v>1266881</v>
      </c>
      <c r="I952" s="62">
        <f>'Template Format ANALISIS I'!B163</f>
        <v>8.1000000000000003E-2</v>
      </c>
      <c r="J952" s="62" t="str">
        <f>'Template Format ANALISIS I'!C163</f>
        <v>OH</v>
      </c>
      <c r="K952" s="62" t="str">
        <f>'Template Format ANALISIS I'!D163</f>
        <v xml:space="preserve">Pekerja </v>
      </c>
      <c r="L952" s="75">
        <f>'Template Format ANALISIS I'!E163</f>
        <v>110000</v>
      </c>
      <c r="M952" s="77">
        <f>'Template Format ANALISIS I'!F163</f>
        <v>8910</v>
      </c>
    </row>
    <row r="953" spans="2:13" x14ac:dyDescent="0.3">
      <c r="C953" s="54"/>
      <c r="D953" s="52"/>
      <c r="F953" s="67"/>
      <c r="G953" s="51"/>
      <c r="I953" s="62">
        <f>'Template Format ANALISIS I'!B164</f>
        <v>4.1000000000000003E-3</v>
      </c>
      <c r="J953" s="62" t="str">
        <f>'Template Format ANALISIS I'!C164</f>
        <v>OH</v>
      </c>
      <c r="K953" s="62" t="str">
        <f>'Template Format ANALISIS I'!D164</f>
        <v>Mandor</v>
      </c>
      <c r="L953" s="75">
        <f>'Template Format ANALISIS I'!E164</f>
        <v>120000</v>
      </c>
      <c r="M953" s="77">
        <f>'Template Format ANALISIS I'!F164</f>
        <v>492.00000000000006</v>
      </c>
    </row>
    <row r="954" spans="2:13" x14ac:dyDescent="0.3">
      <c r="C954" s="54"/>
      <c r="D954" s="52"/>
      <c r="F954" s="67"/>
      <c r="G954" s="51"/>
      <c r="I954" s="62">
        <f>'Template Format ANALISIS I'!B165</f>
        <v>0.13500000000000001</v>
      </c>
      <c r="J954" s="62" t="str">
        <f>'Template Format ANALISIS I'!C165</f>
        <v>OH</v>
      </c>
      <c r="K954" s="62" t="str">
        <f>'Template Format ANALISIS I'!D165</f>
        <v xml:space="preserve">Tukang </v>
      </c>
      <c r="L954" s="75">
        <f>'Template Format ANALISIS I'!E165</f>
        <v>130000</v>
      </c>
      <c r="M954" s="77">
        <f>'Template Format ANALISIS I'!F165</f>
        <v>17550</v>
      </c>
    </row>
    <row r="955" spans="2:13" x14ac:dyDescent="0.3">
      <c r="C955" s="54"/>
      <c r="D955" s="52"/>
      <c r="F955" s="67"/>
      <c r="G955" s="51"/>
      <c r="I955" s="62">
        <f>'Template Format ANALISIS I'!B166</f>
        <v>1.35E-2</v>
      </c>
      <c r="J955" s="62" t="str">
        <f>'Template Format ANALISIS I'!C166</f>
        <v>OH</v>
      </c>
      <c r="K955" s="62" t="str">
        <f>'Template Format ANALISIS I'!D166</f>
        <v>Kepala Tukang</v>
      </c>
      <c r="L955" s="75">
        <f>'Template Format ANALISIS I'!E166</f>
        <v>140000</v>
      </c>
      <c r="M955" s="77">
        <f>'Template Format ANALISIS I'!F166</f>
        <v>1890</v>
      </c>
    </row>
    <row r="956" spans="2:13" x14ac:dyDescent="0.3">
      <c r="C956" s="54"/>
      <c r="D956" s="52"/>
      <c r="F956" s="67"/>
      <c r="G956" s="51"/>
      <c r="I956" s="62">
        <f>'Template Format ANALISIS I'!B167</f>
        <v>1.2</v>
      </c>
      <c r="J956" s="62" t="str">
        <f>'Template Format ANALISIS I'!C167</f>
        <v>M</v>
      </c>
      <c r="K956" s="62" t="str">
        <f>'Template Format ANALISIS I'!D167</f>
        <v>Pipa PVC</v>
      </c>
      <c r="L956" s="75">
        <f>'Template Format ANALISIS I'!E167</f>
        <v>130000</v>
      </c>
      <c r="M956" s="77">
        <f>'Template Format ANALISIS I'!F167</f>
        <v>156000</v>
      </c>
    </row>
    <row r="957" spans="2:13" x14ac:dyDescent="0.3">
      <c r="C957" s="54"/>
      <c r="D957" s="52"/>
      <c r="F957" s="67"/>
      <c r="G957" s="51"/>
      <c r="I957" s="62">
        <f>'Template Format ANALISIS I'!B168</f>
        <v>1</v>
      </c>
      <c r="J957" s="62"/>
      <c r="K957" s="62" t="str">
        <f>'Template Format ANALISIS I'!D168</f>
        <v>Perlengkapan</v>
      </c>
      <c r="L957" s="75">
        <f>'Template Format ANALISIS I'!E168</f>
        <v>45500</v>
      </c>
      <c r="M957" s="77">
        <f>'Template Format ANALISIS I'!F168</f>
        <v>45500</v>
      </c>
    </row>
    <row r="958" spans="2:13" x14ac:dyDescent="0.3">
      <c r="C958" s="54"/>
      <c r="D958" s="52"/>
      <c r="F958" s="67"/>
      <c r="G958" s="51"/>
      <c r="I958" s="62"/>
      <c r="J958" s="62"/>
      <c r="K958" s="62" t="str">
        <f>'Template Format ANALISIS I'!D169</f>
        <v>B.U &amp; Kentungan (10%)</v>
      </c>
      <c r="L958" s="75"/>
      <c r="M958" s="77">
        <f>'Template Format ANALISIS I'!F169</f>
        <v>23034.2</v>
      </c>
    </row>
    <row r="959" spans="2:13" x14ac:dyDescent="0.3">
      <c r="C959" s="54"/>
      <c r="D959" s="52"/>
      <c r="F959" s="67"/>
      <c r="G959" s="51"/>
      <c r="I959" s="62"/>
      <c r="J959" s="62"/>
      <c r="K959" s="62"/>
      <c r="L959" s="75"/>
      <c r="M959" s="77"/>
    </row>
    <row r="960" spans="2:13" x14ac:dyDescent="0.3">
      <c r="B960" s="13">
        <v>5</v>
      </c>
      <c r="C960" s="16" t="s">
        <v>113</v>
      </c>
      <c r="D960" s="61" t="s">
        <v>114</v>
      </c>
      <c r="E960" s="11">
        <v>2</v>
      </c>
      <c r="F960" s="69">
        <f>'Template Format ANALISIS I'!F180</f>
        <v>52834.1</v>
      </c>
      <c r="G960" s="51">
        <f>F960*E960</f>
        <v>105668.2</v>
      </c>
      <c r="I960" s="50">
        <f>'Template Format ANALISIS I'!B173</f>
        <v>4.1000000000000002E-2</v>
      </c>
      <c r="J960" s="50" t="str">
        <f>'Template Format ANALISIS I'!C173</f>
        <v>OH</v>
      </c>
      <c r="K960" s="50" t="str">
        <f>'Template Format ANALISIS I'!D173</f>
        <v xml:space="preserve">Pekerja </v>
      </c>
      <c r="L960" s="76">
        <f>'Template Format ANALISIS I'!E173</f>
        <v>110000</v>
      </c>
      <c r="M960" s="78">
        <f>'Template Format ANALISIS I'!F173</f>
        <v>4510</v>
      </c>
    </row>
    <row r="961" spans="2:13" x14ac:dyDescent="0.3">
      <c r="I961" s="50">
        <f>'Template Format ANALISIS I'!B174</f>
        <v>4.1000000000000003E-3</v>
      </c>
      <c r="J961" s="50" t="str">
        <f>'Template Format ANALISIS I'!C174</f>
        <v>OH</v>
      </c>
      <c r="K961" s="50" t="str">
        <f>'Template Format ANALISIS I'!D174</f>
        <v>Mandor</v>
      </c>
      <c r="L961" s="76">
        <f>'Template Format ANALISIS I'!E174</f>
        <v>120000</v>
      </c>
      <c r="M961" s="78">
        <f>'Template Format ANALISIS I'!F174</f>
        <v>492.00000000000006</v>
      </c>
    </row>
    <row r="962" spans="2:13" x14ac:dyDescent="0.3">
      <c r="I962" s="50">
        <f>'Template Format ANALISIS I'!B175</f>
        <v>4.1000000000000002E-2</v>
      </c>
      <c r="J962" s="50" t="str">
        <f>'Template Format ANALISIS I'!C175</f>
        <v>OH</v>
      </c>
      <c r="K962" s="50" t="str">
        <f>'Template Format ANALISIS I'!D175</f>
        <v xml:space="preserve">Tukang </v>
      </c>
      <c r="L962" s="76">
        <f>'Template Format ANALISIS I'!E175</f>
        <v>130000</v>
      </c>
      <c r="M962" s="78">
        <f>'Template Format ANALISIS I'!F175</f>
        <v>5330</v>
      </c>
    </row>
    <row r="963" spans="2:13" x14ac:dyDescent="0.3">
      <c r="I963" s="50">
        <f>'Template Format ANALISIS I'!B176</f>
        <v>4.1000000000000003E-3</v>
      </c>
      <c r="J963" s="50" t="str">
        <f>'Template Format ANALISIS I'!C176</f>
        <v>OH</v>
      </c>
      <c r="K963" s="50" t="str">
        <f>'Template Format ANALISIS I'!D176</f>
        <v>Kepala Tukang</v>
      </c>
      <c r="L963" s="76">
        <f>'Template Format ANALISIS I'!E176</f>
        <v>140000</v>
      </c>
      <c r="M963" s="78">
        <f>'Template Format ANALISIS I'!F176</f>
        <v>574</v>
      </c>
    </row>
    <row r="964" spans="2:13" x14ac:dyDescent="0.3">
      <c r="I964" s="50">
        <f>'Template Format ANALISIS I'!B177</f>
        <v>1</v>
      </c>
      <c r="J964" s="50" t="str">
        <f>'Template Format ANALISIS I'!C177</f>
        <v>Bh</v>
      </c>
      <c r="K964" s="50" t="str">
        <f>'Template Format ANALISIS I'!D177</f>
        <v>Mata Kran 1/2"</v>
      </c>
      <c r="L964" s="76">
        <f>'Template Format ANALISIS I'!E177</f>
        <v>27500</v>
      </c>
      <c r="M964" s="78">
        <f>'Template Format ANALISIS I'!F177</f>
        <v>27500</v>
      </c>
    </row>
    <row r="965" spans="2:13" x14ac:dyDescent="0.3">
      <c r="I965" s="50">
        <f>'Template Format ANALISIS I'!B178</f>
        <v>1</v>
      </c>
      <c r="J965" s="50"/>
      <c r="K965" s="50" t="str">
        <f>'Template Format ANALISIS I'!D178</f>
        <v>Perlengkapan</v>
      </c>
      <c r="L965" s="76">
        <f>'Template Format ANALISIS I'!E178</f>
        <v>9625</v>
      </c>
      <c r="M965" s="78">
        <f>'Template Format ANALISIS I'!F178</f>
        <v>9625</v>
      </c>
    </row>
    <row r="966" spans="2:13" x14ac:dyDescent="0.3">
      <c r="I966" s="50"/>
      <c r="J966" s="50"/>
      <c r="K966" s="50" t="str">
        <f>'Template Format ANALISIS I'!D179</f>
        <v>B.U &amp; Kentungan (10%)</v>
      </c>
      <c r="L966" s="76"/>
      <c r="M966" s="78">
        <f>'Template Format ANALISIS I'!F179</f>
        <v>4803.1000000000004</v>
      </c>
    </row>
    <row r="967" spans="2:13" x14ac:dyDescent="0.3">
      <c r="I967" s="50"/>
      <c r="J967" s="50"/>
      <c r="K967" s="50"/>
      <c r="L967" s="76"/>
      <c r="M967" s="78"/>
    </row>
    <row r="968" spans="2:13" x14ac:dyDescent="0.3">
      <c r="B968" s="13">
        <v>9</v>
      </c>
      <c r="C968" s="1" t="s">
        <v>223</v>
      </c>
      <c r="D968" s="61" t="s">
        <v>114</v>
      </c>
      <c r="E968" s="57">
        <v>2</v>
      </c>
      <c r="F968" s="132">
        <f>'Template Format ANALISIS I'!F376 - 132266</f>
        <v>40535.200000000012</v>
      </c>
      <c r="G968" s="51">
        <f>F968*E968</f>
        <v>81070.400000000023</v>
      </c>
      <c r="H968" s="59"/>
      <c r="I968" s="135">
        <f>'Template Format ANALISIS I'!B369</f>
        <v>8.1000000000000003E-2</v>
      </c>
      <c r="J968" s="135" t="str">
        <f>'Template Format ANALISIS I'!C369</f>
        <v>OH</v>
      </c>
      <c r="K968" s="135" t="str">
        <f>'Template Format ANALISIS I'!D369</f>
        <v xml:space="preserve">Pekerja </v>
      </c>
      <c r="L968" s="76">
        <f>'Template Format ANALISIS I'!E369</f>
        <v>110000</v>
      </c>
      <c r="M968" s="78">
        <f>'Template Format ANALISIS I'!F369</f>
        <v>8910</v>
      </c>
    </row>
    <row r="969" spans="2:13" x14ac:dyDescent="0.3">
      <c r="D969" s="61"/>
      <c r="E969" s="57"/>
      <c r="F969" s="76"/>
      <c r="G969" s="51"/>
      <c r="H969" s="59"/>
      <c r="I969" s="135">
        <f>'Template Format ANALISIS I'!B370</f>
        <v>4.1000000000000003E-3</v>
      </c>
      <c r="J969" s="135" t="str">
        <f>'Template Format ANALISIS I'!C370</f>
        <v>OH</v>
      </c>
      <c r="K969" s="135" t="str">
        <f>'Template Format ANALISIS I'!D370</f>
        <v>Mandor</v>
      </c>
      <c r="L969" s="76">
        <f>'Template Format ANALISIS I'!E370</f>
        <v>120000</v>
      </c>
      <c r="M969" s="78">
        <f>'Template Format ANALISIS I'!F370</f>
        <v>492.00000000000006</v>
      </c>
    </row>
    <row r="970" spans="2:13" x14ac:dyDescent="0.3">
      <c r="D970" s="61"/>
      <c r="E970" s="57"/>
      <c r="F970" s="76"/>
      <c r="G970" s="51"/>
      <c r="H970" s="59"/>
      <c r="I970" s="135">
        <f>'Template Format ANALISIS I'!B371</f>
        <v>0.13500000000000001</v>
      </c>
      <c r="J970" s="135" t="str">
        <f>'Template Format ANALISIS I'!C371</f>
        <v>OH</v>
      </c>
      <c r="K970" s="135" t="str">
        <f>'Template Format ANALISIS I'!D371</f>
        <v xml:space="preserve">Tukang </v>
      </c>
      <c r="L970" s="76">
        <f>'Template Format ANALISIS I'!E371</f>
        <v>130000</v>
      </c>
      <c r="M970" s="78">
        <f>'Template Format ANALISIS I'!F371</f>
        <v>17550</v>
      </c>
    </row>
    <row r="971" spans="2:13" x14ac:dyDescent="0.3">
      <c r="D971" s="61"/>
      <c r="E971" s="57"/>
      <c r="F971" s="76"/>
      <c r="G971" s="51"/>
      <c r="H971" s="59"/>
      <c r="I971" s="135">
        <f>'Template Format ANALISIS I'!B372</f>
        <v>1.35E-2</v>
      </c>
      <c r="J971" s="135" t="str">
        <f>'Template Format ANALISIS I'!C372</f>
        <v>OH</v>
      </c>
      <c r="K971" s="135" t="str">
        <f>'Template Format ANALISIS I'!D372</f>
        <v>Kepala Tukang</v>
      </c>
      <c r="L971" s="76">
        <f>'Template Format ANALISIS I'!E372</f>
        <v>140000</v>
      </c>
      <c r="M971" s="78">
        <f>'Template Format ANALISIS I'!F372</f>
        <v>1890</v>
      </c>
    </row>
    <row r="972" spans="2:13" x14ac:dyDescent="0.3">
      <c r="D972" s="61"/>
      <c r="E972" s="57"/>
      <c r="F972" s="76"/>
      <c r="G972" s="51"/>
      <c r="H972" s="59"/>
      <c r="I972" s="135">
        <f>'Template Format ANALISIS I'!B373</f>
        <v>1</v>
      </c>
      <c r="J972" s="135" t="str">
        <f>'Template Format ANALISIS I'!C373</f>
        <v>Bh</v>
      </c>
      <c r="K972" s="135" t="str">
        <f>'Template Format ANALISIS I'!D373</f>
        <v>Floordrain Besi</v>
      </c>
      <c r="L972" s="76">
        <f>'Template Format ANALISIS I'!E373</f>
        <v>95000</v>
      </c>
      <c r="M972" s="78">
        <f>'Template Format ANALISIS I'!F373</f>
        <v>95000</v>
      </c>
    </row>
    <row r="973" spans="2:13" x14ac:dyDescent="0.3">
      <c r="D973" s="61"/>
      <c r="E973" s="57"/>
      <c r="F973" s="76"/>
      <c r="G973" s="51"/>
      <c r="H973" s="59"/>
      <c r="I973" s="135">
        <f>'Template Format ANALISIS I'!B374</f>
        <v>1</v>
      </c>
      <c r="J973" s="135"/>
      <c r="K973" s="135" t="str">
        <f>'Template Format ANALISIS I'!D374</f>
        <v>Perlengkapan</v>
      </c>
      <c r="L973" s="76">
        <f>'Template Format ANALISIS I'!E374</f>
        <v>33250</v>
      </c>
      <c r="M973" s="78">
        <f>'Template Format ANALISIS I'!F374</f>
        <v>33250</v>
      </c>
    </row>
    <row r="974" spans="2:13" x14ac:dyDescent="0.3">
      <c r="D974" s="61"/>
      <c r="E974" s="57"/>
      <c r="F974" s="76"/>
      <c r="G974" s="51"/>
      <c r="H974" s="59"/>
      <c r="I974" s="135"/>
      <c r="J974" s="135"/>
      <c r="K974" s="135" t="str">
        <f>'Template Format ANALISIS I'!D375</f>
        <v>B.U &amp; Kentungan (10%)</v>
      </c>
      <c r="L974" s="76"/>
      <c r="M974" s="78">
        <f>'Template Format ANALISIS I'!F375</f>
        <v>15709.2</v>
      </c>
    </row>
    <row r="976" spans="2:13" x14ac:dyDescent="0.3">
      <c r="B976" s="70" t="s">
        <v>141</v>
      </c>
      <c r="C976" s="64" t="s">
        <v>142</v>
      </c>
    </row>
    <row r="977" spans="2:13" x14ac:dyDescent="0.3">
      <c r="B977" s="136" t="s">
        <v>239</v>
      </c>
      <c r="C977" s="137" t="s">
        <v>226</v>
      </c>
    </row>
    <row r="978" spans="2:13" x14ac:dyDescent="0.3">
      <c r="B978" s="7">
        <v>1</v>
      </c>
      <c r="C978" s="6" t="s">
        <v>227</v>
      </c>
    </row>
    <row r="979" spans="2:13" x14ac:dyDescent="0.3">
      <c r="B979" s="13" t="s">
        <v>185</v>
      </c>
      <c r="C979" s="1" t="s">
        <v>186</v>
      </c>
      <c r="D979" s="2" t="s">
        <v>14</v>
      </c>
      <c r="E979" s="11">
        <v>13.32</v>
      </c>
      <c r="F979" s="112">
        <f>'Template Format ANALISIS I'!F263 - 396730</f>
        <v>1288635</v>
      </c>
      <c r="G979" s="12">
        <f>F979*E979</f>
        <v>17164618.199999999</v>
      </c>
      <c r="I979" s="26">
        <f>'Template Format ANALISIS I'!B258</f>
        <v>0.876</v>
      </c>
      <c r="J979" s="26" t="str">
        <f>'Template Format ANALISIS I'!C258</f>
        <v>OH</v>
      </c>
      <c r="K979" s="26" t="str">
        <f>'Template Format ANALISIS I'!D258</f>
        <v>Pekerja</v>
      </c>
      <c r="L979" s="74">
        <f>'Template Format ANALISIS I'!E258</f>
        <v>110000</v>
      </c>
      <c r="M979" s="44">
        <f>'Template Format ANALISIS I'!F258</f>
        <v>96360</v>
      </c>
    </row>
    <row r="980" spans="2:13" x14ac:dyDescent="0.3">
      <c r="I980" s="26">
        <f>'Template Format ANALISIS I'!B259</f>
        <v>8.3000000000000004E-2</v>
      </c>
      <c r="J980" s="26" t="str">
        <f>'Template Format ANALISIS I'!C259</f>
        <v>OH</v>
      </c>
      <c r="K980" s="26" t="str">
        <f>'Template Format ANALISIS I'!D259</f>
        <v>Mandor</v>
      </c>
      <c r="L980" s="74">
        <f>'Template Format ANALISIS I'!E259</f>
        <v>130000</v>
      </c>
      <c r="M980" s="44">
        <f>'Template Format ANALISIS I'!F259</f>
        <v>10790</v>
      </c>
    </row>
    <row r="981" spans="2:13" x14ac:dyDescent="0.3">
      <c r="I981" s="26">
        <f>'Template Format ANALISIS I'!B260</f>
        <v>1</v>
      </c>
      <c r="J981" s="26" t="str">
        <f>'Template Format ANALISIS I'!C260</f>
        <v>M3</v>
      </c>
      <c r="K981" s="26" t="str">
        <f>'Template Format ANALISIS I'!D260</f>
        <v>Beton Ready Mix K-300</v>
      </c>
      <c r="L981" s="74">
        <f>'Template Format ANALISIS I'!E260</f>
        <v>1350000</v>
      </c>
      <c r="M981" s="44">
        <f>'Template Format ANALISIS I'!F260</f>
        <v>1350000</v>
      </c>
    </row>
    <row r="982" spans="2:13" x14ac:dyDescent="0.3">
      <c r="B982" s="71"/>
      <c r="C982" s="10"/>
      <c r="I982" s="26">
        <f>'Template Format ANALISIS I'!B261</f>
        <v>0.5</v>
      </c>
      <c r="J982" s="26" t="str">
        <f>'Template Format ANALISIS I'!C261</f>
        <v>Jam</v>
      </c>
      <c r="K982" s="26" t="str">
        <f>'Template Format ANALISIS I'!D261</f>
        <v>Concrete Pump</v>
      </c>
      <c r="L982" s="74">
        <f>'Template Format ANALISIS I'!E261</f>
        <v>150000</v>
      </c>
      <c r="M982" s="44">
        <f>'Template Format ANALISIS I'!F261</f>
        <v>75000</v>
      </c>
    </row>
    <row r="983" spans="2:13" x14ac:dyDescent="0.3">
      <c r="B983" s="71"/>
      <c r="C983" s="10"/>
      <c r="I983" s="26"/>
      <c r="J983" s="26"/>
      <c r="K983" s="26" t="str">
        <f>'Template Format ANALISIS I'!D262</f>
        <v>B.U &amp; Kentungan (10%)</v>
      </c>
      <c r="L983" s="74"/>
      <c r="M983" s="44">
        <f>'Template Format ANALISIS I'!F262</f>
        <v>153215</v>
      </c>
    </row>
    <row r="984" spans="2:13" x14ac:dyDescent="0.3">
      <c r="B984" s="71"/>
      <c r="C984" s="10"/>
    </row>
    <row r="985" spans="2:13" x14ac:dyDescent="0.3">
      <c r="B985" s="13" t="s">
        <v>191</v>
      </c>
      <c r="C985" s="1" t="s">
        <v>192</v>
      </c>
      <c r="D985" s="2" t="s">
        <v>72</v>
      </c>
      <c r="E985" s="11">
        <v>3328.51</v>
      </c>
      <c r="F985" s="112">
        <f>'Template Format ANALISIS I'!F275 - 3225.2</f>
        <v>17313.3</v>
      </c>
      <c r="G985" s="12">
        <f>F985*E985</f>
        <v>57627492.182999998</v>
      </c>
      <c r="I985" s="26">
        <f>'Template Format ANALISIS I'!B268</f>
        <v>7.000000000000001E-3</v>
      </c>
      <c r="J985" s="26" t="str">
        <f>'Template Format ANALISIS I'!C268</f>
        <v>OH</v>
      </c>
      <c r="K985" s="26" t="str">
        <f>'Template Format ANALISIS I'!D268</f>
        <v xml:space="preserve">Pekerja </v>
      </c>
      <c r="L985" s="74">
        <f>'Template Format ANALISIS I'!E268</f>
        <v>110000</v>
      </c>
      <c r="M985" s="44">
        <f>'Template Format ANALISIS I'!F268</f>
        <v>770.00000000000011</v>
      </c>
    </row>
    <row r="986" spans="2:13" x14ac:dyDescent="0.3">
      <c r="B986" s="71"/>
      <c r="C986" s="10"/>
      <c r="I986" s="26">
        <f>'Template Format ANALISIS I'!B269</f>
        <v>7.000000000000001E-3</v>
      </c>
      <c r="J986" s="26" t="str">
        <f>'Template Format ANALISIS I'!C269</f>
        <v>OH</v>
      </c>
      <c r="K986" s="26" t="str">
        <f>'Template Format ANALISIS I'!D269</f>
        <v>Tukang Besi</v>
      </c>
      <c r="L986" s="74">
        <f>'Template Format ANALISIS I'!E269</f>
        <v>130000</v>
      </c>
      <c r="M986" s="44">
        <f>'Template Format ANALISIS I'!F269</f>
        <v>910.00000000000011</v>
      </c>
    </row>
    <row r="987" spans="2:13" x14ac:dyDescent="0.3">
      <c r="B987" s="71"/>
      <c r="C987" s="10"/>
      <c r="I987" s="26">
        <f>'Template Format ANALISIS I'!B270</f>
        <v>6.9999999999999999E-4</v>
      </c>
      <c r="J987" s="26" t="str">
        <f>'Template Format ANALISIS I'!C270</f>
        <v>OH</v>
      </c>
      <c r="K987" s="26" t="str">
        <f>'Template Format ANALISIS I'!D270</f>
        <v>Kepala Tukang</v>
      </c>
      <c r="L987" s="74">
        <f>'Template Format ANALISIS I'!E270</f>
        <v>140000</v>
      </c>
      <c r="M987" s="44">
        <f>'Template Format ANALISIS I'!F270</f>
        <v>98</v>
      </c>
    </row>
    <row r="988" spans="2:13" x14ac:dyDescent="0.3">
      <c r="B988" s="71"/>
      <c r="C988" s="10"/>
      <c r="I988" s="26">
        <f>'Template Format ANALISIS I'!B271</f>
        <v>4.0000000000000002E-4</v>
      </c>
      <c r="J988" s="26" t="str">
        <f>'Template Format ANALISIS I'!C271</f>
        <v>OH</v>
      </c>
      <c r="K988" s="26" t="str">
        <f>'Template Format ANALISIS I'!D271</f>
        <v>Mandor</v>
      </c>
      <c r="L988" s="74">
        <f>'Template Format ANALISIS I'!E271</f>
        <v>120000</v>
      </c>
      <c r="M988" s="44">
        <f>'Template Format ANALISIS I'!F271</f>
        <v>48</v>
      </c>
    </row>
    <row r="989" spans="2:13" x14ac:dyDescent="0.3">
      <c r="B989" s="71"/>
      <c r="C989" s="10"/>
      <c r="I989" s="26">
        <f>'Template Format ANALISIS I'!B273</f>
        <v>1.05</v>
      </c>
      <c r="J989" s="26" t="str">
        <f>'Template Format ANALISIS I'!C273</f>
        <v>Kg</v>
      </c>
      <c r="K989" s="26" t="str">
        <f>'Template Format ANALISIS I'!D273</f>
        <v>Besi Beton Polos</v>
      </c>
      <c r="L989" s="74">
        <f>'Template Format ANALISIS I'!E273</f>
        <v>17500</v>
      </c>
      <c r="M989" s="44">
        <f>'Template Format ANALISIS I'!F273</f>
        <v>18375</v>
      </c>
    </row>
    <row r="990" spans="2:13" x14ac:dyDescent="0.3">
      <c r="B990" s="71"/>
      <c r="C990" s="10"/>
      <c r="I990" s="26">
        <f>'Template Format ANALISIS I'!B274</f>
        <v>1.4999999999999999E-2</v>
      </c>
      <c r="J990" s="26" t="str">
        <f>'Template Format ANALISIS I'!C274</f>
        <v>Kg</v>
      </c>
      <c r="K990" s="26" t="str">
        <f>'Template Format ANALISIS I'!D274</f>
        <v>Kawat Beton</v>
      </c>
      <c r="L990" s="74">
        <f>'Template Format ANALISIS I'!E274</f>
        <v>22500</v>
      </c>
      <c r="M990" s="44">
        <f>'Template Format ANALISIS I'!F274</f>
        <v>337.5</v>
      </c>
    </row>
    <row r="991" spans="2:13" x14ac:dyDescent="0.3">
      <c r="B991" s="71"/>
      <c r="C991" s="10"/>
      <c r="I991" s="26"/>
      <c r="J991" s="115"/>
      <c r="K991" s="115"/>
      <c r="L991" s="74"/>
      <c r="M991" s="44"/>
    </row>
    <row r="992" spans="2:13" x14ac:dyDescent="0.3">
      <c r="B992" s="13" t="s">
        <v>78</v>
      </c>
      <c r="C992" s="1" t="s">
        <v>80</v>
      </c>
      <c r="D992" s="2" t="s">
        <v>64</v>
      </c>
      <c r="E992" s="11">
        <v>122.1</v>
      </c>
      <c r="F992" s="112">
        <f>'Template Format ANALISIS I'!F289 + 196112</f>
        <v>498047</v>
      </c>
      <c r="G992" s="12">
        <f>F992*E992</f>
        <v>60811538.699999996</v>
      </c>
      <c r="I992" s="26">
        <f>'Template Format ANALISIS I'!B280</f>
        <v>0.22</v>
      </c>
      <c r="J992" s="26" t="str">
        <f>'Template Format ANALISIS I'!C280</f>
        <v>OH</v>
      </c>
      <c r="K992" s="26" t="str">
        <f>'Template Format ANALISIS I'!D280</f>
        <v xml:space="preserve">Pekerja </v>
      </c>
      <c r="L992" s="74">
        <f>'Template Format ANALISIS I'!E280</f>
        <v>110000</v>
      </c>
      <c r="M992" s="44">
        <f>'Template Format ANALISIS I'!F280</f>
        <v>24200</v>
      </c>
    </row>
    <row r="993" spans="2:13" x14ac:dyDescent="0.3">
      <c r="I993" s="26">
        <f>'Template Format ANALISIS I'!B281</f>
        <v>1.1000000000000001E-2</v>
      </c>
      <c r="J993" s="26" t="str">
        <f>'Template Format ANALISIS I'!C281</f>
        <v>OH</v>
      </c>
      <c r="K993" s="26" t="str">
        <f>'Template Format ANALISIS I'!D281</f>
        <v>Mandor</v>
      </c>
      <c r="L993" s="74">
        <f>'Template Format ANALISIS I'!E281</f>
        <v>120000</v>
      </c>
      <c r="M993" s="44">
        <f>'Template Format ANALISIS I'!F281</f>
        <v>1320.0000000000002</v>
      </c>
    </row>
    <row r="994" spans="2:13" x14ac:dyDescent="0.3">
      <c r="I994" s="26">
        <f>'Template Format ANALISIS I'!B282</f>
        <v>0.16500000000000001</v>
      </c>
      <c r="J994" s="26" t="str">
        <f>'Template Format ANALISIS I'!C282</f>
        <v>OH</v>
      </c>
      <c r="K994" s="26" t="str">
        <f>'Template Format ANALISIS I'!D282</f>
        <v>Tukang Kayu</v>
      </c>
      <c r="L994" s="74">
        <f>'Template Format ANALISIS I'!E282</f>
        <v>130000</v>
      </c>
      <c r="M994" s="44">
        <f>'Template Format ANALISIS I'!F282</f>
        <v>21450</v>
      </c>
    </row>
    <row r="995" spans="2:13" x14ac:dyDescent="0.3">
      <c r="I995" s="26">
        <f>'Template Format ANALISIS I'!B283</f>
        <v>8.2500000000000004E-3</v>
      </c>
      <c r="J995" s="26" t="str">
        <f>'Template Format ANALISIS I'!C283</f>
        <v>OH</v>
      </c>
      <c r="K995" s="26" t="str">
        <f>'Template Format ANALISIS I'!D283</f>
        <v>Kepala Tukang</v>
      </c>
      <c r="L995" s="74">
        <f>'Template Format ANALISIS I'!E283</f>
        <v>140000</v>
      </c>
      <c r="M995" s="44">
        <f>'Template Format ANALISIS I'!F283</f>
        <v>1155</v>
      </c>
    </row>
    <row r="996" spans="2:13" x14ac:dyDescent="0.3">
      <c r="I996" s="26">
        <f>'Template Format ANALISIS I'!B285</f>
        <v>0.04</v>
      </c>
      <c r="J996" s="26" t="str">
        <f>'Template Format ANALISIS I'!C285</f>
        <v>M3</v>
      </c>
      <c r="K996" s="26" t="str">
        <f>'Template Format ANALISIS I'!D285</f>
        <v>Kayu Balok Kls III</v>
      </c>
      <c r="L996" s="74">
        <f>'Template Format ANALISIS I'!E285</f>
        <v>2485000</v>
      </c>
      <c r="M996" s="44">
        <f>'Template Format ANALISIS I'!F285</f>
        <v>99400</v>
      </c>
    </row>
    <row r="997" spans="2:13" x14ac:dyDescent="0.3">
      <c r="I997" s="26">
        <f>'Template Format ANALISIS I'!B286</f>
        <v>0.3</v>
      </c>
      <c r="J997" s="26" t="str">
        <f>'Template Format ANALISIS I'!C286</f>
        <v>Kg</v>
      </c>
      <c r="K997" s="26" t="str">
        <f>'Template Format ANALISIS I'!D286</f>
        <v>Paku 5 cm - 12 cm</v>
      </c>
      <c r="L997" s="74">
        <f>'Template Format ANALISIS I'!E286</f>
        <v>18000</v>
      </c>
      <c r="M997" s="44">
        <f>'Template Format ANALISIS I'!F286</f>
        <v>5400</v>
      </c>
    </row>
    <row r="998" spans="2:13" x14ac:dyDescent="0.3">
      <c r="I998" s="26">
        <f>'Template Format ANALISIS I'!B287</f>
        <v>0.1</v>
      </c>
      <c r="J998" s="26" t="str">
        <f>'Template Format ANALISIS I'!C287</f>
        <v>Ltr</v>
      </c>
      <c r="K998" s="26" t="str">
        <f>'Template Format ANALISIS I'!D287</f>
        <v xml:space="preserve">Minyak Bekisting </v>
      </c>
      <c r="L998" s="74">
        <f>'Template Format ANALISIS I'!E287</f>
        <v>10000</v>
      </c>
      <c r="M998" s="44">
        <f>'Template Format ANALISIS I'!F287</f>
        <v>1000</v>
      </c>
    </row>
    <row r="999" spans="2:13" x14ac:dyDescent="0.3">
      <c r="I999" s="26">
        <f>'Template Format ANALISIS I'!B288</f>
        <v>0.82</v>
      </c>
      <c r="J999" s="26" t="str">
        <f>'Template Format ANALISIS I'!C288</f>
        <v>Lbr</v>
      </c>
      <c r="K999" s="26" t="str">
        <f>'Template Format ANALISIS I'!D288</f>
        <v>Plywood Tebal 9 mm/Papan</v>
      </c>
      <c r="L999" s="74">
        <f>'Template Format ANALISIS I'!E288</f>
        <v>180500</v>
      </c>
      <c r="M999" s="44">
        <f>'Template Format ANALISIS I'!F288</f>
        <v>148010</v>
      </c>
    </row>
    <row r="1000" spans="2:13" x14ac:dyDescent="0.3">
      <c r="B1000" s="7"/>
      <c r="C1000" s="6"/>
    </row>
    <row r="1001" spans="2:13" x14ac:dyDescent="0.3">
      <c r="B1001" s="7">
        <v>2</v>
      </c>
      <c r="C1001" s="6" t="s">
        <v>228</v>
      </c>
    </row>
    <row r="1002" spans="2:13" x14ac:dyDescent="0.3">
      <c r="B1002" s="13" t="s">
        <v>185</v>
      </c>
      <c r="C1002" s="1" t="s">
        <v>186</v>
      </c>
      <c r="D1002" s="2" t="s">
        <v>14</v>
      </c>
      <c r="E1002" s="11">
        <v>6.03</v>
      </c>
      <c r="F1002" s="112">
        <f>'Template Format ANALISIS I'!F263 - 396730</f>
        <v>1288635</v>
      </c>
      <c r="G1002" s="12">
        <f>F1002*E1002</f>
        <v>7770469.0500000007</v>
      </c>
      <c r="I1002" s="26">
        <f>'Template Format ANALISIS I'!B258</f>
        <v>0.876</v>
      </c>
      <c r="J1002" s="26" t="str">
        <f>'Template Format ANALISIS I'!C258</f>
        <v>OH</v>
      </c>
      <c r="K1002" s="26" t="str">
        <f>'Template Format ANALISIS I'!D258</f>
        <v>Pekerja</v>
      </c>
      <c r="L1002" s="74">
        <f>'Template Format ANALISIS I'!E258</f>
        <v>110000</v>
      </c>
      <c r="M1002" s="44">
        <f>'Template Format ANALISIS I'!F258</f>
        <v>96360</v>
      </c>
    </row>
    <row r="1003" spans="2:13" x14ac:dyDescent="0.3">
      <c r="I1003" s="26">
        <f>'Template Format ANALISIS I'!B259</f>
        <v>8.3000000000000004E-2</v>
      </c>
      <c r="J1003" s="26" t="str">
        <f>'Template Format ANALISIS I'!C259</f>
        <v>OH</v>
      </c>
      <c r="K1003" s="26" t="str">
        <f>'Template Format ANALISIS I'!D259</f>
        <v>Mandor</v>
      </c>
      <c r="L1003" s="74">
        <f>'Template Format ANALISIS I'!E259</f>
        <v>130000</v>
      </c>
      <c r="M1003" s="44">
        <f>'Template Format ANALISIS I'!F259</f>
        <v>10790</v>
      </c>
    </row>
    <row r="1004" spans="2:13" x14ac:dyDescent="0.3">
      <c r="I1004" s="26">
        <f>'Template Format ANALISIS I'!B260</f>
        <v>1</v>
      </c>
      <c r="J1004" s="26" t="str">
        <f>'Template Format ANALISIS I'!C260</f>
        <v>M3</v>
      </c>
      <c r="K1004" s="26" t="str">
        <f>'Template Format ANALISIS I'!D260</f>
        <v>Beton Ready Mix K-300</v>
      </c>
      <c r="L1004" s="74">
        <f>'Template Format ANALISIS I'!E260</f>
        <v>1350000</v>
      </c>
      <c r="M1004" s="44">
        <f>'Template Format ANALISIS I'!F260</f>
        <v>1350000</v>
      </c>
    </row>
    <row r="1005" spans="2:13" x14ac:dyDescent="0.3">
      <c r="B1005" s="71"/>
      <c r="C1005" s="10"/>
      <c r="I1005" s="26">
        <f>'Template Format ANALISIS I'!B261</f>
        <v>0.5</v>
      </c>
      <c r="J1005" s="26" t="str">
        <f>'Template Format ANALISIS I'!C261</f>
        <v>Jam</v>
      </c>
      <c r="K1005" s="26" t="str">
        <f>'Template Format ANALISIS I'!D261</f>
        <v>Concrete Pump</v>
      </c>
      <c r="L1005" s="74">
        <f>'Template Format ANALISIS I'!E261</f>
        <v>150000</v>
      </c>
      <c r="M1005" s="44">
        <f>'Template Format ANALISIS I'!F261</f>
        <v>75000</v>
      </c>
    </row>
    <row r="1006" spans="2:13" x14ac:dyDescent="0.3">
      <c r="B1006" s="71"/>
      <c r="C1006" s="10"/>
      <c r="I1006" s="26"/>
      <c r="J1006" s="26"/>
      <c r="K1006" s="26" t="str">
        <f>'Template Format ANALISIS I'!D262</f>
        <v>B.U &amp; Kentungan (10%)</v>
      </c>
      <c r="L1006" s="74"/>
      <c r="M1006" s="44">
        <f>'Template Format ANALISIS I'!F262</f>
        <v>153215</v>
      </c>
    </row>
    <row r="1007" spans="2:13" x14ac:dyDescent="0.3">
      <c r="B1007" s="71"/>
      <c r="C1007" s="10"/>
    </row>
    <row r="1008" spans="2:13" x14ac:dyDescent="0.3">
      <c r="B1008" s="13" t="s">
        <v>191</v>
      </c>
      <c r="C1008" s="1" t="s">
        <v>192</v>
      </c>
      <c r="D1008" s="2" t="s">
        <v>72</v>
      </c>
      <c r="E1008" s="11">
        <v>1207.5999999999999</v>
      </c>
      <c r="F1008" s="112">
        <f>'Template Format ANALISIS I'!F275 - 3225.2</f>
        <v>17313.3</v>
      </c>
      <c r="G1008" s="12">
        <f>F1008*E1008</f>
        <v>20907541.079999998</v>
      </c>
      <c r="I1008" s="26">
        <f>'Template Format ANALISIS I'!B268</f>
        <v>7.000000000000001E-3</v>
      </c>
      <c r="J1008" s="26" t="str">
        <f>'Template Format ANALISIS I'!C268</f>
        <v>OH</v>
      </c>
      <c r="K1008" s="26" t="str">
        <f>'Template Format ANALISIS I'!D268</f>
        <v xml:space="preserve">Pekerja </v>
      </c>
      <c r="L1008" s="74">
        <f>'Template Format ANALISIS I'!E268</f>
        <v>110000</v>
      </c>
      <c r="M1008" s="44">
        <f>'Template Format ANALISIS I'!F268</f>
        <v>770.00000000000011</v>
      </c>
    </row>
    <row r="1009" spans="2:13" x14ac:dyDescent="0.3">
      <c r="B1009" s="71"/>
      <c r="C1009" s="10"/>
      <c r="I1009" s="26">
        <f>'Template Format ANALISIS I'!B269</f>
        <v>7.000000000000001E-3</v>
      </c>
      <c r="J1009" s="26" t="str">
        <f>'Template Format ANALISIS I'!C269</f>
        <v>OH</v>
      </c>
      <c r="K1009" s="26" t="str">
        <f>'Template Format ANALISIS I'!D269</f>
        <v>Tukang Besi</v>
      </c>
      <c r="L1009" s="74">
        <f>'Template Format ANALISIS I'!E269</f>
        <v>130000</v>
      </c>
      <c r="M1009" s="44">
        <f>'Template Format ANALISIS I'!F269</f>
        <v>910.00000000000011</v>
      </c>
    </row>
    <row r="1010" spans="2:13" x14ac:dyDescent="0.3">
      <c r="B1010" s="71"/>
      <c r="C1010" s="10"/>
      <c r="I1010" s="26">
        <f>'Template Format ANALISIS I'!B270</f>
        <v>6.9999999999999999E-4</v>
      </c>
      <c r="J1010" s="26" t="str">
        <f>'Template Format ANALISIS I'!C270</f>
        <v>OH</v>
      </c>
      <c r="K1010" s="26" t="str">
        <f>'Template Format ANALISIS I'!D270</f>
        <v>Kepala Tukang</v>
      </c>
      <c r="L1010" s="74">
        <f>'Template Format ANALISIS I'!E270</f>
        <v>140000</v>
      </c>
      <c r="M1010" s="44">
        <f>'Template Format ANALISIS I'!F270</f>
        <v>98</v>
      </c>
    </row>
    <row r="1011" spans="2:13" x14ac:dyDescent="0.3">
      <c r="B1011" s="71"/>
      <c r="C1011" s="10"/>
      <c r="I1011" s="26">
        <f>'Template Format ANALISIS I'!B271</f>
        <v>4.0000000000000002E-4</v>
      </c>
      <c r="J1011" s="26" t="str">
        <f>'Template Format ANALISIS I'!C271</f>
        <v>OH</v>
      </c>
      <c r="K1011" s="26" t="str">
        <f>'Template Format ANALISIS I'!D271</f>
        <v>Mandor</v>
      </c>
      <c r="L1011" s="74">
        <f>'Template Format ANALISIS I'!E271</f>
        <v>120000</v>
      </c>
      <c r="M1011" s="44">
        <f>'Template Format ANALISIS I'!F271</f>
        <v>48</v>
      </c>
    </row>
    <row r="1012" spans="2:13" x14ac:dyDescent="0.3">
      <c r="B1012" s="71"/>
      <c r="C1012" s="10"/>
      <c r="I1012" s="26">
        <f>'Template Format ANALISIS I'!B273</f>
        <v>1.05</v>
      </c>
      <c r="J1012" s="26" t="str">
        <f>'Template Format ANALISIS I'!C273</f>
        <v>Kg</v>
      </c>
      <c r="K1012" s="26" t="str">
        <f>'Template Format ANALISIS I'!D273</f>
        <v>Besi Beton Polos</v>
      </c>
      <c r="L1012" s="74">
        <f>'Template Format ANALISIS I'!E273</f>
        <v>17500</v>
      </c>
      <c r="M1012" s="44">
        <f>'Template Format ANALISIS I'!F273</f>
        <v>18375</v>
      </c>
    </row>
    <row r="1013" spans="2:13" x14ac:dyDescent="0.3">
      <c r="B1013" s="71"/>
      <c r="C1013" s="10"/>
      <c r="I1013" s="26">
        <f>'Template Format ANALISIS I'!B274</f>
        <v>1.4999999999999999E-2</v>
      </c>
      <c r="J1013" s="26" t="str">
        <f>'Template Format ANALISIS I'!C274</f>
        <v>Kg</v>
      </c>
      <c r="K1013" s="26" t="str">
        <f>'Template Format ANALISIS I'!D274</f>
        <v>Kawat Beton</v>
      </c>
      <c r="L1013" s="74">
        <f>'Template Format ANALISIS I'!E274</f>
        <v>22500</v>
      </c>
      <c r="M1013" s="44">
        <f>'Template Format ANALISIS I'!F274</f>
        <v>337.5</v>
      </c>
    </row>
    <row r="1014" spans="2:13" x14ac:dyDescent="0.3">
      <c r="B1014" s="71"/>
      <c r="C1014" s="10"/>
      <c r="I1014" s="26"/>
      <c r="J1014" s="115"/>
      <c r="K1014" s="115"/>
      <c r="L1014" s="74"/>
      <c r="M1014" s="44"/>
    </row>
    <row r="1015" spans="2:13" x14ac:dyDescent="0.3">
      <c r="B1015" s="13" t="s">
        <v>78</v>
      </c>
      <c r="C1015" s="1" t="s">
        <v>80</v>
      </c>
      <c r="D1015" s="2" t="s">
        <v>64</v>
      </c>
      <c r="E1015" s="11">
        <v>60.26</v>
      </c>
      <c r="F1015" s="112">
        <f>'Template Format ANALISIS I'!F289 + 196112</f>
        <v>498047</v>
      </c>
      <c r="G1015" s="12">
        <f>F1015*E1015</f>
        <v>30012312.219999999</v>
      </c>
      <c r="I1015" s="26">
        <f>'Template Format ANALISIS I'!B280</f>
        <v>0.22</v>
      </c>
      <c r="J1015" s="26" t="str">
        <f>'Template Format ANALISIS I'!C280</f>
        <v>OH</v>
      </c>
      <c r="K1015" s="26" t="str">
        <f>'Template Format ANALISIS I'!D280</f>
        <v xml:space="preserve">Pekerja </v>
      </c>
      <c r="L1015" s="74">
        <f>'Template Format ANALISIS I'!E280</f>
        <v>110000</v>
      </c>
      <c r="M1015" s="44">
        <f>'Template Format ANALISIS I'!F280</f>
        <v>24200</v>
      </c>
    </row>
    <row r="1016" spans="2:13" x14ac:dyDescent="0.3">
      <c r="I1016" s="26">
        <f>'Template Format ANALISIS I'!B281</f>
        <v>1.1000000000000001E-2</v>
      </c>
      <c r="J1016" s="26" t="str">
        <f>'Template Format ANALISIS I'!C281</f>
        <v>OH</v>
      </c>
      <c r="K1016" s="26" t="str">
        <f>'Template Format ANALISIS I'!D281</f>
        <v>Mandor</v>
      </c>
      <c r="L1016" s="74">
        <f>'Template Format ANALISIS I'!E281</f>
        <v>120000</v>
      </c>
      <c r="M1016" s="44">
        <f>'Template Format ANALISIS I'!F281</f>
        <v>1320.0000000000002</v>
      </c>
    </row>
    <row r="1017" spans="2:13" x14ac:dyDescent="0.3">
      <c r="I1017" s="26">
        <f>'Template Format ANALISIS I'!B282</f>
        <v>0.16500000000000001</v>
      </c>
      <c r="J1017" s="26" t="str">
        <f>'Template Format ANALISIS I'!C282</f>
        <v>OH</v>
      </c>
      <c r="K1017" s="26" t="str">
        <f>'Template Format ANALISIS I'!D282</f>
        <v>Tukang Kayu</v>
      </c>
      <c r="L1017" s="74">
        <f>'Template Format ANALISIS I'!E282</f>
        <v>130000</v>
      </c>
      <c r="M1017" s="44">
        <f>'Template Format ANALISIS I'!F282</f>
        <v>21450</v>
      </c>
    </row>
    <row r="1018" spans="2:13" x14ac:dyDescent="0.3">
      <c r="I1018" s="26">
        <f>'Template Format ANALISIS I'!B283</f>
        <v>8.2500000000000004E-3</v>
      </c>
      <c r="J1018" s="26" t="str">
        <f>'Template Format ANALISIS I'!C283</f>
        <v>OH</v>
      </c>
      <c r="K1018" s="26" t="str">
        <f>'Template Format ANALISIS I'!D283</f>
        <v>Kepala Tukang</v>
      </c>
      <c r="L1018" s="74">
        <f>'Template Format ANALISIS I'!E283</f>
        <v>140000</v>
      </c>
      <c r="M1018" s="44">
        <f>'Template Format ANALISIS I'!F283</f>
        <v>1155</v>
      </c>
    </row>
    <row r="1019" spans="2:13" x14ac:dyDescent="0.3">
      <c r="I1019" s="26">
        <f>'Template Format ANALISIS I'!B285</f>
        <v>0.04</v>
      </c>
      <c r="J1019" s="26" t="str">
        <f>'Template Format ANALISIS I'!C285</f>
        <v>M3</v>
      </c>
      <c r="K1019" s="26" t="str">
        <f>'Template Format ANALISIS I'!D285</f>
        <v>Kayu Balok Kls III</v>
      </c>
      <c r="L1019" s="74">
        <f>'Template Format ANALISIS I'!E285</f>
        <v>2485000</v>
      </c>
      <c r="M1019" s="44">
        <f>'Template Format ANALISIS I'!F285</f>
        <v>99400</v>
      </c>
    </row>
    <row r="1020" spans="2:13" x14ac:dyDescent="0.3">
      <c r="I1020" s="26">
        <f>'Template Format ANALISIS I'!B286</f>
        <v>0.3</v>
      </c>
      <c r="J1020" s="26" t="str">
        <f>'Template Format ANALISIS I'!C286</f>
        <v>Kg</v>
      </c>
      <c r="K1020" s="26" t="str">
        <f>'Template Format ANALISIS I'!D286</f>
        <v>Paku 5 cm - 12 cm</v>
      </c>
      <c r="L1020" s="74">
        <f>'Template Format ANALISIS I'!E286</f>
        <v>18000</v>
      </c>
      <c r="M1020" s="44">
        <f>'Template Format ANALISIS I'!F286</f>
        <v>5400</v>
      </c>
    </row>
    <row r="1021" spans="2:13" x14ac:dyDescent="0.3">
      <c r="I1021" s="26">
        <f>'Template Format ANALISIS I'!B287</f>
        <v>0.1</v>
      </c>
      <c r="J1021" s="26" t="str">
        <f>'Template Format ANALISIS I'!C287</f>
        <v>Ltr</v>
      </c>
      <c r="K1021" s="26" t="str">
        <f>'Template Format ANALISIS I'!D287</f>
        <v xml:space="preserve">Minyak Bekisting </v>
      </c>
      <c r="L1021" s="74">
        <f>'Template Format ANALISIS I'!E287</f>
        <v>10000</v>
      </c>
      <c r="M1021" s="44">
        <f>'Template Format ANALISIS I'!F287</f>
        <v>1000</v>
      </c>
    </row>
    <row r="1022" spans="2:13" x14ac:dyDescent="0.3">
      <c r="I1022" s="26">
        <f>'Template Format ANALISIS I'!B288</f>
        <v>0.82</v>
      </c>
      <c r="J1022" s="26" t="str">
        <f>'Template Format ANALISIS I'!C288</f>
        <v>Lbr</v>
      </c>
      <c r="K1022" s="26" t="str">
        <f>'Template Format ANALISIS I'!D288</f>
        <v>Plywood Tebal 9 mm/Papan</v>
      </c>
      <c r="L1022" s="74">
        <f>'Template Format ANALISIS I'!E288</f>
        <v>180500</v>
      </c>
      <c r="M1022" s="44">
        <f>'Template Format ANALISIS I'!F288</f>
        <v>148010</v>
      </c>
    </row>
    <row r="1023" spans="2:13" x14ac:dyDescent="0.3">
      <c r="B1023" s="7"/>
      <c r="C1023" s="6"/>
    </row>
    <row r="1024" spans="2:13" x14ac:dyDescent="0.3">
      <c r="B1024" s="7">
        <v>3</v>
      </c>
      <c r="C1024" s="6" t="s">
        <v>229</v>
      </c>
    </row>
    <row r="1025" spans="2:13" x14ac:dyDescent="0.3">
      <c r="B1025" s="13" t="s">
        <v>185</v>
      </c>
      <c r="C1025" s="1" t="s">
        <v>186</v>
      </c>
      <c r="D1025" s="2" t="s">
        <v>14</v>
      </c>
      <c r="E1025" s="11">
        <v>2.67</v>
      </c>
      <c r="F1025" s="112">
        <f>'Template Format ANALISIS I'!F263 - 396730</f>
        <v>1288635</v>
      </c>
      <c r="G1025" s="12">
        <f>F1025*E1025</f>
        <v>3440655.4499999997</v>
      </c>
      <c r="I1025" s="26">
        <f>'Template Format ANALISIS I'!B258</f>
        <v>0.876</v>
      </c>
      <c r="J1025" s="26" t="str">
        <f>'Template Format ANALISIS I'!C258</f>
        <v>OH</v>
      </c>
      <c r="K1025" s="26" t="str">
        <f>'Template Format ANALISIS I'!D258</f>
        <v>Pekerja</v>
      </c>
      <c r="L1025" s="74">
        <f>'Template Format ANALISIS I'!E258</f>
        <v>110000</v>
      </c>
      <c r="M1025" s="44">
        <f>'Template Format ANALISIS I'!F258</f>
        <v>96360</v>
      </c>
    </row>
    <row r="1026" spans="2:13" x14ac:dyDescent="0.3">
      <c r="I1026" s="26">
        <f>'Template Format ANALISIS I'!B259</f>
        <v>8.3000000000000004E-2</v>
      </c>
      <c r="J1026" s="26" t="str">
        <f>'Template Format ANALISIS I'!C259</f>
        <v>OH</v>
      </c>
      <c r="K1026" s="26" t="str">
        <f>'Template Format ANALISIS I'!D259</f>
        <v>Mandor</v>
      </c>
      <c r="L1026" s="74">
        <f>'Template Format ANALISIS I'!E259</f>
        <v>130000</v>
      </c>
      <c r="M1026" s="44">
        <f>'Template Format ANALISIS I'!F259</f>
        <v>10790</v>
      </c>
    </row>
    <row r="1027" spans="2:13" x14ac:dyDescent="0.3">
      <c r="I1027" s="26">
        <f>'Template Format ANALISIS I'!B260</f>
        <v>1</v>
      </c>
      <c r="J1027" s="26" t="str">
        <f>'Template Format ANALISIS I'!C260</f>
        <v>M3</v>
      </c>
      <c r="K1027" s="26" t="str">
        <f>'Template Format ANALISIS I'!D260</f>
        <v>Beton Ready Mix K-300</v>
      </c>
      <c r="L1027" s="74">
        <f>'Template Format ANALISIS I'!E260</f>
        <v>1350000</v>
      </c>
      <c r="M1027" s="44">
        <f>'Template Format ANALISIS I'!F260</f>
        <v>1350000</v>
      </c>
    </row>
    <row r="1028" spans="2:13" x14ac:dyDescent="0.3">
      <c r="B1028" s="71"/>
      <c r="C1028" s="10"/>
      <c r="I1028" s="26">
        <f>'Template Format ANALISIS I'!B261</f>
        <v>0.5</v>
      </c>
      <c r="J1028" s="26" t="str">
        <f>'Template Format ANALISIS I'!C261</f>
        <v>Jam</v>
      </c>
      <c r="K1028" s="26" t="str">
        <f>'Template Format ANALISIS I'!D261</f>
        <v>Concrete Pump</v>
      </c>
      <c r="L1028" s="74">
        <f>'Template Format ANALISIS I'!E261</f>
        <v>150000</v>
      </c>
      <c r="M1028" s="44">
        <f>'Template Format ANALISIS I'!F261</f>
        <v>75000</v>
      </c>
    </row>
    <row r="1029" spans="2:13" x14ac:dyDescent="0.3">
      <c r="B1029" s="71"/>
      <c r="C1029" s="10"/>
      <c r="I1029" s="26"/>
      <c r="J1029" s="26"/>
      <c r="K1029" s="26" t="str">
        <f>'Template Format ANALISIS I'!D262</f>
        <v>B.U &amp; Kentungan (10%)</v>
      </c>
      <c r="L1029" s="74"/>
      <c r="M1029" s="44">
        <f>'Template Format ANALISIS I'!F262</f>
        <v>153215</v>
      </c>
    </row>
    <row r="1030" spans="2:13" x14ac:dyDescent="0.3">
      <c r="B1030" s="71"/>
      <c r="C1030" s="10"/>
    </row>
    <row r="1031" spans="2:13" x14ac:dyDescent="0.3">
      <c r="B1031" s="13" t="s">
        <v>191</v>
      </c>
      <c r="C1031" s="1" t="s">
        <v>192</v>
      </c>
      <c r="D1031" s="2" t="s">
        <v>72</v>
      </c>
      <c r="E1031" s="11">
        <v>768.2</v>
      </c>
      <c r="F1031" s="112">
        <f>'Template Format ANALISIS I'!F275 - 3225.2</f>
        <v>17313.3</v>
      </c>
      <c r="G1031" s="12">
        <f>F1031*E1031</f>
        <v>13300077.060000001</v>
      </c>
      <c r="I1031" s="26">
        <f>'Template Format ANALISIS I'!B268</f>
        <v>7.000000000000001E-3</v>
      </c>
      <c r="J1031" s="26" t="str">
        <f>'Template Format ANALISIS I'!C268</f>
        <v>OH</v>
      </c>
      <c r="K1031" s="26" t="str">
        <f>'Template Format ANALISIS I'!D268</f>
        <v xml:space="preserve">Pekerja </v>
      </c>
      <c r="L1031" s="74">
        <f>'Template Format ANALISIS I'!E268</f>
        <v>110000</v>
      </c>
      <c r="M1031" s="44">
        <f>'Template Format ANALISIS I'!F268</f>
        <v>770.00000000000011</v>
      </c>
    </row>
    <row r="1032" spans="2:13" x14ac:dyDescent="0.3">
      <c r="B1032" s="71"/>
      <c r="C1032" s="10"/>
      <c r="I1032" s="26">
        <f>'Template Format ANALISIS I'!B269</f>
        <v>7.000000000000001E-3</v>
      </c>
      <c r="J1032" s="26" t="str">
        <f>'Template Format ANALISIS I'!C269</f>
        <v>OH</v>
      </c>
      <c r="K1032" s="26" t="str">
        <f>'Template Format ANALISIS I'!D269</f>
        <v>Tukang Besi</v>
      </c>
      <c r="L1032" s="74">
        <f>'Template Format ANALISIS I'!E269</f>
        <v>130000</v>
      </c>
      <c r="M1032" s="44">
        <f>'Template Format ANALISIS I'!F269</f>
        <v>910.00000000000011</v>
      </c>
    </row>
    <row r="1033" spans="2:13" x14ac:dyDescent="0.3">
      <c r="B1033" s="71"/>
      <c r="C1033" s="10"/>
      <c r="I1033" s="26">
        <f>'Template Format ANALISIS I'!B270</f>
        <v>6.9999999999999999E-4</v>
      </c>
      <c r="J1033" s="26" t="str">
        <f>'Template Format ANALISIS I'!C270</f>
        <v>OH</v>
      </c>
      <c r="K1033" s="26" t="str">
        <f>'Template Format ANALISIS I'!D270</f>
        <v>Kepala Tukang</v>
      </c>
      <c r="L1033" s="74">
        <f>'Template Format ANALISIS I'!E270</f>
        <v>140000</v>
      </c>
      <c r="M1033" s="44">
        <f>'Template Format ANALISIS I'!F270</f>
        <v>98</v>
      </c>
    </row>
    <row r="1034" spans="2:13" x14ac:dyDescent="0.3">
      <c r="B1034" s="71"/>
      <c r="C1034" s="10"/>
      <c r="I1034" s="26">
        <f>'Template Format ANALISIS I'!B271</f>
        <v>4.0000000000000002E-4</v>
      </c>
      <c r="J1034" s="26" t="str">
        <f>'Template Format ANALISIS I'!C271</f>
        <v>OH</v>
      </c>
      <c r="K1034" s="26" t="str">
        <f>'Template Format ANALISIS I'!D271</f>
        <v>Mandor</v>
      </c>
      <c r="L1034" s="74">
        <f>'Template Format ANALISIS I'!E271</f>
        <v>120000</v>
      </c>
      <c r="M1034" s="44">
        <f>'Template Format ANALISIS I'!F271</f>
        <v>48</v>
      </c>
    </row>
    <row r="1035" spans="2:13" x14ac:dyDescent="0.3">
      <c r="B1035" s="71"/>
      <c r="C1035" s="10"/>
      <c r="I1035" s="26">
        <f>'Template Format ANALISIS I'!B273</f>
        <v>1.05</v>
      </c>
      <c r="J1035" s="26" t="str">
        <f>'Template Format ANALISIS I'!C273</f>
        <v>Kg</v>
      </c>
      <c r="K1035" s="26" t="str">
        <f>'Template Format ANALISIS I'!D273</f>
        <v>Besi Beton Polos</v>
      </c>
      <c r="L1035" s="74">
        <f>'Template Format ANALISIS I'!E273</f>
        <v>17500</v>
      </c>
      <c r="M1035" s="44">
        <f>'Template Format ANALISIS I'!F273</f>
        <v>18375</v>
      </c>
    </row>
    <row r="1036" spans="2:13" x14ac:dyDescent="0.3">
      <c r="B1036" s="71"/>
      <c r="C1036" s="10"/>
      <c r="I1036" s="26">
        <f>'Template Format ANALISIS I'!B274</f>
        <v>1.4999999999999999E-2</v>
      </c>
      <c r="J1036" s="26" t="str">
        <f>'Template Format ANALISIS I'!C274</f>
        <v>Kg</v>
      </c>
      <c r="K1036" s="26" t="str">
        <f>'Template Format ANALISIS I'!D274</f>
        <v>Kawat Beton</v>
      </c>
      <c r="L1036" s="74">
        <f>'Template Format ANALISIS I'!E274</f>
        <v>22500</v>
      </c>
      <c r="M1036" s="44">
        <f>'Template Format ANALISIS I'!F274</f>
        <v>337.5</v>
      </c>
    </row>
    <row r="1037" spans="2:13" x14ac:dyDescent="0.3">
      <c r="B1037" s="71"/>
      <c r="C1037" s="10"/>
      <c r="I1037" s="26"/>
      <c r="J1037" s="115"/>
      <c r="K1037" s="115"/>
      <c r="L1037" s="74"/>
      <c r="M1037" s="44"/>
    </row>
    <row r="1038" spans="2:13" x14ac:dyDescent="0.3">
      <c r="B1038" s="13" t="s">
        <v>78</v>
      </c>
      <c r="C1038" s="1" t="s">
        <v>80</v>
      </c>
      <c r="D1038" s="2" t="s">
        <v>64</v>
      </c>
      <c r="E1038" s="11">
        <v>40.119999999999997</v>
      </c>
      <c r="F1038" s="112">
        <f>'Template Format ANALISIS I'!F289 + 196112</f>
        <v>498047</v>
      </c>
      <c r="G1038" s="12">
        <f>F1038*E1038</f>
        <v>19981645.639999997</v>
      </c>
      <c r="I1038" s="26">
        <f>'Template Format ANALISIS I'!B280</f>
        <v>0.22</v>
      </c>
      <c r="J1038" s="26" t="str">
        <f>'Template Format ANALISIS I'!C280</f>
        <v>OH</v>
      </c>
      <c r="K1038" s="26" t="str">
        <f>'Template Format ANALISIS I'!D280</f>
        <v xml:space="preserve">Pekerja </v>
      </c>
      <c r="L1038" s="74">
        <f>'Template Format ANALISIS I'!E280</f>
        <v>110000</v>
      </c>
      <c r="M1038" s="44">
        <f>'Template Format ANALISIS I'!F280</f>
        <v>24200</v>
      </c>
    </row>
    <row r="1039" spans="2:13" x14ac:dyDescent="0.3">
      <c r="I1039" s="26">
        <f>'Template Format ANALISIS I'!B281</f>
        <v>1.1000000000000001E-2</v>
      </c>
      <c r="J1039" s="26" t="str">
        <f>'Template Format ANALISIS I'!C281</f>
        <v>OH</v>
      </c>
      <c r="K1039" s="26" t="str">
        <f>'Template Format ANALISIS I'!D281</f>
        <v>Mandor</v>
      </c>
      <c r="L1039" s="74">
        <f>'Template Format ANALISIS I'!E281</f>
        <v>120000</v>
      </c>
      <c r="M1039" s="44">
        <f>'Template Format ANALISIS I'!F281</f>
        <v>1320.0000000000002</v>
      </c>
    </row>
    <row r="1040" spans="2:13" x14ac:dyDescent="0.3">
      <c r="I1040" s="26">
        <f>'Template Format ANALISIS I'!B282</f>
        <v>0.16500000000000001</v>
      </c>
      <c r="J1040" s="26" t="str">
        <f>'Template Format ANALISIS I'!C282</f>
        <v>OH</v>
      </c>
      <c r="K1040" s="26" t="str">
        <f>'Template Format ANALISIS I'!D282</f>
        <v>Tukang Kayu</v>
      </c>
      <c r="L1040" s="74">
        <f>'Template Format ANALISIS I'!E282</f>
        <v>130000</v>
      </c>
      <c r="M1040" s="44">
        <f>'Template Format ANALISIS I'!F282</f>
        <v>21450</v>
      </c>
    </row>
    <row r="1041" spans="2:13" x14ac:dyDescent="0.3">
      <c r="I1041" s="26">
        <f>'Template Format ANALISIS I'!B283</f>
        <v>8.2500000000000004E-3</v>
      </c>
      <c r="J1041" s="26" t="str">
        <f>'Template Format ANALISIS I'!C283</f>
        <v>OH</v>
      </c>
      <c r="K1041" s="26" t="str">
        <f>'Template Format ANALISIS I'!D283</f>
        <v>Kepala Tukang</v>
      </c>
      <c r="L1041" s="74">
        <f>'Template Format ANALISIS I'!E283</f>
        <v>140000</v>
      </c>
      <c r="M1041" s="44">
        <f>'Template Format ANALISIS I'!F283</f>
        <v>1155</v>
      </c>
    </row>
    <row r="1042" spans="2:13" x14ac:dyDescent="0.3">
      <c r="I1042" s="26">
        <f>'Template Format ANALISIS I'!B285</f>
        <v>0.04</v>
      </c>
      <c r="J1042" s="26" t="str">
        <f>'Template Format ANALISIS I'!C285</f>
        <v>M3</v>
      </c>
      <c r="K1042" s="26" t="str">
        <f>'Template Format ANALISIS I'!D285</f>
        <v>Kayu Balok Kls III</v>
      </c>
      <c r="L1042" s="74">
        <f>'Template Format ANALISIS I'!E285</f>
        <v>2485000</v>
      </c>
      <c r="M1042" s="44">
        <f>'Template Format ANALISIS I'!F285</f>
        <v>99400</v>
      </c>
    </row>
    <row r="1043" spans="2:13" x14ac:dyDescent="0.3">
      <c r="I1043" s="26">
        <f>'Template Format ANALISIS I'!B286</f>
        <v>0.3</v>
      </c>
      <c r="J1043" s="26" t="str">
        <f>'Template Format ANALISIS I'!C286</f>
        <v>Kg</v>
      </c>
      <c r="K1043" s="26" t="str">
        <f>'Template Format ANALISIS I'!D286</f>
        <v>Paku 5 cm - 12 cm</v>
      </c>
      <c r="L1043" s="74">
        <f>'Template Format ANALISIS I'!E286</f>
        <v>18000</v>
      </c>
      <c r="M1043" s="44">
        <f>'Template Format ANALISIS I'!F286</f>
        <v>5400</v>
      </c>
    </row>
    <row r="1044" spans="2:13" x14ac:dyDescent="0.3">
      <c r="I1044" s="26">
        <f>'Template Format ANALISIS I'!B287</f>
        <v>0.1</v>
      </c>
      <c r="J1044" s="26" t="str">
        <f>'Template Format ANALISIS I'!C287</f>
        <v>Ltr</v>
      </c>
      <c r="K1044" s="26" t="str">
        <f>'Template Format ANALISIS I'!D287</f>
        <v xml:space="preserve">Minyak Bekisting </v>
      </c>
      <c r="L1044" s="74">
        <f>'Template Format ANALISIS I'!E287</f>
        <v>10000</v>
      </c>
      <c r="M1044" s="44">
        <f>'Template Format ANALISIS I'!F287</f>
        <v>1000</v>
      </c>
    </row>
    <row r="1045" spans="2:13" x14ac:dyDescent="0.3">
      <c r="I1045" s="26">
        <f>'Template Format ANALISIS I'!B288</f>
        <v>0.82</v>
      </c>
      <c r="J1045" s="26" t="str">
        <f>'Template Format ANALISIS I'!C288</f>
        <v>Lbr</v>
      </c>
      <c r="K1045" s="26" t="str">
        <f>'Template Format ANALISIS I'!D288</f>
        <v>Plywood Tebal 9 mm/Papan</v>
      </c>
      <c r="L1045" s="74">
        <f>'Template Format ANALISIS I'!E288</f>
        <v>180500</v>
      </c>
      <c r="M1045" s="44">
        <f>'Template Format ANALISIS I'!F288</f>
        <v>148010</v>
      </c>
    </row>
    <row r="1046" spans="2:13" x14ac:dyDescent="0.3">
      <c r="B1046" s="7"/>
      <c r="C1046" s="6"/>
    </row>
    <row r="1047" spans="2:13" x14ac:dyDescent="0.3">
      <c r="B1047" s="7">
        <v>4</v>
      </c>
      <c r="C1047" s="6" t="s">
        <v>230</v>
      </c>
    </row>
    <row r="1048" spans="2:13" x14ac:dyDescent="0.3">
      <c r="B1048" s="13" t="s">
        <v>185</v>
      </c>
      <c r="C1048" s="1" t="s">
        <v>186</v>
      </c>
      <c r="D1048" s="2" t="s">
        <v>14</v>
      </c>
      <c r="E1048" s="11">
        <v>9.6</v>
      </c>
      <c r="F1048" s="112">
        <f>'Template Format ANALISIS I'!F263 - 396730</f>
        <v>1288635</v>
      </c>
      <c r="G1048" s="12">
        <f>F1048*E1048</f>
        <v>12370896</v>
      </c>
      <c r="I1048" s="26">
        <f>'Template Format ANALISIS I'!B258</f>
        <v>0.876</v>
      </c>
      <c r="J1048" s="26" t="str">
        <f>'Template Format ANALISIS I'!C258</f>
        <v>OH</v>
      </c>
      <c r="K1048" s="26" t="str">
        <f>'Template Format ANALISIS I'!D258</f>
        <v>Pekerja</v>
      </c>
      <c r="L1048" s="74">
        <f>'Template Format ANALISIS I'!E258</f>
        <v>110000</v>
      </c>
      <c r="M1048" s="44">
        <f>'Template Format ANALISIS I'!F258</f>
        <v>96360</v>
      </c>
    </row>
    <row r="1049" spans="2:13" x14ac:dyDescent="0.3">
      <c r="I1049" s="26">
        <f>'Template Format ANALISIS I'!B259</f>
        <v>8.3000000000000004E-2</v>
      </c>
      <c r="J1049" s="26" t="str">
        <f>'Template Format ANALISIS I'!C259</f>
        <v>OH</v>
      </c>
      <c r="K1049" s="26" t="str">
        <f>'Template Format ANALISIS I'!D259</f>
        <v>Mandor</v>
      </c>
      <c r="L1049" s="74">
        <f>'Template Format ANALISIS I'!E259</f>
        <v>130000</v>
      </c>
      <c r="M1049" s="44">
        <f>'Template Format ANALISIS I'!F259</f>
        <v>10790</v>
      </c>
    </row>
    <row r="1050" spans="2:13" x14ac:dyDescent="0.3">
      <c r="I1050" s="26">
        <f>'Template Format ANALISIS I'!B260</f>
        <v>1</v>
      </c>
      <c r="J1050" s="26" t="str">
        <f>'Template Format ANALISIS I'!C260</f>
        <v>M3</v>
      </c>
      <c r="K1050" s="26" t="str">
        <f>'Template Format ANALISIS I'!D260</f>
        <v>Beton Ready Mix K-300</v>
      </c>
      <c r="L1050" s="74">
        <f>'Template Format ANALISIS I'!E260</f>
        <v>1350000</v>
      </c>
      <c r="M1050" s="44">
        <f>'Template Format ANALISIS I'!F260</f>
        <v>1350000</v>
      </c>
    </row>
    <row r="1051" spans="2:13" x14ac:dyDescent="0.3">
      <c r="B1051" s="71"/>
      <c r="C1051" s="10"/>
      <c r="I1051" s="26">
        <f>'Template Format ANALISIS I'!B261</f>
        <v>0.5</v>
      </c>
      <c r="J1051" s="26" t="str">
        <f>'Template Format ANALISIS I'!C261</f>
        <v>Jam</v>
      </c>
      <c r="K1051" s="26" t="str">
        <f>'Template Format ANALISIS I'!D261</f>
        <v>Concrete Pump</v>
      </c>
      <c r="L1051" s="74">
        <f>'Template Format ANALISIS I'!E261</f>
        <v>150000</v>
      </c>
      <c r="M1051" s="44">
        <f>'Template Format ANALISIS I'!F261</f>
        <v>75000</v>
      </c>
    </row>
    <row r="1052" spans="2:13" x14ac:dyDescent="0.3">
      <c r="B1052" s="71"/>
      <c r="C1052" s="10"/>
      <c r="I1052" s="26"/>
      <c r="J1052" s="26"/>
      <c r="K1052" s="26" t="str">
        <f>'Template Format ANALISIS I'!D262</f>
        <v>B.U &amp; Kentungan (10%)</v>
      </c>
      <c r="L1052" s="74"/>
      <c r="M1052" s="44">
        <f>'Template Format ANALISIS I'!F262</f>
        <v>153215</v>
      </c>
    </row>
    <row r="1053" spans="2:13" x14ac:dyDescent="0.3">
      <c r="B1053" s="71"/>
      <c r="C1053" s="10"/>
    </row>
    <row r="1054" spans="2:13" x14ac:dyDescent="0.3">
      <c r="B1054" s="13" t="s">
        <v>191</v>
      </c>
      <c r="C1054" s="1" t="s">
        <v>192</v>
      </c>
      <c r="D1054" s="2" t="s">
        <v>72</v>
      </c>
      <c r="E1054" s="11">
        <v>3762.33</v>
      </c>
      <c r="F1054" s="112">
        <f>'Template Format ANALISIS I'!F275 - 3225.2</f>
        <v>17313.3</v>
      </c>
      <c r="G1054" s="12">
        <f>F1054*E1054</f>
        <v>65138347.988999993</v>
      </c>
      <c r="I1054" s="26">
        <f>'Template Format ANALISIS I'!B268</f>
        <v>7.000000000000001E-3</v>
      </c>
      <c r="J1054" s="26" t="str">
        <f>'Template Format ANALISIS I'!C268</f>
        <v>OH</v>
      </c>
      <c r="K1054" s="26" t="str">
        <f>'Template Format ANALISIS I'!D268</f>
        <v xml:space="preserve">Pekerja </v>
      </c>
      <c r="L1054" s="74">
        <f>'Template Format ANALISIS I'!E268</f>
        <v>110000</v>
      </c>
      <c r="M1054" s="44">
        <f>'Template Format ANALISIS I'!F268</f>
        <v>770.00000000000011</v>
      </c>
    </row>
    <row r="1055" spans="2:13" x14ac:dyDescent="0.3">
      <c r="B1055" s="71"/>
      <c r="C1055" s="10"/>
      <c r="I1055" s="26">
        <f>'Template Format ANALISIS I'!B269</f>
        <v>7.000000000000001E-3</v>
      </c>
      <c r="J1055" s="26" t="str">
        <f>'Template Format ANALISIS I'!C269</f>
        <v>OH</v>
      </c>
      <c r="K1055" s="26" t="str">
        <f>'Template Format ANALISIS I'!D269</f>
        <v>Tukang Besi</v>
      </c>
      <c r="L1055" s="74">
        <f>'Template Format ANALISIS I'!E269</f>
        <v>130000</v>
      </c>
      <c r="M1055" s="44">
        <f>'Template Format ANALISIS I'!F269</f>
        <v>910.00000000000011</v>
      </c>
    </row>
    <row r="1056" spans="2:13" x14ac:dyDescent="0.3">
      <c r="B1056" s="71"/>
      <c r="C1056" s="10"/>
      <c r="I1056" s="26">
        <f>'Template Format ANALISIS I'!B270</f>
        <v>6.9999999999999999E-4</v>
      </c>
      <c r="J1056" s="26" t="str">
        <f>'Template Format ANALISIS I'!C270</f>
        <v>OH</v>
      </c>
      <c r="K1056" s="26" t="str">
        <f>'Template Format ANALISIS I'!D270</f>
        <v>Kepala Tukang</v>
      </c>
      <c r="L1056" s="74">
        <f>'Template Format ANALISIS I'!E270</f>
        <v>140000</v>
      </c>
      <c r="M1056" s="44">
        <f>'Template Format ANALISIS I'!F270</f>
        <v>98</v>
      </c>
    </row>
    <row r="1057" spans="2:13" x14ac:dyDescent="0.3">
      <c r="B1057" s="71"/>
      <c r="C1057" s="10"/>
      <c r="I1057" s="26">
        <f>'Template Format ANALISIS I'!B271</f>
        <v>4.0000000000000002E-4</v>
      </c>
      <c r="J1057" s="26" t="str">
        <f>'Template Format ANALISIS I'!C271</f>
        <v>OH</v>
      </c>
      <c r="K1057" s="26" t="str">
        <f>'Template Format ANALISIS I'!D271</f>
        <v>Mandor</v>
      </c>
      <c r="L1057" s="74">
        <f>'Template Format ANALISIS I'!E271</f>
        <v>120000</v>
      </c>
      <c r="M1057" s="44">
        <f>'Template Format ANALISIS I'!F271</f>
        <v>48</v>
      </c>
    </row>
    <row r="1058" spans="2:13" x14ac:dyDescent="0.3">
      <c r="B1058" s="71"/>
      <c r="C1058" s="10"/>
      <c r="I1058" s="26">
        <f>'Template Format ANALISIS I'!B273</f>
        <v>1.05</v>
      </c>
      <c r="J1058" s="26" t="str">
        <f>'Template Format ANALISIS I'!C273</f>
        <v>Kg</v>
      </c>
      <c r="K1058" s="26" t="str">
        <f>'Template Format ANALISIS I'!D273</f>
        <v>Besi Beton Polos</v>
      </c>
      <c r="L1058" s="74">
        <f>'Template Format ANALISIS I'!E273</f>
        <v>17500</v>
      </c>
      <c r="M1058" s="44">
        <f>'Template Format ANALISIS I'!F273</f>
        <v>18375</v>
      </c>
    </row>
    <row r="1059" spans="2:13" x14ac:dyDescent="0.3">
      <c r="B1059" s="71"/>
      <c r="C1059" s="10"/>
      <c r="I1059" s="26">
        <f>'Template Format ANALISIS I'!B274</f>
        <v>1.4999999999999999E-2</v>
      </c>
      <c r="J1059" s="26" t="str">
        <f>'Template Format ANALISIS I'!C274</f>
        <v>Kg</v>
      </c>
      <c r="K1059" s="26" t="str">
        <f>'Template Format ANALISIS I'!D274</f>
        <v>Kawat Beton</v>
      </c>
      <c r="L1059" s="74">
        <f>'Template Format ANALISIS I'!E274</f>
        <v>22500</v>
      </c>
      <c r="M1059" s="44">
        <f>'Template Format ANALISIS I'!F274</f>
        <v>337.5</v>
      </c>
    </row>
    <row r="1060" spans="2:13" x14ac:dyDescent="0.3">
      <c r="B1060" s="71"/>
      <c r="C1060" s="10"/>
      <c r="I1060" s="26"/>
      <c r="J1060" s="115"/>
      <c r="K1060" s="115"/>
      <c r="L1060" s="74"/>
      <c r="M1060" s="44"/>
    </row>
    <row r="1061" spans="2:13" x14ac:dyDescent="0.3">
      <c r="B1061" s="13" t="s">
        <v>78</v>
      </c>
      <c r="C1061" s="1" t="s">
        <v>80</v>
      </c>
      <c r="D1061" s="2" t="s">
        <v>64</v>
      </c>
      <c r="E1061" s="11">
        <v>108.8</v>
      </c>
      <c r="F1061" s="112">
        <f>'Template Format ANALISIS I'!F289 + 179612</f>
        <v>481547</v>
      </c>
      <c r="G1061" s="12">
        <f>F1061*E1061</f>
        <v>52392313.600000001</v>
      </c>
      <c r="I1061" s="26">
        <f>'Template Format ANALISIS I'!B280</f>
        <v>0.22</v>
      </c>
      <c r="J1061" s="26" t="str">
        <f>'Template Format ANALISIS I'!C280</f>
        <v>OH</v>
      </c>
      <c r="K1061" s="26" t="str">
        <f>'Template Format ANALISIS I'!D280</f>
        <v xml:space="preserve">Pekerja </v>
      </c>
      <c r="L1061" s="74">
        <f>'Template Format ANALISIS I'!E280</f>
        <v>110000</v>
      </c>
      <c r="M1061" s="44">
        <f>'Template Format ANALISIS I'!F280</f>
        <v>24200</v>
      </c>
    </row>
    <row r="1062" spans="2:13" x14ac:dyDescent="0.3">
      <c r="I1062" s="26">
        <f>'Template Format ANALISIS I'!B281</f>
        <v>1.1000000000000001E-2</v>
      </c>
      <c r="J1062" s="26" t="str">
        <f>'Template Format ANALISIS I'!C281</f>
        <v>OH</v>
      </c>
      <c r="K1062" s="26" t="str">
        <f>'Template Format ANALISIS I'!D281</f>
        <v>Mandor</v>
      </c>
      <c r="L1062" s="74">
        <f>'Template Format ANALISIS I'!E281</f>
        <v>120000</v>
      </c>
      <c r="M1062" s="44">
        <f>'Template Format ANALISIS I'!F281</f>
        <v>1320.0000000000002</v>
      </c>
    </row>
    <row r="1063" spans="2:13" x14ac:dyDescent="0.3">
      <c r="I1063" s="26">
        <f>'Template Format ANALISIS I'!B282</f>
        <v>0.16500000000000001</v>
      </c>
      <c r="J1063" s="26" t="str">
        <f>'Template Format ANALISIS I'!C282</f>
        <v>OH</v>
      </c>
      <c r="K1063" s="26" t="str">
        <f>'Template Format ANALISIS I'!D282</f>
        <v>Tukang Kayu</v>
      </c>
      <c r="L1063" s="74">
        <f>'Template Format ANALISIS I'!E282</f>
        <v>130000</v>
      </c>
      <c r="M1063" s="44">
        <f>'Template Format ANALISIS I'!F282</f>
        <v>21450</v>
      </c>
    </row>
    <row r="1064" spans="2:13" x14ac:dyDescent="0.3">
      <c r="I1064" s="26">
        <f>'Template Format ANALISIS I'!B283</f>
        <v>8.2500000000000004E-3</v>
      </c>
      <c r="J1064" s="26" t="str">
        <f>'Template Format ANALISIS I'!C283</f>
        <v>OH</v>
      </c>
      <c r="K1064" s="26" t="str">
        <f>'Template Format ANALISIS I'!D283</f>
        <v>Kepala Tukang</v>
      </c>
      <c r="L1064" s="74">
        <f>'Template Format ANALISIS I'!E283</f>
        <v>140000</v>
      </c>
      <c r="M1064" s="44">
        <f>'Template Format ANALISIS I'!F283</f>
        <v>1155</v>
      </c>
    </row>
    <row r="1065" spans="2:13" x14ac:dyDescent="0.3">
      <c r="I1065" s="26">
        <f>'Template Format ANALISIS I'!B285</f>
        <v>0.04</v>
      </c>
      <c r="J1065" s="26" t="str">
        <f>'Template Format ANALISIS I'!C285</f>
        <v>M3</v>
      </c>
      <c r="K1065" s="26" t="str">
        <f>'Template Format ANALISIS I'!D285</f>
        <v>Kayu Balok Kls III</v>
      </c>
      <c r="L1065" s="74">
        <f>'Template Format ANALISIS I'!E285</f>
        <v>2485000</v>
      </c>
      <c r="M1065" s="44">
        <f>'Template Format ANALISIS I'!F285</f>
        <v>99400</v>
      </c>
    </row>
    <row r="1066" spans="2:13" x14ac:dyDescent="0.3">
      <c r="I1066" s="26">
        <f>'Template Format ANALISIS I'!B286</f>
        <v>0.3</v>
      </c>
      <c r="J1066" s="26" t="str">
        <f>'Template Format ANALISIS I'!C286</f>
        <v>Kg</v>
      </c>
      <c r="K1066" s="26" t="str">
        <f>'Template Format ANALISIS I'!D286</f>
        <v>Paku 5 cm - 12 cm</v>
      </c>
      <c r="L1066" s="74">
        <f>'Template Format ANALISIS I'!E286</f>
        <v>18000</v>
      </c>
      <c r="M1066" s="44">
        <f>'Template Format ANALISIS I'!F286</f>
        <v>5400</v>
      </c>
    </row>
    <row r="1067" spans="2:13" x14ac:dyDescent="0.3">
      <c r="I1067" s="26">
        <f>'Template Format ANALISIS I'!B287</f>
        <v>0.1</v>
      </c>
      <c r="J1067" s="26" t="str">
        <f>'Template Format ANALISIS I'!C287</f>
        <v>Ltr</v>
      </c>
      <c r="K1067" s="26" t="str">
        <f>'Template Format ANALISIS I'!D287</f>
        <v xml:space="preserve">Minyak Bekisting </v>
      </c>
      <c r="L1067" s="74">
        <f>'Template Format ANALISIS I'!E287</f>
        <v>10000</v>
      </c>
      <c r="M1067" s="44">
        <f>'Template Format ANALISIS I'!F287</f>
        <v>1000</v>
      </c>
    </row>
    <row r="1068" spans="2:13" x14ac:dyDescent="0.3">
      <c r="I1068" s="26">
        <f>'Template Format ANALISIS I'!B288</f>
        <v>0.82</v>
      </c>
      <c r="J1068" s="26" t="str">
        <f>'Template Format ANALISIS I'!C288</f>
        <v>Lbr</v>
      </c>
      <c r="K1068" s="26" t="str">
        <f>'Template Format ANALISIS I'!D288</f>
        <v>Plywood Tebal 9 mm/Papan</v>
      </c>
      <c r="L1068" s="74">
        <f>'Template Format ANALISIS I'!E288</f>
        <v>180500</v>
      </c>
      <c r="M1068" s="44">
        <f>'Template Format ANALISIS I'!F288</f>
        <v>148010</v>
      </c>
    </row>
    <row r="1069" spans="2:13" x14ac:dyDescent="0.3">
      <c r="B1069" s="7"/>
      <c r="C1069" s="6"/>
    </row>
    <row r="1070" spans="2:13" x14ac:dyDescent="0.3">
      <c r="B1070" s="7">
        <v>5</v>
      </c>
      <c r="C1070" s="6" t="s">
        <v>231</v>
      </c>
    </row>
    <row r="1071" spans="2:13" x14ac:dyDescent="0.3">
      <c r="B1071" s="13" t="s">
        <v>185</v>
      </c>
      <c r="C1071" s="1" t="s">
        <v>186</v>
      </c>
      <c r="D1071" s="2" t="s">
        <v>14</v>
      </c>
      <c r="E1071" s="11">
        <v>22.96</v>
      </c>
      <c r="F1071" s="112">
        <f>'Template Format ANALISIS I'!F263 - 396730</f>
        <v>1288635</v>
      </c>
      <c r="G1071" s="12">
        <f>F1071*E1071</f>
        <v>29587059.600000001</v>
      </c>
      <c r="I1071" s="26">
        <f>'Template Format ANALISIS I'!B258</f>
        <v>0.876</v>
      </c>
      <c r="J1071" s="26" t="str">
        <f>'Template Format ANALISIS I'!C258</f>
        <v>OH</v>
      </c>
      <c r="K1071" s="26" t="str">
        <f>'Template Format ANALISIS I'!D258</f>
        <v>Pekerja</v>
      </c>
      <c r="L1071" s="74">
        <f>'Template Format ANALISIS I'!E258</f>
        <v>110000</v>
      </c>
      <c r="M1071" s="44">
        <f>'Template Format ANALISIS I'!F258</f>
        <v>96360</v>
      </c>
    </row>
    <row r="1072" spans="2:13" x14ac:dyDescent="0.3">
      <c r="I1072" s="26">
        <f>'Template Format ANALISIS I'!B259</f>
        <v>8.3000000000000004E-2</v>
      </c>
      <c r="J1072" s="26" t="str">
        <f>'Template Format ANALISIS I'!C259</f>
        <v>OH</v>
      </c>
      <c r="K1072" s="26" t="str">
        <f>'Template Format ANALISIS I'!D259</f>
        <v>Mandor</v>
      </c>
      <c r="L1072" s="74">
        <f>'Template Format ANALISIS I'!E259</f>
        <v>130000</v>
      </c>
      <c r="M1072" s="44">
        <f>'Template Format ANALISIS I'!F259</f>
        <v>10790</v>
      </c>
    </row>
    <row r="1073" spans="2:13" x14ac:dyDescent="0.3">
      <c r="I1073" s="26">
        <f>'Template Format ANALISIS I'!B260</f>
        <v>1</v>
      </c>
      <c r="J1073" s="26" t="str">
        <f>'Template Format ANALISIS I'!C260</f>
        <v>M3</v>
      </c>
      <c r="K1073" s="26" t="str">
        <f>'Template Format ANALISIS I'!D260</f>
        <v>Beton Ready Mix K-300</v>
      </c>
      <c r="L1073" s="74">
        <f>'Template Format ANALISIS I'!E260</f>
        <v>1350000</v>
      </c>
      <c r="M1073" s="44">
        <f>'Template Format ANALISIS I'!F260</f>
        <v>1350000</v>
      </c>
    </row>
    <row r="1074" spans="2:13" x14ac:dyDescent="0.3">
      <c r="B1074" s="71"/>
      <c r="C1074" s="10"/>
      <c r="I1074" s="26">
        <f>'Template Format ANALISIS I'!B261</f>
        <v>0.5</v>
      </c>
      <c r="J1074" s="26" t="str">
        <f>'Template Format ANALISIS I'!C261</f>
        <v>Jam</v>
      </c>
      <c r="K1074" s="26" t="str">
        <f>'Template Format ANALISIS I'!D261</f>
        <v>Concrete Pump</v>
      </c>
      <c r="L1074" s="74">
        <f>'Template Format ANALISIS I'!E261</f>
        <v>150000</v>
      </c>
      <c r="M1074" s="44">
        <f>'Template Format ANALISIS I'!F261</f>
        <v>75000</v>
      </c>
    </row>
    <row r="1075" spans="2:13" x14ac:dyDescent="0.3">
      <c r="B1075" s="71"/>
      <c r="C1075" s="10"/>
      <c r="I1075" s="26"/>
      <c r="J1075" s="26"/>
      <c r="K1075" s="26" t="str">
        <f>'Template Format ANALISIS I'!D262</f>
        <v>B.U &amp; Kentungan (10%)</v>
      </c>
      <c r="L1075" s="74"/>
      <c r="M1075" s="44">
        <f>'Template Format ANALISIS I'!F262</f>
        <v>153215</v>
      </c>
    </row>
    <row r="1076" spans="2:13" x14ac:dyDescent="0.3">
      <c r="B1076" s="71"/>
      <c r="C1076" s="10"/>
      <c r="I1076" s="26"/>
      <c r="J1076" s="26"/>
      <c r="K1076" s="26"/>
      <c r="L1076" s="74"/>
      <c r="M1076" s="44"/>
    </row>
    <row r="1077" spans="2:13" x14ac:dyDescent="0.3">
      <c r="B1077" s="7" t="s">
        <v>191</v>
      </c>
      <c r="C1077" s="6" t="s">
        <v>232</v>
      </c>
      <c r="D1077" s="2" t="s">
        <v>14</v>
      </c>
      <c r="E1077" s="11">
        <v>191.34</v>
      </c>
      <c r="F1077" s="111">
        <v>220000</v>
      </c>
      <c r="G1077" s="12">
        <f>F1077*E1077</f>
        <v>42094800</v>
      </c>
      <c r="I1077" s="113">
        <v>0.5</v>
      </c>
      <c r="J1077" s="13" t="s">
        <v>15</v>
      </c>
      <c r="K1077" s="13" t="s">
        <v>16</v>
      </c>
      <c r="L1077" s="121">
        <v>110000</v>
      </c>
    </row>
    <row r="1078" spans="2:13" x14ac:dyDescent="0.3">
      <c r="B1078" s="7"/>
      <c r="C1078" s="6"/>
    </row>
    <row r="1079" spans="2:13" x14ac:dyDescent="0.3">
      <c r="B1079" s="7" t="s">
        <v>78</v>
      </c>
      <c r="C1079" s="6" t="s">
        <v>233</v>
      </c>
      <c r="D1079" s="2" t="s">
        <v>64</v>
      </c>
      <c r="E1079" s="11">
        <v>191.34</v>
      </c>
      <c r="F1079" s="111">
        <v>240000</v>
      </c>
      <c r="G1079" s="12">
        <f>F1079*E1079</f>
        <v>45921600</v>
      </c>
      <c r="I1079" s="113">
        <v>0.5</v>
      </c>
      <c r="J1079" s="13" t="s">
        <v>15</v>
      </c>
      <c r="K1079" s="13" t="s">
        <v>16</v>
      </c>
      <c r="L1079" s="121">
        <v>110000</v>
      </c>
    </row>
    <row r="1080" spans="2:13" x14ac:dyDescent="0.3">
      <c r="B1080" s="7"/>
      <c r="C1080" s="6"/>
      <c r="F1080" s="74"/>
      <c r="I1080" s="26"/>
    </row>
    <row r="1081" spans="2:13" x14ac:dyDescent="0.3">
      <c r="B1081" s="13" t="s">
        <v>234</v>
      </c>
      <c r="C1081" s="1" t="s">
        <v>80</v>
      </c>
      <c r="D1081" s="2" t="s">
        <v>64</v>
      </c>
      <c r="E1081" s="11">
        <v>191.34</v>
      </c>
      <c r="F1081" s="112">
        <f>'Template Format ANALISIS I'!F289 + 132312</f>
        <v>434247</v>
      </c>
      <c r="G1081" s="12">
        <f>F1081*E1081</f>
        <v>83088820.980000004</v>
      </c>
      <c r="I1081" s="26">
        <f>'Template Format ANALISIS I'!B280</f>
        <v>0.22</v>
      </c>
      <c r="J1081" s="26" t="str">
        <f>'Template Format ANALISIS I'!C280</f>
        <v>OH</v>
      </c>
      <c r="K1081" s="26" t="str">
        <f>'Template Format ANALISIS I'!D280</f>
        <v xml:space="preserve">Pekerja </v>
      </c>
      <c r="L1081" s="74">
        <f>'Template Format ANALISIS I'!E280</f>
        <v>110000</v>
      </c>
      <c r="M1081" s="44">
        <f>'Template Format ANALISIS I'!F280</f>
        <v>24200</v>
      </c>
    </row>
    <row r="1082" spans="2:13" x14ac:dyDescent="0.3">
      <c r="I1082" s="26">
        <f>'Template Format ANALISIS I'!B281</f>
        <v>1.1000000000000001E-2</v>
      </c>
      <c r="J1082" s="26" t="str">
        <f>'Template Format ANALISIS I'!C281</f>
        <v>OH</v>
      </c>
      <c r="K1082" s="26" t="str">
        <f>'Template Format ANALISIS I'!D281</f>
        <v>Mandor</v>
      </c>
      <c r="L1082" s="74">
        <f>'Template Format ANALISIS I'!E281</f>
        <v>120000</v>
      </c>
      <c r="M1082" s="44">
        <f>'Template Format ANALISIS I'!F281</f>
        <v>1320.0000000000002</v>
      </c>
    </row>
    <row r="1083" spans="2:13" x14ac:dyDescent="0.3">
      <c r="I1083" s="26">
        <f>'Template Format ANALISIS I'!B282</f>
        <v>0.16500000000000001</v>
      </c>
      <c r="J1083" s="26" t="str">
        <f>'Template Format ANALISIS I'!C282</f>
        <v>OH</v>
      </c>
      <c r="K1083" s="26" t="str">
        <f>'Template Format ANALISIS I'!D282</f>
        <v>Tukang Kayu</v>
      </c>
      <c r="L1083" s="74">
        <f>'Template Format ANALISIS I'!E282</f>
        <v>130000</v>
      </c>
      <c r="M1083" s="44">
        <f>'Template Format ANALISIS I'!F282</f>
        <v>21450</v>
      </c>
    </row>
    <row r="1084" spans="2:13" x14ac:dyDescent="0.3">
      <c r="I1084" s="26">
        <f>'Template Format ANALISIS I'!B283</f>
        <v>8.2500000000000004E-3</v>
      </c>
      <c r="J1084" s="26" t="str">
        <f>'Template Format ANALISIS I'!C283</f>
        <v>OH</v>
      </c>
      <c r="K1084" s="26" t="str">
        <f>'Template Format ANALISIS I'!D283</f>
        <v>Kepala Tukang</v>
      </c>
      <c r="L1084" s="74">
        <f>'Template Format ANALISIS I'!E283</f>
        <v>140000</v>
      </c>
      <c r="M1084" s="44">
        <f>'Template Format ANALISIS I'!F283</f>
        <v>1155</v>
      </c>
    </row>
    <row r="1085" spans="2:13" x14ac:dyDescent="0.3">
      <c r="I1085" s="26">
        <f>'Template Format ANALISIS I'!B285</f>
        <v>0.04</v>
      </c>
      <c r="J1085" s="26" t="str">
        <f>'Template Format ANALISIS I'!C285</f>
        <v>M3</v>
      </c>
      <c r="K1085" s="26" t="str">
        <f>'Template Format ANALISIS I'!D285</f>
        <v>Kayu Balok Kls III</v>
      </c>
      <c r="L1085" s="74">
        <f>'Template Format ANALISIS I'!E285</f>
        <v>2485000</v>
      </c>
      <c r="M1085" s="44">
        <f>'Template Format ANALISIS I'!F285</f>
        <v>99400</v>
      </c>
    </row>
    <row r="1086" spans="2:13" x14ac:dyDescent="0.3">
      <c r="I1086" s="26">
        <f>'Template Format ANALISIS I'!B286</f>
        <v>0.3</v>
      </c>
      <c r="J1086" s="26" t="str">
        <f>'Template Format ANALISIS I'!C286</f>
        <v>Kg</v>
      </c>
      <c r="K1086" s="26" t="str">
        <f>'Template Format ANALISIS I'!D286</f>
        <v>Paku 5 cm - 12 cm</v>
      </c>
      <c r="L1086" s="74">
        <f>'Template Format ANALISIS I'!E286</f>
        <v>18000</v>
      </c>
      <c r="M1086" s="44">
        <f>'Template Format ANALISIS I'!F286</f>
        <v>5400</v>
      </c>
    </row>
    <row r="1087" spans="2:13" x14ac:dyDescent="0.3">
      <c r="I1087" s="26">
        <f>'Template Format ANALISIS I'!B287</f>
        <v>0.1</v>
      </c>
      <c r="J1087" s="26" t="str">
        <f>'Template Format ANALISIS I'!C287</f>
        <v>Ltr</v>
      </c>
      <c r="K1087" s="26" t="str">
        <f>'Template Format ANALISIS I'!D287</f>
        <v xml:space="preserve">Minyak Bekisting </v>
      </c>
      <c r="L1087" s="74">
        <f>'Template Format ANALISIS I'!E287</f>
        <v>10000</v>
      </c>
      <c r="M1087" s="44">
        <f>'Template Format ANALISIS I'!F287</f>
        <v>1000</v>
      </c>
    </row>
    <row r="1088" spans="2:13" x14ac:dyDescent="0.3">
      <c r="I1088" s="26">
        <f>'Template Format ANALISIS I'!B288</f>
        <v>0.82</v>
      </c>
      <c r="J1088" s="26" t="str">
        <f>'Template Format ANALISIS I'!C288</f>
        <v>Lbr</v>
      </c>
      <c r="K1088" s="26" t="str">
        <f>'Template Format ANALISIS I'!D288</f>
        <v>Plywood Tebal 9 mm/Papan</v>
      </c>
      <c r="L1088" s="74">
        <f>'Template Format ANALISIS I'!E288</f>
        <v>180500</v>
      </c>
      <c r="M1088" s="44">
        <f>'Template Format ANALISIS I'!F288</f>
        <v>148010</v>
      </c>
    </row>
    <row r="1089" spans="2:13" x14ac:dyDescent="0.3">
      <c r="B1089" s="7"/>
      <c r="C1089" s="6"/>
    </row>
    <row r="1090" spans="2:13" x14ac:dyDescent="0.3">
      <c r="B1090" s="13">
        <v>6</v>
      </c>
      <c r="C1090" s="1" t="s">
        <v>202</v>
      </c>
      <c r="D1090" s="2" t="s">
        <v>173</v>
      </c>
      <c r="E1090" s="11">
        <v>74.8</v>
      </c>
      <c r="F1090" s="111">
        <f>'Template Format ANALISIS I'!F306 - 29795.75</f>
        <v>119818</v>
      </c>
      <c r="G1090" s="12">
        <f>F1090*E1090</f>
        <v>8962386.4000000004</v>
      </c>
      <c r="I1090" s="25">
        <f>'Template Format ANALISIS I'!B292</f>
        <v>0.2</v>
      </c>
      <c r="J1090" s="25" t="str">
        <f>'Template Format ANALISIS I'!C292</f>
        <v>OH</v>
      </c>
      <c r="K1090" s="25" t="str">
        <f>'Template Format ANALISIS I'!D292</f>
        <v xml:space="preserve">Pekerja </v>
      </c>
      <c r="L1090" s="42">
        <f>'Template Format ANALISIS I'!E292</f>
        <v>110000</v>
      </c>
      <c r="M1090" s="44">
        <f>'Template Format ANALISIS I'!F292</f>
        <v>22000</v>
      </c>
    </row>
    <row r="1091" spans="2:13" x14ac:dyDescent="0.3">
      <c r="I1091" s="25">
        <f>'Template Format ANALISIS I'!B293</f>
        <v>8.9999999999999993E-3</v>
      </c>
      <c r="J1091" s="25" t="str">
        <f>'Template Format ANALISIS I'!C293</f>
        <v>OH</v>
      </c>
      <c r="K1091" s="25" t="str">
        <f>'Template Format ANALISIS I'!D293</f>
        <v>Mandor</v>
      </c>
      <c r="L1091" s="42">
        <f>'Template Format ANALISIS I'!E293</f>
        <v>120000</v>
      </c>
      <c r="M1091" s="44">
        <f>'Template Format ANALISIS I'!F293</f>
        <v>1080</v>
      </c>
    </row>
    <row r="1092" spans="2:13" x14ac:dyDescent="0.3">
      <c r="I1092" s="25">
        <f>'Template Format ANALISIS I'!B294</f>
        <v>0.02</v>
      </c>
      <c r="J1092" s="25" t="str">
        <f>'Template Format ANALISIS I'!C294</f>
        <v>OH</v>
      </c>
      <c r="K1092" s="25" t="str">
        <f>'Template Format ANALISIS I'!D294</f>
        <v xml:space="preserve">Tukang Batu </v>
      </c>
      <c r="L1092" s="42">
        <f>'Template Format ANALISIS I'!E294</f>
        <v>130000</v>
      </c>
      <c r="M1092" s="44">
        <f>'Template Format ANALISIS I'!F294</f>
        <v>2600</v>
      </c>
    </row>
    <row r="1093" spans="2:13" x14ac:dyDescent="0.3">
      <c r="I1093" s="25">
        <f>'Template Format ANALISIS I'!B295</f>
        <v>0.02</v>
      </c>
      <c r="J1093" s="25" t="str">
        <f>'Template Format ANALISIS I'!C295</f>
        <v>OH</v>
      </c>
      <c r="K1093" s="25" t="str">
        <f>'Template Format ANALISIS I'!D295</f>
        <v>Tukang Kayu</v>
      </c>
      <c r="L1093" s="42">
        <f>'Template Format ANALISIS I'!E295</f>
        <v>130000</v>
      </c>
      <c r="M1093" s="44">
        <f>'Template Format ANALISIS I'!F295</f>
        <v>2600</v>
      </c>
    </row>
    <row r="1094" spans="2:13" x14ac:dyDescent="0.3">
      <c r="I1094" s="25">
        <f>'Template Format ANALISIS I'!B296</f>
        <v>0.02</v>
      </c>
      <c r="J1094" s="25" t="str">
        <f>'Template Format ANALISIS I'!C296</f>
        <v>OH</v>
      </c>
      <c r="K1094" s="25" t="str">
        <f>'Template Format ANALISIS I'!D296</f>
        <v>Tukang Besi</v>
      </c>
      <c r="L1094" s="42">
        <f>'Template Format ANALISIS I'!E296</f>
        <v>130000</v>
      </c>
      <c r="M1094" s="44">
        <f>'Template Format ANALISIS I'!F296</f>
        <v>2600</v>
      </c>
    </row>
    <row r="1095" spans="2:13" x14ac:dyDescent="0.3">
      <c r="I1095" s="25">
        <f>'Template Format ANALISIS I'!B297</f>
        <v>6.0000000000000001E-3</v>
      </c>
      <c r="J1095" s="25" t="str">
        <f>'Template Format ANALISIS I'!C297</f>
        <v>OH</v>
      </c>
      <c r="K1095" s="25" t="str">
        <f>'Template Format ANALISIS I'!D297</f>
        <v>Kepala Tukang</v>
      </c>
      <c r="L1095" s="42">
        <f>'Template Format ANALISIS I'!E297</f>
        <v>140000</v>
      </c>
      <c r="M1095" s="44">
        <f>'Template Format ANALISIS I'!F297</f>
        <v>840</v>
      </c>
    </row>
    <row r="1096" spans="2:13" x14ac:dyDescent="0.3">
      <c r="I1096" s="25">
        <f>'Template Format ANALISIS I'!B298</f>
        <v>6.0000000000000001E-3</v>
      </c>
      <c r="J1096" s="25" t="str">
        <f>'Template Format ANALISIS I'!C298</f>
        <v>M3</v>
      </c>
      <c r="K1096" s="25" t="str">
        <f>'Template Format ANALISIS I'!D298</f>
        <v>Kayu Balok Kls III</v>
      </c>
      <c r="L1096" s="42">
        <f>'Template Format ANALISIS I'!E298</f>
        <v>2485000</v>
      </c>
      <c r="M1096" s="44">
        <f>'Template Format ANALISIS I'!F298</f>
        <v>14910</v>
      </c>
    </row>
    <row r="1097" spans="2:13" x14ac:dyDescent="0.3">
      <c r="I1097" s="25">
        <f>'Template Format ANALISIS I'!B299</f>
        <v>0.01</v>
      </c>
      <c r="J1097" s="25" t="str">
        <f>'Template Format ANALISIS I'!C299</f>
        <v>Kg</v>
      </c>
      <c r="K1097" s="25" t="str">
        <f>'Template Format ANALISIS I'!D299</f>
        <v>Paku 5 cm - 12 cm</v>
      </c>
      <c r="L1097" s="42">
        <f>'Template Format ANALISIS I'!E299</f>
        <v>18000</v>
      </c>
      <c r="M1097" s="44">
        <f>'Template Format ANALISIS I'!F299</f>
        <v>180</v>
      </c>
    </row>
    <row r="1098" spans="2:13" x14ac:dyDescent="0.3">
      <c r="I1098" s="25">
        <f>'Template Format ANALISIS I'!B300</f>
        <v>3.5</v>
      </c>
      <c r="J1098" s="25" t="str">
        <f>'Template Format ANALISIS I'!C300</f>
        <v>Kg</v>
      </c>
      <c r="K1098" s="25" t="str">
        <f>'Template Format ANALISIS I'!D300</f>
        <v>Besi Beton Polos</v>
      </c>
      <c r="L1098" s="42">
        <f>'Template Format ANALISIS I'!E300</f>
        <v>17500</v>
      </c>
      <c r="M1098" s="44">
        <f>'Template Format ANALISIS I'!F300</f>
        <v>61250</v>
      </c>
    </row>
    <row r="1099" spans="2:13" x14ac:dyDescent="0.3">
      <c r="I1099" s="25">
        <f>'Template Format ANALISIS I'!B301</f>
        <v>4.4999999999999998E-2</v>
      </c>
      <c r="J1099" s="25" t="str">
        <f>'Template Format ANALISIS I'!C301</f>
        <v>Kg</v>
      </c>
      <c r="K1099" s="25" t="str">
        <f>'Template Format ANALISIS I'!D301</f>
        <v>Kawat Beton</v>
      </c>
      <c r="L1099" s="42">
        <f>'Template Format ANALISIS I'!E301</f>
        <v>22500</v>
      </c>
      <c r="M1099" s="44">
        <f>'Template Format ANALISIS I'!F301</f>
        <v>1012.5</v>
      </c>
    </row>
    <row r="1100" spans="2:13" x14ac:dyDescent="0.3">
      <c r="I1100" s="25">
        <f>'Template Format ANALISIS I'!B302</f>
        <v>0.3</v>
      </c>
      <c r="J1100" s="25" t="str">
        <f>'Template Format ANALISIS I'!C302</f>
        <v>Zak</v>
      </c>
      <c r="K1100" s="25" t="str">
        <f>'Template Format ANALISIS I'!D302</f>
        <v>Semen 50 Kg</v>
      </c>
      <c r="L1100" s="42">
        <f>'Template Format ANALISIS I'!E302</f>
        <v>75000</v>
      </c>
      <c r="M1100" s="44">
        <f>'Template Format ANALISIS I'!F302</f>
        <v>22500</v>
      </c>
    </row>
    <row r="1101" spans="2:13" x14ac:dyDescent="0.3">
      <c r="I1101" s="25">
        <f>'Template Format ANALISIS I'!B303</f>
        <v>6.0000000000000001E-3</v>
      </c>
      <c r="J1101" s="25" t="str">
        <f>'Template Format ANALISIS I'!C303</f>
        <v>M3</v>
      </c>
      <c r="K1101" s="25" t="str">
        <f>'Template Format ANALISIS I'!D303</f>
        <v>Pasir Beton</v>
      </c>
      <c r="L1101" s="42">
        <f>'Template Format ANALISIS I'!E303</f>
        <v>215000</v>
      </c>
      <c r="M1101" s="44">
        <f>'Template Format ANALISIS I'!F303</f>
        <v>1290</v>
      </c>
    </row>
    <row r="1102" spans="2:13" x14ac:dyDescent="0.3">
      <c r="I1102" s="25">
        <f>'Template Format ANALISIS I'!B304</f>
        <v>8.9999999999999993E-3</v>
      </c>
      <c r="J1102" s="25" t="str">
        <f>'Template Format ANALISIS I'!C304</f>
        <v>M3</v>
      </c>
      <c r="K1102" s="25" t="str">
        <f>'Template Format ANALISIS I'!D304</f>
        <v xml:space="preserve">Kerikil </v>
      </c>
      <c r="L1102" s="42">
        <f>'Template Format ANALISIS I'!E304</f>
        <v>350000</v>
      </c>
      <c r="M1102" s="44">
        <f>'Template Format ANALISIS I'!F304</f>
        <v>3149.9999999999995</v>
      </c>
    </row>
    <row r="1103" spans="2:13" x14ac:dyDescent="0.3">
      <c r="J1103" s="25"/>
      <c r="K1103" s="25" t="str">
        <f>'Template Format ANALISIS I'!D305</f>
        <v>B.U &amp; Kentungan (10%)</v>
      </c>
      <c r="L1103" s="42"/>
      <c r="M1103" s="44">
        <f>'Template Format ANALISIS I'!F305</f>
        <v>13601.25</v>
      </c>
    </row>
    <row r="1104" spans="2:13" x14ac:dyDescent="0.3">
      <c r="J1104" s="42"/>
      <c r="K1104" s="42"/>
      <c r="L1104" s="42"/>
      <c r="M1104" s="44"/>
    </row>
    <row r="1105" spans="2:13" x14ac:dyDescent="0.3">
      <c r="B1105" s="13">
        <v>7</v>
      </c>
      <c r="C1105" s="1" t="s">
        <v>203</v>
      </c>
      <c r="D1105" s="2" t="s">
        <v>173</v>
      </c>
      <c r="E1105" s="11">
        <v>93.78</v>
      </c>
      <c r="F1105" s="111">
        <f>'Template Format ANALISIS I'!F323 - 642.5</f>
        <v>149084</v>
      </c>
      <c r="G1105" s="12">
        <f>F1105*E1105</f>
        <v>13981097.52</v>
      </c>
      <c r="I1105" s="25">
        <f>'Template Format ANALISIS I'!B309</f>
        <v>0.29699999999999999</v>
      </c>
      <c r="J1105" s="25" t="str">
        <f>'Template Format ANALISIS I'!C309</f>
        <v>OH</v>
      </c>
      <c r="K1105" s="25" t="str">
        <f>'Template Format ANALISIS I'!D309</f>
        <v xml:space="preserve">Pekerja </v>
      </c>
      <c r="L1105" s="42">
        <f>'Template Format ANALISIS I'!E309</f>
        <v>110000</v>
      </c>
      <c r="M1105" s="44">
        <f>'Template Format ANALISIS I'!F309</f>
        <v>32670</v>
      </c>
    </row>
    <row r="1106" spans="2:13" x14ac:dyDescent="0.3">
      <c r="I1106" s="25">
        <f>'Template Format ANALISIS I'!B310</f>
        <v>1.4999999999999999E-2</v>
      </c>
      <c r="J1106" s="25" t="str">
        <f>'Template Format ANALISIS I'!C310</f>
        <v>OH</v>
      </c>
      <c r="K1106" s="25" t="str">
        <f>'Template Format ANALISIS I'!D310</f>
        <v>Mandor</v>
      </c>
      <c r="L1106" s="42">
        <f>'Template Format ANALISIS I'!E310</f>
        <v>120000</v>
      </c>
      <c r="M1106" s="44">
        <f>'Template Format ANALISIS I'!F310</f>
        <v>1800</v>
      </c>
    </row>
    <row r="1107" spans="2:13" x14ac:dyDescent="0.3">
      <c r="I1107" s="25">
        <f>'Template Format ANALISIS I'!B311</f>
        <v>3.3000000000000002E-2</v>
      </c>
      <c r="J1107" s="25" t="str">
        <f>'Template Format ANALISIS I'!C311</f>
        <v>OH</v>
      </c>
      <c r="K1107" s="25" t="str">
        <f>'Template Format ANALISIS I'!D311</f>
        <v xml:space="preserve">Tukang Batu </v>
      </c>
      <c r="L1107" s="42">
        <f>'Template Format ANALISIS I'!E311</f>
        <v>130000</v>
      </c>
      <c r="M1107" s="44">
        <f>'Template Format ANALISIS I'!F311</f>
        <v>4290</v>
      </c>
    </row>
    <row r="1108" spans="2:13" x14ac:dyDescent="0.3">
      <c r="I1108" s="25">
        <f>'Template Format ANALISIS I'!B312</f>
        <v>3.3000000000000002E-2</v>
      </c>
      <c r="J1108" s="25" t="str">
        <f>'Template Format ANALISIS I'!C312</f>
        <v>OH</v>
      </c>
      <c r="K1108" s="25" t="str">
        <f>'Template Format ANALISIS I'!D312</f>
        <v>Tukang Kayu</v>
      </c>
      <c r="L1108" s="42">
        <f>'Template Format ANALISIS I'!E312</f>
        <v>130000</v>
      </c>
      <c r="M1108" s="44">
        <f>'Template Format ANALISIS I'!F312</f>
        <v>4290</v>
      </c>
    </row>
    <row r="1109" spans="2:13" x14ac:dyDescent="0.3">
      <c r="I1109" s="25">
        <f>'Template Format ANALISIS I'!B313</f>
        <v>3.3000000000000002E-2</v>
      </c>
      <c r="J1109" s="25" t="str">
        <f>'Template Format ANALISIS I'!C313</f>
        <v>OH</v>
      </c>
      <c r="K1109" s="25" t="str">
        <f>'Template Format ANALISIS I'!D313</f>
        <v>Tukang Besi</v>
      </c>
      <c r="L1109" s="42">
        <f>'Template Format ANALISIS I'!E313</f>
        <v>130000</v>
      </c>
      <c r="M1109" s="44">
        <f>'Template Format ANALISIS I'!F313</f>
        <v>4290</v>
      </c>
    </row>
    <row r="1110" spans="2:13" x14ac:dyDescent="0.3">
      <c r="I1110" s="25">
        <f>'Template Format ANALISIS I'!B314</f>
        <v>0.01</v>
      </c>
      <c r="J1110" s="25" t="str">
        <f>'Template Format ANALISIS I'!C314</f>
        <v>OH</v>
      </c>
      <c r="K1110" s="25" t="str">
        <f>'Template Format ANALISIS I'!D314</f>
        <v>Kepala Tukang</v>
      </c>
      <c r="L1110" s="42">
        <f>'Template Format ANALISIS I'!E314</f>
        <v>140000</v>
      </c>
      <c r="M1110" s="44">
        <f>'Template Format ANALISIS I'!F314</f>
        <v>1400</v>
      </c>
    </row>
    <row r="1111" spans="2:13" x14ac:dyDescent="0.3">
      <c r="I1111" s="25">
        <f>'Template Format ANALISIS I'!B315</f>
        <v>3.0000000000000001E-3</v>
      </c>
      <c r="J1111" s="25" t="str">
        <f>'Template Format ANALISIS I'!C315</f>
        <v>M3</v>
      </c>
      <c r="K1111" s="25" t="str">
        <f>'Template Format ANALISIS I'!D315</f>
        <v>Kayu Balok Kls III</v>
      </c>
      <c r="L1111" s="42">
        <f>'Template Format ANALISIS I'!E315</f>
        <v>2485000</v>
      </c>
      <c r="M1111" s="44">
        <f>'Template Format ANALISIS I'!F315</f>
        <v>7455</v>
      </c>
    </row>
    <row r="1112" spans="2:13" x14ac:dyDescent="0.3">
      <c r="I1112" s="25">
        <f>'Template Format ANALISIS I'!B316</f>
        <v>0.02</v>
      </c>
      <c r="J1112" s="25" t="str">
        <f>'Template Format ANALISIS I'!C316</f>
        <v>Kg</v>
      </c>
      <c r="K1112" s="25" t="str">
        <f>'Template Format ANALISIS I'!D316</f>
        <v>Paku 5 cm - 12 cm</v>
      </c>
      <c r="L1112" s="42">
        <f>'Template Format ANALISIS I'!E316</f>
        <v>18000</v>
      </c>
      <c r="M1112" s="44">
        <f>'Template Format ANALISIS I'!F316</f>
        <v>360</v>
      </c>
    </row>
    <row r="1113" spans="2:13" x14ac:dyDescent="0.3">
      <c r="I1113" s="25">
        <f>'Template Format ANALISIS I'!B317</f>
        <v>3.6</v>
      </c>
      <c r="J1113" s="25" t="str">
        <f>'Template Format ANALISIS I'!C317</f>
        <v>Kg</v>
      </c>
      <c r="K1113" s="25" t="str">
        <f>'Template Format ANALISIS I'!D317</f>
        <v>Besi Beton Polos</v>
      </c>
      <c r="L1113" s="42">
        <f>'Template Format ANALISIS I'!E317</f>
        <v>17500</v>
      </c>
      <c r="M1113" s="44">
        <f>'Template Format ANALISIS I'!F317</f>
        <v>63000</v>
      </c>
    </row>
    <row r="1114" spans="2:13" x14ac:dyDescent="0.3">
      <c r="I1114" s="25">
        <f>'Template Format ANALISIS I'!B318</f>
        <v>0.05</v>
      </c>
      <c r="J1114" s="25" t="str">
        <f>'Template Format ANALISIS I'!C318</f>
        <v>Kg</v>
      </c>
      <c r="K1114" s="25" t="str">
        <f>'Template Format ANALISIS I'!D318</f>
        <v>Kawat Beton</v>
      </c>
      <c r="L1114" s="42">
        <f>'Template Format ANALISIS I'!E318</f>
        <v>22500</v>
      </c>
      <c r="M1114" s="44">
        <f>'Template Format ANALISIS I'!F318</f>
        <v>1125</v>
      </c>
    </row>
    <row r="1115" spans="2:13" x14ac:dyDescent="0.3">
      <c r="I1115" s="25">
        <f>'Template Format ANALISIS I'!B319</f>
        <v>0.11</v>
      </c>
      <c r="J1115" s="25" t="str">
        <f>'Template Format ANALISIS I'!C319</f>
        <v>Zak</v>
      </c>
      <c r="K1115" s="25" t="str">
        <f>'Template Format ANALISIS I'!D319</f>
        <v>Semen 50 Kg</v>
      </c>
      <c r="L1115" s="42">
        <f>'Template Format ANALISIS I'!E319</f>
        <v>75000</v>
      </c>
      <c r="M1115" s="44">
        <f>'Template Format ANALISIS I'!F319</f>
        <v>8250</v>
      </c>
    </row>
    <row r="1116" spans="2:13" x14ac:dyDescent="0.3">
      <c r="I1116" s="25">
        <f>'Template Format ANALISIS I'!B320</f>
        <v>8.9999999999999993E-3</v>
      </c>
      <c r="J1116" s="25" t="str">
        <f>'Template Format ANALISIS I'!C320</f>
        <v>M3</v>
      </c>
      <c r="K1116" s="25" t="str">
        <f>'Template Format ANALISIS I'!D320</f>
        <v>Pasir Beton</v>
      </c>
      <c r="L1116" s="42">
        <f>'Template Format ANALISIS I'!E320</f>
        <v>215000</v>
      </c>
      <c r="M1116" s="44">
        <f>'Template Format ANALISIS I'!F320</f>
        <v>1934.9999999999998</v>
      </c>
    </row>
    <row r="1117" spans="2:13" x14ac:dyDescent="0.3">
      <c r="I1117" s="25">
        <f>'Template Format ANALISIS I'!B321</f>
        <v>1.4999999999999999E-2</v>
      </c>
      <c r="J1117" s="25" t="str">
        <f>'Template Format ANALISIS I'!C321</f>
        <v>M3</v>
      </c>
      <c r="K1117" s="25" t="str">
        <f>'Template Format ANALISIS I'!D321</f>
        <v xml:space="preserve">Kerikil </v>
      </c>
      <c r="L1117" s="42">
        <f>'Template Format ANALISIS I'!E321</f>
        <v>350000</v>
      </c>
      <c r="M1117" s="44">
        <f>'Template Format ANALISIS I'!F321</f>
        <v>5250</v>
      </c>
    </row>
    <row r="1118" spans="2:13" x14ac:dyDescent="0.3">
      <c r="J1118" s="25"/>
      <c r="K1118" s="25" t="str">
        <f>'Template Format ANALISIS I'!D322</f>
        <v>B.U &amp; Kentungan (10%)</v>
      </c>
      <c r="L1118" s="42"/>
      <c r="M1118" s="44">
        <f>'Template Format ANALISIS I'!F322</f>
        <v>13611.5</v>
      </c>
    </row>
    <row r="1119" spans="2:13" x14ac:dyDescent="0.3">
      <c r="B1119" s="72" t="s">
        <v>243</v>
      </c>
      <c r="C1119" s="48" t="s">
        <v>137</v>
      </c>
      <c r="F1119" s="4"/>
    </row>
    <row r="1120" spans="2:13" x14ac:dyDescent="0.3">
      <c r="B1120" s="13">
        <v>1</v>
      </c>
      <c r="C1120" s="1" t="s">
        <v>216</v>
      </c>
      <c r="D1120" s="2" t="s">
        <v>64</v>
      </c>
      <c r="E1120" s="11">
        <v>342.57</v>
      </c>
      <c r="F1120" s="111">
        <v>148753</v>
      </c>
      <c r="G1120" s="36">
        <f>F1120*E1120</f>
        <v>50958315.210000001</v>
      </c>
      <c r="I1120" s="122">
        <v>5</v>
      </c>
      <c r="J1120" s="13" t="s">
        <v>15</v>
      </c>
      <c r="K1120" s="13" t="s">
        <v>16</v>
      </c>
      <c r="L1120" s="121">
        <v>110000</v>
      </c>
    </row>
    <row r="1121" spans="2:14" x14ac:dyDescent="0.3">
      <c r="B1121" s="72"/>
      <c r="C1121" s="48"/>
      <c r="F1121" s="4"/>
    </row>
    <row r="1122" spans="2:14" x14ac:dyDescent="0.3">
      <c r="B1122" s="38">
        <v>2</v>
      </c>
      <c r="C1122" s="16" t="s">
        <v>93</v>
      </c>
      <c r="D1122" s="34" t="s">
        <v>64</v>
      </c>
      <c r="E1122" s="11">
        <v>685.13460000000009</v>
      </c>
      <c r="F1122" s="139">
        <f>'Template Format ANALISIS I'!F120</f>
        <v>77396</v>
      </c>
      <c r="G1122" s="51">
        <f>F1122*E1122</f>
        <v>53026677.501600005</v>
      </c>
      <c r="I1122" s="25">
        <f>'Template Format ANALISIS I'!B113</f>
        <v>0.3</v>
      </c>
      <c r="J1122" s="25" t="str">
        <f>'Template Format ANALISIS I'!C113</f>
        <v>OH</v>
      </c>
      <c r="K1122" s="25" t="str">
        <f>'Template Format ANALISIS I'!D113</f>
        <v xml:space="preserve">Pekerja </v>
      </c>
      <c r="L1122" s="42">
        <f>'Template Format ANALISIS I'!E113</f>
        <v>110000</v>
      </c>
      <c r="M1122" s="44">
        <f>'Template Format ANALISIS I'!F113</f>
        <v>33000</v>
      </c>
    </row>
    <row r="1123" spans="2:14" x14ac:dyDescent="0.3">
      <c r="F1123" s="4"/>
      <c r="I1123" s="25">
        <f>'Template Format ANALISIS I'!B114</f>
        <v>1.4999999999999999E-2</v>
      </c>
      <c r="J1123" s="25" t="str">
        <f>'Template Format ANALISIS I'!C114</f>
        <v>OH</v>
      </c>
      <c r="K1123" s="25" t="str">
        <f>'Template Format ANALISIS I'!D114</f>
        <v>Mandor</v>
      </c>
      <c r="L1123" s="42">
        <f>'Template Format ANALISIS I'!E114</f>
        <v>120000</v>
      </c>
      <c r="M1123" s="44">
        <f>'Template Format ANALISIS I'!F114</f>
        <v>1800</v>
      </c>
    </row>
    <row r="1124" spans="2:14" x14ac:dyDescent="0.3">
      <c r="F1124" s="4"/>
      <c r="I1124" s="25">
        <f>'Template Format ANALISIS I'!B115</f>
        <v>0.15</v>
      </c>
      <c r="J1124" s="25" t="str">
        <f>'Template Format ANALISIS I'!C115</f>
        <v>OH</v>
      </c>
      <c r="K1124" s="25" t="str">
        <f>'Template Format ANALISIS I'!D115</f>
        <v xml:space="preserve">Tukang </v>
      </c>
      <c r="L1124" s="42">
        <f>'Template Format ANALISIS I'!E115</f>
        <v>130000</v>
      </c>
      <c r="M1124" s="44">
        <f>'Template Format ANALISIS I'!F115</f>
        <v>19500</v>
      </c>
      <c r="N1124" s="1"/>
    </row>
    <row r="1125" spans="2:14" x14ac:dyDescent="0.3">
      <c r="F1125" s="4"/>
      <c r="I1125" s="25">
        <f>'Template Format ANALISIS I'!B116</f>
        <v>1.4999999999999999E-2</v>
      </c>
      <c r="J1125" s="25" t="str">
        <f>'Template Format ANALISIS I'!C116</f>
        <v>OH</v>
      </c>
      <c r="K1125" s="25" t="str">
        <f>'Template Format ANALISIS I'!D116</f>
        <v>Kepala Tukang</v>
      </c>
      <c r="L1125" s="42">
        <f>'Template Format ANALISIS I'!E116</f>
        <v>140000</v>
      </c>
      <c r="M1125" s="44">
        <f>'Template Format ANALISIS I'!F116</f>
        <v>2100</v>
      </c>
      <c r="N1125" s="1"/>
    </row>
    <row r="1126" spans="2:14" x14ac:dyDescent="0.3">
      <c r="F1126" s="4"/>
      <c r="I1126" s="25">
        <f>'Template Format ANALISIS I'!B117</f>
        <v>0.12480000000000001</v>
      </c>
      <c r="J1126" s="25" t="str">
        <f>'Template Format ANALISIS I'!C117</f>
        <v>Zak</v>
      </c>
      <c r="K1126" s="25" t="str">
        <f>'Template Format ANALISIS I'!D117</f>
        <v>Semen 50 Kg</v>
      </c>
      <c r="L1126" s="42">
        <f>'Template Format ANALISIS I'!E117</f>
        <v>75000</v>
      </c>
      <c r="M1126" s="44">
        <f>'Template Format ANALISIS I'!F117</f>
        <v>9360</v>
      </c>
      <c r="N1126" s="1"/>
    </row>
    <row r="1127" spans="2:14" x14ac:dyDescent="0.3">
      <c r="F1127" s="4"/>
      <c r="I1127" s="25">
        <f>'Template Format ANALISIS I'!B118</f>
        <v>2.3E-2</v>
      </c>
      <c r="J1127" s="25" t="str">
        <f>'Template Format ANALISIS I'!C118</f>
        <v>M3</v>
      </c>
      <c r="K1127" s="25" t="str">
        <f>'Template Format ANALISIS I'!D118</f>
        <v>Pasir Pasang</v>
      </c>
      <c r="L1127" s="42">
        <f>'Template Format ANALISIS I'!E118</f>
        <v>200000</v>
      </c>
      <c r="M1127" s="44">
        <f>'Template Format ANALISIS I'!F118</f>
        <v>4600</v>
      </c>
      <c r="N1127" s="1"/>
    </row>
    <row r="1128" spans="2:14" x14ac:dyDescent="0.3">
      <c r="F1128" s="4"/>
      <c r="J1128" s="25"/>
      <c r="K1128" s="25" t="str">
        <f>'Template Format ANALISIS I'!D119</f>
        <v>B.U &amp; Kentungan (10%)</v>
      </c>
      <c r="L1128" s="42"/>
      <c r="M1128" s="44">
        <f>'Template Format ANALISIS I'!F119</f>
        <v>7036</v>
      </c>
      <c r="N1128" s="1"/>
    </row>
    <row r="1129" spans="2:14" x14ac:dyDescent="0.3">
      <c r="F1129" s="4"/>
      <c r="N1129" s="1"/>
    </row>
    <row r="1130" spans="2:14" x14ac:dyDescent="0.3">
      <c r="B1130" s="13">
        <v>3</v>
      </c>
      <c r="C1130" s="16" t="s">
        <v>95</v>
      </c>
      <c r="D1130" s="61" t="s">
        <v>64</v>
      </c>
      <c r="E1130" s="11">
        <v>685.13460000000009</v>
      </c>
      <c r="F1130" s="140">
        <f>'Template Format ANALISIS I'!F129</f>
        <v>42872.5</v>
      </c>
      <c r="G1130" s="51">
        <f>F1130*E1130</f>
        <v>29373433.138500005</v>
      </c>
      <c r="I1130" s="25">
        <f>'Template Format ANALISIS I'!B123</f>
        <v>0.05</v>
      </c>
      <c r="J1130" s="25" t="str">
        <f>'Template Format ANALISIS I'!C123</f>
        <v>OH</v>
      </c>
      <c r="K1130" s="25" t="str">
        <f>'Template Format ANALISIS I'!D123</f>
        <v xml:space="preserve">Pekerja </v>
      </c>
      <c r="L1130" s="42">
        <f>'Template Format ANALISIS I'!E123</f>
        <v>110000</v>
      </c>
      <c r="M1130" s="44">
        <f>'Template Format ANALISIS I'!F123</f>
        <v>5500</v>
      </c>
      <c r="N1130" s="1"/>
    </row>
    <row r="1131" spans="2:14" x14ac:dyDescent="0.3">
      <c r="F1131" s="4"/>
      <c r="I1131" s="25">
        <f>'Template Format ANALISIS I'!B124</f>
        <v>0.01</v>
      </c>
      <c r="J1131" s="25" t="str">
        <f>'Template Format ANALISIS I'!C124</f>
        <v>OH</v>
      </c>
      <c r="K1131" s="25" t="str">
        <f>'Template Format ANALISIS I'!D124</f>
        <v>Mandor</v>
      </c>
      <c r="L1131" s="42">
        <f>'Template Format ANALISIS I'!E124</f>
        <v>120000</v>
      </c>
      <c r="M1131" s="44">
        <f>'Template Format ANALISIS I'!F124</f>
        <v>1200</v>
      </c>
      <c r="N1131" s="1"/>
    </row>
    <row r="1132" spans="2:14" x14ac:dyDescent="0.3">
      <c r="F1132" s="4"/>
      <c r="I1132" s="25">
        <f>'Template Format ANALISIS I'!B125</f>
        <v>0.2</v>
      </c>
      <c r="J1132" s="25" t="str">
        <f>'Template Format ANALISIS I'!C125</f>
        <v>OH</v>
      </c>
      <c r="K1132" s="25" t="str">
        <f>'Template Format ANALISIS I'!D125</f>
        <v xml:space="preserve">Tukang </v>
      </c>
      <c r="L1132" s="42">
        <f>'Template Format ANALISIS I'!E125</f>
        <v>130000</v>
      </c>
      <c r="M1132" s="44">
        <f>'Template Format ANALISIS I'!F125</f>
        <v>26000</v>
      </c>
      <c r="N1132" s="1"/>
    </row>
    <row r="1133" spans="2:14" x14ac:dyDescent="0.3">
      <c r="F1133" s="4"/>
      <c r="I1133" s="25">
        <f>'Template Format ANALISIS I'!B126</f>
        <v>0.01</v>
      </c>
      <c r="J1133" s="25" t="str">
        <f>'Template Format ANALISIS I'!C126</f>
        <v>OH</v>
      </c>
      <c r="K1133" s="25" t="str">
        <f>'Template Format ANALISIS I'!D126</f>
        <v>Kepala Tukang</v>
      </c>
      <c r="L1133" s="42">
        <f>'Template Format ANALISIS I'!E126</f>
        <v>140000</v>
      </c>
      <c r="M1133" s="44">
        <f>'Template Format ANALISIS I'!F126</f>
        <v>1400</v>
      </c>
      <c r="N1133" s="1"/>
    </row>
    <row r="1134" spans="2:14" x14ac:dyDescent="0.3">
      <c r="F1134" s="4"/>
      <c r="I1134" s="25">
        <f>'Template Format ANALISIS I'!B127</f>
        <v>6.5000000000000002E-2</v>
      </c>
      <c r="J1134" s="25" t="str">
        <f>'Template Format ANALISIS I'!C127</f>
        <v>Zak</v>
      </c>
      <c r="K1134" s="25" t="str">
        <f>'Template Format ANALISIS I'!D127</f>
        <v>Semen 50 Kg</v>
      </c>
      <c r="L1134" s="42">
        <f>'Template Format ANALISIS I'!E127</f>
        <v>75000</v>
      </c>
      <c r="M1134" s="44">
        <f>'Template Format ANALISIS I'!F127</f>
        <v>4875</v>
      </c>
      <c r="N1134" s="1"/>
    </row>
    <row r="1135" spans="2:14" x14ac:dyDescent="0.3">
      <c r="F1135" s="4"/>
      <c r="J1135" s="25"/>
      <c r="K1135" s="25" t="str">
        <f>'Template Format ANALISIS I'!D128</f>
        <v>B.U &amp; Kentungan (10%)</v>
      </c>
      <c r="L1135" s="42"/>
      <c r="M1135" s="44">
        <f>'Template Format ANALISIS I'!F128</f>
        <v>3897.5</v>
      </c>
      <c r="N1135" s="1"/>
    </row>
    <row r="1136" spans="2:14" x14ac:dyDescent="0.3">
      <c r="F1136" s="4"/>
    </row>
    <row r="1137" spans="2:14" x14ac:dyDescent="0.3">
      <c r="B1137" s="13">
        <v>4</v>
      </c>
      <c r="C1137" s="16" t="s">
        <v>97</v>
      </c>
      <c r="D1137" s="52" t="s">
        <v>64</v>
      </c>
      <c r="E1137" s="11">
        <v>187.4768</v>
      </c>
      <c r="F1137" s="140">
        <f>'Template Format ANALISIS I'!F140</f>
        <v>52910</v>
      </c>
      <c r="G1137" s="51">
        <f>F1137*E1137</f>
        <v>9919397.4879999999</v>
      </c>
      <c r="I1137" s="25">
        <f>'Template Format ANALISIS I'!B132</f>
        <v>0.05</v>
      </c>
      <c r="J1137" s="25" t="str">
        <f>'Template Format ANALISIS I'!C132</f>
        <v>OH</v>
      </c>
      <c r="K1137" s="25" t="str">
        <f>'Template Format ANALISIS I'!D132</f>
        <v xml:space="preserve">Pekerja </v>
      </c>
      <c r="L1137" s="42">
        <f>'Template Format ANALISIS I'!E132</f>
        <v>110000</v>
      </c>
      <c r="M1137" s="44">
        <f>'Template Format ANALISIS I'!F132</f>
        <v>5500</v>
      </c>
      <c r="N1137" s="1"/>
    </row>
    <row r="1138" spans="2:14" x14ac:dyDescent="0.3">
      <c r="F1138" s="4"/>
      <c r="I1138" s="25">
        <f>'Template Format ANALISIS I'!B133</f>
        <v>2.5000000000000001E-3</v>
      </c>
      <c r="J1138" s="25" t="str">
        <f>'Template Format ANALISIS I'!C133</f>
        <v>OH</v>
      </c>
      <c r="K1138" s="25" t="str">
        <f>'Template Format ANALISIS I'!D133</f>
        <v>Mandor</v>
      </c>
      <c r="L1138" s="42">
        <f>'Template Format ANALISIS I'!E133</f>
        <v>120000</v>
      </c>
      <c r="M1138" s="44">
        <f>'Template Format ANALISIS I'!F133</f>
        <v>300</v>
      </c>
    </row>
    <row r="1139" spans="2:14" x14ac:dyDescent="0.3">
      <c r="F1139" s="4"/>
      <c r="I1139" s="25">
        <f>'Template Format ANALISIS I'!B134</f>
        <v>7.4999999999999997E-2</v>
      </c>
      <c r="J1139" s="25" t="str">
        <f>'Template Format ANALISIS I'!C134</f>
        <v>OH</v>
      </c>
      <c r="K1139" s="25" t="str">
        <f>'Template Format ANALISIS I'!D134</f>
        <v xml:space="preserve">Tukang </v>
      </c>
      <c r="L1139" s="42">
        <f>'Template Format ANALISIS I'!E134</f>
        <v>130000</v>
      </c>
      <c r="M1139" s="44">
        <f>'Template Format ANALISIS I'!F134</f>
        <v>9750</v>
      </c>
    </row>
    <row r="1140" spans="2:14" x14ac:dyDescent="0.3">
      <c r="F1140" s="4"/>
      <c r="I1140" s="25">
        <f>'Template Format ANALISIS I'!B135</f>
        <v>7.4999999999999997E-3</v>
      </c>
      <c r="J1140" s="25" t="str">
        <f>'Template Format ANALISIS I'!C135</f>
        <v>OH</v>
      </c>
      <c r="K1140" s="25" t="str">
        <f>'Template Format ANALISIS I'!D135</f>
        <v>Kepala Tukang</v>
      </c>
      <c r="L1140" s="42">
        <f>'Template Format ANALISIS I'!E135</f>
        <v>140000</v>
      </c>
      <c r="M1140" s="44">
        <f>'Template Format ANALISIS I'!F135</f>
        <v>1050</v>
      </c>
    </row>
    <row r="1141" spans="2:14" x14ac:dyDescent="0.3">
      <c r="F1141" s="4"/>
      <c r="I1141" s="25">
        <f>'Template Format ANALISIS I'!B136</f>
        <v>0.3</v>
      </c>
      <c r="J1141" s="25" t="str">
        <f>'Template Format ANALISIS I'!C136</f>
        <v>Kg</v>
      </c>
      <c r="K1141" s="25" t="str">
        <f>'Template Format ANALISIS I'!D136</f>
        <v>Cat Tembok</v>
      </c>
      <c r="L1141" s="42">
        <f>'Template Format ANALISIS I'!E136</f>
        <v>80000</v>
      </c>
      <c r="M1141" s="44">
        <f>'Template Format ANALISIS I'!F136</f>
        <v>24000</v>
      </c>
    </row>
    <row r="1142" spans="2:14" x14ac:dyDescent="0.3">
      <c r="F1142" s="4"/>
      <c r="I1142" s="25">
        <f>'Template Format ANALISIS I'!B137</f>
        <v>0.15</v>
      </c>
      <c r="J1142" s="25" t="str">
        <f>'Template Format ANALISIS I'!C137</f>
        <v>Kg</v>
      </c>
      <c r="K1142" s="25" t="str">
        <f>'Template Format ANALISIS I'!D137</f>
        <v>Cat Dasar</v>
      </c>
      <c r="L1142" s="42">
        <f>'Template Format ANALISIS I'!E137</f>
        <v>45000</v>
      </c>
      <c r="M1142" s="44">
        <f>'Template Format ANALISIS I'!F137</f>
        <v>6750</v>
      </c>
    </row>
    <row r="1143" spans="2:14" x14ac:dyDescent="0.3">
      <c r="F1143" s="4"/>
      <c r="I1143" s="25">
        <f>'Template Format ANALISIS I'!B138</f>
        <v>0.1</v>
      </c>
      <c r="J1143" s="25" t="str">
        <f>'Template Format ANALISIS I'!C138</f>
        <v>Lbr</v>
      </c>
      <c r="K1143" s="25" t="str">
        <f>'Template Format ANALISIS I'!D138</f>
        <v>Kertas Gosok</v>
      </c>
      <c r="L1143" s="42">
        <f>'Template Format ANALISIS I'!E138</f>
        <v>7500</v>
      </c>
      <c r="M1143" s="44">
        <f>'Template Format ANALISIS I'!F138</f>
        <v>750</v>
      </c>
    </row>
    <row r="1144" spans="2:14" x14ac:dyDescent="0.3">
      <c r="F1144" s="4"/>
      <c r="J1144" s="25"/>
      <c r="K1144" s="25" t="str">
        <f>'Template Format ANALISIS I'!D139</f>
        <v>B.U &amp; Kentungan (10%)</v>
      </c>
      <c r="L1144" s="42">
        <f>'Template Format ANALISIS I'!E139</f>
        <v>0</v>
      </c>
      <c r="M1144" s="44">
        <f>'Template Format ANALISIS I'!F139</f>
        <v>4810</v>
      </c>
    </row>
    <row r="1145" spans="2:14" x14ac:dyDescent="0.3">
      <c r="F1145" s="4"/>
    </row>
    <row r="1146" spans="2:14" x14ac:dyDescent="0.3">
      <c r="B1146" s="13">
        <v>5</v>
      </c>
      <c r="C1146" s="16" t="s">
        <v>99</v>
      </c>
      <c r="D1146" s="52" t="s">
        <v>64</v>
      </c>
      <c r="E1146" s="11">
        <v>497.65780000000007</v>
      </c>
      <c r="F1146" s="140">
        <f>'Template Format ANALISIS I'!F81</f>
        <v>46475</v>
      </c>
      <c r="G1146" s="51">
        <f>F1146*E1146</f>
        <v>23128646.255000003</v>
      </c>
      <c r="I1146" s="25">
        <f>'Template Format ANALISIS I'!B73</f>
        <v>0.05</v>
      </c>
      <c r="J1146" s="25" t="str">
        <f>'Template Format ANALISIS I'!C73</f>
        <v>OH</v>
      </c>
      <c r="K1146" s="25" t="str">
        <f>'Template Format ANALISIS I'!D73</f>
        <v xml:space="preserve">Pekerja </v>
      </c>
      <c r="L1146" s="42">
        <f>'Template Format ANALISIS I'!E73</f>
        <v>110000</v>
      </c>
      <c r="M1146" s="44">
        <f>'Template Format ANALISIS I'!F73</f>
        <v>5500</v>
      </c>
    </row>
    <row r="1147" spans="2:14" x14ac:dyDescent="0.3">
      <c r="F1147" s="4"/>
      <c r="I1147" s="25">
        <f>'Template Format ANALISIS I'!B74</f>
        <v>2.5000000000000001E-3</v>
      </c>
      <c r="J1147" s="25" t="str">
        <f>'Template Format ANALISIS I'!C74</f>
        <v>OH</v>
      </c>
      <c r="K1147" s="25" t="str">
        <f>'Template Format ANALISIS I'!D74</f>
        <v>Mandor</v>
      </c>
      <c r="L1147" s="42">
        <f>'Template Format ANALISIS I'!E74</f>
        <v>120000</v>
      </c>
      <c r="M1147" s="44">
        <f>'Template Format ANALISIS I'!F74</f>
        <v>300</v>
      </c>
    </row>
    <row r="1148" spans="2:14" x14ac:dyDescent="0.3">
      <c r="F1148" s="4"/>
      <c r="I1148" s="25">
        <f>'Template Format ANALISIS I'!B75</f>
        <v>7.4999999999999997E-2</v>
      </c>
      <c r="J1148" s="25" t="str">
        <f>'Template Format ANALISIS I'!C75</f>
        <v>OH</v>
      </c>
      <c r="K1148" s="25" t="str">
        <f>'Template Format ANALISIS I'!D75</f>
        <v xml:space="preserve">Tukang </v>
      </c>
      <c r="L1148" s="42">
        <f>'Template Format ANALISIS I'!E75</f>
        <v>130000</v>
      </c>
      <c r="M1148" s="44">
        <f>'Template Format ANALISIS I'!F75</f>
        <v>9750</v>
      </c>
    </row>
    <row r="1149" spans="2:14" x14ac:dyDescent="0.3">
      <c r="F1149" s="4"/>
      <c r="I1149" s="25">
        <f>'Template Format ANALISIS I'!B76</f>
        <v>7.4999999999999997E-3</v>
      </c>
      <c r="J1149" s="25" t="str">
        <f>'Template Format ANALISIS I'!C76</f>
        <v>OH</v>
      </c>
      <c r="K1149" s="25" t="str">
        <f>'Template Format ANALISIS I'!D76</f>
        <v>Kepala Tukang</v>
      </c>
      <c r="L1149" s="42">
        <f>'Template Format ANALISIS I'!E76</f>
        <v>140000</v>
      </c>
      <c r="M1149" s="44">
        <f>'Template Format ANALISIS I'!F76</f>
        <v>1050</v>
      </c>
    </row>
    <row r="1150" spans="2:14" x14ac:dyDescent="0.3">
      <c r="F1150" s="4"/>
      <c r="I1150" s="25">
        <f>'Template Format ANALISIS I'!B77</f>
        <v>0.3</v>
      </c>
      <c r="J1150" s="25" t="str">
        <f>'Template Format ANALISIS I'!C77</f>
        <v>Kg</v>
      </c>
      <c r="K1150" s="25" t="str">
        <f>'Template Format ANALISIS I'!D77</f>
        <v>Cat Tembok</v>
      </c>
      <c r="L1150" s="42">
        <f>'Template Format ANALISIS I'!E77</f>
        <v>60500</v>
      </c>
      <c r="M1150" s="44">
        <f>'Template Format ANALISIS I'!F77</f>
        <v>18150</v>
      </c>
    </row>
    <row r="1151" spans="2:14" x14ac:dyDescent="0.3">
      <c r="F1151" s="4"/>
      <c r="I1151" s="25">
        <f>'Template Format ANALISIS I'!B78</f>
        <v>0.15</v>
      </c>
      <c r="J1151" s="25" t="str">
        <f>'Template Format ANALISIS I'!C78</f>
        <v>Kg</v>
      </c>
      <c r="K1151" s="25" t="str">
        <f>'Template Format ANALISIS I'!D78</f>
        <v>Cat Dasar</v>
      </c>
      <c r="L1151" s="42">
        <f>'Template Format ANALISIS I'!E78</f>
        <v>45000</v>
      </c>
      <c r="M1151" s="44">
        <f>'Template Format ANALISIS I'!F78</f>
        <v>6750</v>
      </c>
    </row>
    <row r="1152" spans="2:14" x14ac:dyDescent="0.3">
      <c r="F1152" s="4"/>
      <c r="I1152" s="25">
        <f>'Template Format ANALISIS I'!B79</f>
        <v>0.1</v>
      </c>
      <c r="J1152" s="25" t="str">
        <f>'Template Format ANALISIS I'!C79</f>
        <v>Lbr</v>
      </c>
      <c r="K1152" s="25" t="str">
        <f>'Template Format ANALISIS I'!D79</f>
        <v>Kertas Gosok</v>
      </c>
      <c r="L1152" s="42">
        <f>'Template Format ANALISIS I'!E79</f>
        <v>7500</v>
      </c>
      <c r="M1152" s="44">
        <f>'Template Format ANALISIS I'!F79</f>
        <v>750</v>
      </c>
    </row>
    <row r="1153" spans="2:13" x14ac:dyDescent="0.3">
      <c r="F1153" s="4"/>
      <c r="J1153" s="25"/>
      <c r="K1153" s="25" t="str">
        <f>'Template Format ANALISIS I'!D80</f>
        <v>B.U &amp; Kentungan (10%)</v>
      </c>
      <c r="L1153" s="42"/>
      <c r="M1153" s="44">
        <f>'Template Format ANALISIS I'!F80</f>
        <v>4225</v>
      </c>
    </row>
    <row r="1154" spans="2:13" x14ac:dyDescent="0.3">
      <c r="F1154" s="4"/>
      <c r="J1154" s="25"/>
      <c r="K1154" s="25"/>
      <c r="L1154" s="42"/>
      <c r="M1154" s="44"/>
    </row>
    <row r="1155" spans="2:13" x14ac:dyDescent="0.3">
      <c r="B1155" s="13">
        <v>7</v>
      </c>
      <c r="C1155" s="1" t="s">
        <v>235</v>
      </c>
      <c r="D1155" s="2" t="s">
        <v>64</v>
      </c>
      <c r="E1155" s="11">
        <v>32.520000000000003</v>
      </c>
      <c r="F1155" s="111">
        <f>'Template Format ANALISIS I'!F366 - 55368</f>
        <v>249057</v>
      </c>
      <c r="G1155" s="36">
        <f>F1155*E1155</f>
        <v>8099333.6400000006</v>
      </c>
      <c r="I1155" s="25">
        <f>'Template Format ANALISIS I'!B358</f>
        <v>0.4</v>
      </c>
      <c r="J1155" s="25" t="str">
        <f>'Template Format ANALISIS I'!C358</f>
        <v>OH</v>
      </c>
      <c r="K1155" s="25" t="str">
        <f>'Template Format ANALISIS I'!D358</f>
        <v xml:space="preserve">Pekerja </v>
      </c>
      <c r="L1155" s="42">
        <f>'Template Format ANALISIS I'!E358</f>
        <v>110000</v>
      </c>
      <c r="M1155" s="44">
        <f>'Template Format ANALISIS I'!F358</f>
        <v>44000</v>
      </c>
    </row>
    <row r="1156" spans="2:13" x14ac:dyDescent="0.3">
      <c r="I1156" s="25">
        <f>'Template Format ANALISIS I'!B359</f>
        <v>4.4999999999999998E-2</v>
      </c>
      <c r="J1156" s="25" t="str">
        <f>'Template Format ANALISIS I'!C359</f>
        <v>OH</v>
      </c>
      <c r="K1156" s="25" t="str">
        <f>'Template Format ANALISIS I'!D359</f>
        <v>Mandor</v>
      </c>
      <c r="L1156" s="42">
        <f>'Template Format ANALISIS I'!E359</f>
        <v>120000</v>
      </c>
      <c r="M1156" s="44">
        <f>'Template Format ANALISIS I'!F359</f>
        <v>5400</v>
      </c>
    </row>
    <row r="1157" spans="2:13" x14ac:dyDescent="0.3">
      <c r="I1157" s="25">
        <f>'Template Format ANALISIS I'!B360</f>
        <v>0.45</v>
      </c>
      <c r="J1157" s="25" t="str">
        <f>'Template Format ANALISIS I'!C360</f>
        <v>OH</v>
      </c>
      <c r="K1157" s="25" t="str">
        <f>'Template Format ANALISIS I'!D360</f>
        <v xml:space="preserve">Tukang </v>
      </c>
      <c r="L1157" s="42">
        <f>'Template Format ANALISIS I'!E360</f>
        <v>130000</v>
      </c>
      <c r="M1157" s="44">
        <f>'Template Format ANALISIS I'!F360</f>
        <v>58500</v>
      </c>
    </row>
    <row r="1158" spans="2:13" x14ac:dyDescent="0.3">
      <c r="I1158" s="25">
        <f>'Template Format ANALISIS I'!B361</f>
        <v>4.4999999999999998E-2</v>
      </c>
      <c r="J1158" s="25" t="str">
        <f>'Template Format ANALISIS I'!C361</f>
        <v>OH</v>
      </c>
      <c r="K1158" s="25" t="str">
        <f>'Template Format ANALISIS I'!D361</f>
        <v>Kepala Tukang</v>
      </c>
      <c r="L1158" s="42">
        <f>'Template Format ANALISIS I'!E361</f>
        <v>140000</v>
      </c>
      <c r="M1158" s="44">
        <f>'Template Format ANALISIS I'!F361</f>
        <v>6300</v>
      </c>
    </row>
    <row r="1159" spans="2:13" x14ac:dyDescent="0.3">
      <c r="I1159" s="25">
        <f>'Template Format ANALISIS I'!B362</f>
        <v>1</v>
      </c>
      <c r="J1159" s="25" t="str">
        <f>'Template Format ANALISIS I'!C362</f>
        <v>Dos</v>
      </c>
      <c r="K1159" s="25" t="str">
        <f>'Template Format ANALISIS I'!D362</f>
        <v>Tegel</v>
      </c>
      <c r="L1159" s="42">
        <f>'Template Format ANALISIS I'!E362</f>
        <v>145000</v>
      </c>
      <c r="M1159" s="44">
        <f>'Template Format ANALISIS I'!F362</f>
        <v>145000</v>
      </c>
    </row>
    <row r="1160" spans="2:13" x14ac:dyDescent="0.3">
      <c r="I1160" s="25">
        <f>'Template Format ANALISIS I'!B363</f>
        <v>1.7999999999999999E-2</v>
      </c>
      <c r="J1160" s="25" t="str">
        <f>'Template Format ANALISIS I'!C363</f>
        <v>M3</v>
      </c>
      <c r="K1160" s="25" t="str">
        <f>'Template Format ANALISIS I'!D363</f>
        <v>Pasir Pasang</v>
      </c>
      <c r="L1160" s="42">
        <f>'Template Format ANALISIS I'!E363</f>
        <v>200000</v>
      </c>
      <c r="M1160" s="44">
        <f>'Template Format ANALISIS I'!F363</f>
        <v>3599.9999999999995</v>
      </c>
    </row>
    <row r="1161" spans="2:13" x14ac:dyDescent="0.3">
      <c r="I1161" s="25">
        <f>'Template Format ANALISIS I'!B364</f>
        <v>9.3000000000000007</v>
      </c>
      <c r="J1161" s="25" t="str">
        <f>'Template Format ANALISIS I'!C364</f>
        <v>Kg</v>
      </c>
      <c r="K1161" s="25" t="str">
        <f>'Template Format ANALISIS I'!D364</f>
        <v>Semen 50 Kg</v>
      </c>
      <c r="L1161" s="42">
        <f>'Template Format ANALISIS I'!E364</f>
        <v>1500</v>
      </c>
      <c r="M1161" s="44">
        <f>'Template Format ANALISIS I'!F364</f>
        <v>13950.000000000002</v>
      </c>
    </row>
    <row r="1162" spans="2:13" x14ac:dyDescent="0.3">
      <c r="J1162" s="25"/>
      <c r="K1162" s="25" t="str">
        <f>'Template Format ANALISIS I'!D365</f>
        <v>B.U &amp; Kentungan (10%)</v>
      </c>
      <c r="L1162" s="42">
        <f>'Template Format ANALISIS I'!E365</f>
        <v>0</v>
      </c>
      <c r="M1162" s="44">
        <f>'Template Format ANALISIS I'!F365</f>
        <v>27675</v>
      </c>
    </row>
    <row r="1163" spans="2:13" x14ac:dyDescent="0.3">
      <c r="F1163" s="4"/>
    </row>
    <row r="1164" spans="2:13" x14ac:dyDescent="0.3">
      <c r="B1164" s="71" t="s">
        <v>249</v>
      </c>
      <c r="C1164" s="10" t="s">
        <v>39</v>
      </c>
      <c r="J1164" s="25"/>
      <c r="K1164" s="25"/>
      <c r="L1164" s="42"/>
      <c r="M1164" s="44"/>
    </row>
    <row r="1165" spans="2:13" x14ac:dyDescent="0.3">
      <c r="B1165" s="38">
        <v>1</v>
      </c>
      <c r="C1165" s="32" t="s">
        <v>209</v>
      </c>
      <c r="D1165" s="34" t="s">
        <v>64</v>
      </c>
      <c r="E1165" s="35">
        <v>194.3</v>
      </c>
      <c r="F1165" s="110">
        <f>'Template Format ANALISIS I'!F334 - 291381</f>
        <v>293104</v>
      </c>
      <c r="G1165" s="36">
        <f>F1165*E1165</f>
        <v>56950107.200000003</v>
      </c>
      <c r="H1165" s="32"/>
      <c r="I1165" s="37">
        <f>'Template Format ANALISIS I'!B326</f>
        <v>1</v>
      </c>
      <c r="J1165" s="37" t="str">
        <f>'Template Format ANALISIS I'!C326</f>
        <v>OH</v>
      </c>
      <c r="K1165" s="37" t="str">
        <f>'Template Format ANALISIS I'!D326</f>
        <v xml:space="preserve">Pekerja </v>
      </c>
      <c r="L1165" s="66">
        <f>'Template Format ANALISIS I'!E326</f>
        <v>110000</v>
      </c>
      <c r="M1165" s="73">
        <f>'Template Format ANALISIS I'!F326</f>
        <v>110000</v>
      </c>
    </row>
    <row r="1166" spans="2:13" x14ac:dyDescent="0.3">
      <c r="B1166" s="38"/>
      <c r="C1166" s="32"/>
      <c r="D1166" s="34"/>
      <c r="E1166" s="35"/>
      <c r="F1166" s="66"/>
      <c r="G1166" s="36"/>
      <c r="H1166" s="32"/>
      <c r="I1166" s="37">
        <f>'Template Format ANALISIS I'!B327</f>
        <v>4.4999999999999998E-2</v>
      </c>
      <c r="J1166" s="37" t="str">
        <f>'Template Format ANALISIS I'!C327</f>
        <v>OH</v>
      </c>
      <c r="K1166" s="37" t="str">
        <f>'Template Format ANALISIS I'!D327</f>
        <v>Mandor</v>
      </c>
      <c r="L1166" s="66">
        <f>'Template Format ANALISIS I'!E327</f>
        <v>120000</v>
      </c>
      <c r="M1166" s="73">
        <f>'Template Format ANALISIS I'!F327</f>
        <v>5400</v>
      </c>
    </row>
    <row r="1167" spans="2:13" x14ac:dyDescent="0.3">
      <c r="B1167" s="38"/>
      <c r="C1167" s="32"/>
      <c r="D1167" s="34"/>
      <c r="E1167" s="35"/>
      <c r="F1167" s="66"/>
      <c r="G1167" s="36"/>
      <c r="H1167" s="32"/>
      <c r="I1167" s="37">
        <f>'Template Format ANALISIS I'!B328</f>
        <v>0.45</v>
      </c>
      <c r="J1167" s="37" t="str">
        <f>'Template Format ANALISIS I'!C328</f>
        <v>OH</v>
      </c>
      <c r="K1167" s="37" t="str">
        <f>'Template Format ANALISIS I'!D328</f>
        <v xml:space="preserve">Tukang </v>
      </c>
      <c r="L1167" s="66">
        <f>'Template Format ANALISIS I'!E328</f>
        <v>130000</v>
      </c>
      <c r="M1167" s="73">
        <f>'Template Format ANALISIS I'!F328</f>
        <v>58500</v>
      </c>
    </row>
    <row r="1168" spans="2:13" x14ac:dyDescent="0.3">
      <c r="B1168" s="38"/>
      <c r="C1168" s="32"/>
      <c r="D1168" s="34"/>
      <c r="E1168" s="35"/>
      <c r="F1168" s="66"/>
      <c r="G1168" s="36"/>
      <c r="H1168" s="32"/>
      <c r="I1168" s="37">
        <f>'Template Format ANALISIS I'!B329</f>
        <v>4.4999999999999998E-2</v>
      </c>
      <c r="J1168" s="37" t="str">
        <f>'Template Format ANALISIS I'!C329</f>
        <v>OH</v>
      </c>
      <c r="K1168" s="37" t="str">
        <f>'Template Format ANALISIS I'!D329</f>
        <v>Kepala Tukang</v>
      </c>
      <c r="L1168" s="66">
        <f>'Template Format ANALISIS I'!E329</f>
        <v>140000</v>
      </c>
      <c r="M1168" s="73">
        <f>'Template Format ANALISIS I'!F329</f>
        <v>6300</v>
      </c>
    </row>
    <row r="1169" spans="2:13" x14ac:dyDescent="0.3">
      <c r="B1169" s="38"/>
      <c r="C1169" s="32"/>
      <c r="D1169" s="34"/>
      <c r="E1169" s="35"/>
      <c r="F1169" s="66"/>
      <c r="G1169" s="36"/>
      <c r="H1169" s="32"/>
      <c r="I1169" s="37">
        <f>'Template Format ANALISIS I'!B330</f>
        <v>1.1000000000000001</v>
      </c>
      <c r="J1169" s="37" t="str">
        <f>'Template Format ANALISIS I'!C330</f>
        <v>Dos</v>
      </c>
      <c r="K1169" s="37" t="str">
        <f>'Template Format ANALISIS I'!D330</f>
        <v>Tegel</v>
      </c>
      <c r="L1169" s="66">
        <f>'Template Format ANALISIS I'!E330</f>
        <v>300000</v>
      </c>
      <c r="M1169" s="73">
        <f>'Template Format ANALISIS I'!F330</f>
        <v>330000</v>
      </c>
    </row>
    <row r="1170" spans="2:13" x14ac:dyDescent="0.3">
      <c r="B1170" s="38"/>
      <c r="C1170" s="32"/>
      <c r="D1170" s="34"/>
      <c r="E1170" s="35"/>
      <c r="F1170" s="66"/>
      <c r="G1170" s="36"/>
      <c r="H1170" s="32"/>
      <c r="I1170" s="37">
        <f>'Template Format ANALISIS I'!B331</f>
        <v>3.5999999999999997E-2</v>
      </c>
      <c r="J1170" s="37" t="str">
        <f>'Template Format ANALISIS I'!C331</f>
        <v>M3</v>
      </c>
      <c r="K1170" s="37" t="str">
        <f>'Template Format ANALISIS I'!D331</f>
        <v>Pasir Pasang</v>
      </c>
      <c r="L1170" s="66">
        <f>'Template Format ANALISIS I'!E331</f>
        <v>200000</v>
      </c>
      <c r="M1170" s="73">
        <f>'Template Format ANALISIS I'!F331</f>
        <v>7199.9999999999991</v>
      </c>
    </row>
    <row r="1171" spans="2:13" x14ac:dyDescent="0.3">
      <c r="B1171" s="38"/>
      <c r="C1171" s="32"/>
      <c r="D1171" s="34"/>
      <c r="E1171" s="35"/>
      <c r="F1171" s="66"/>
      <c r="G1171" s="36"/>
      <c r="H1171" s="32"/>
      <c r="I1171" s="37">
        <f>'Template Format ANALISIS I'!B332</f>
        <v>9.3000000000000007</v>
      </c>
      <c r="J1171" s="37" t="str">
        <f>'Template Format ANALISIS I'!C332</f>
        <v>Kg</v>
      </c>
      <c r="K1171" s="37" t="str">
        <f>'Template Format ANALISIS I'!D332</f>
        <v>Semen 50 Kg</v>
      </c>
      <c r="L1171" s="66">
        <f>'Template Format ANALISIS I'!E332</f>
        <v>1500</v>
      </c>
      <c r="M1171" s="73">
        <f>'Template Format ANALISIS I'!F332</f>
        <v>13950.000000000002</v>
      </c>
    </row>
    <row r="1172" spans="2:13" x14ac:dyDescent="0.3">
      <c r="B1172" s="38"/>
      <c r="C1172" s="32"/>
      <c r="D1172" s="34"/>
      <c r="E1172" s="35"/>
      <c r="F1172" s="66"/>
      <c r="G1172" s="36"/>
      <c r="H1172" s="32"/>
      <c r="I1172" s="37"/>
      <c r="J1172" s="37"/>
      <c r="K1172" s="37" t="str">
        <f>'Template Format ANALISIS I'!D333</f>
        <v>B.U &amp; Kentungan (10%)</v>
      </c>
      <c r="L1172" s="66"/>
      <c r="M1172" s="73">
        <f>'Template Format ANALISIS I'!F333</f>
        <v>53135</v>
      </c>
    </row>
    <row r="1173" spans="2:13" x14ac:dyDescent="0.3">
      <c r="B1173" s="38"/>
      <c r="C1173" s="32"/>
      <c r="D1173" s="34"/>
      <c r="E1173" s="35"/>
      <c r="F1173" s="66"/>
      <c r="G1173" s="36"/>
      <c r="H1173" s="32"/>
      <c r="I1173" s="37"/>
      <c r="J1173" s="66"/>
      <c r="K1173" s="66"/>
      <c r="L1173" s="66"/>
      <c r="M1173" s="73"/>
    </row>
    <row r="1174" spans="2:13" x14ac:dyDescent="0.3">
      <c r="B1174" s="38">
        <v>2</v>
      </c>
      <c r="C1174" s="32" t="s">
        <v>210</v>
      </c>
      <c r="D1174" s="34" t="s">
        <v>64</v>
      </c>
      <c r="E1174" s="35">
        <v>15</v>
      </c>
      <c r="F1174" s="110">
        <f>'Template Format ANALISIS I'!F345 - 66973</f>
        <v>249057</v>
      </c>
      <c r="G1174" s="36">
        <f>F1174*E1174</f>
        <v>3735855</v>
      </c>
      <c r="H1174" s="32"/>
      <c r="I1174" s="37">
        <f>'Template Format ANALISIS I'!B337</f>
        <v>0.7</v>
      </c>
      <c r="J1174" s="37" t="str">
        <f>'Template Format ANALISIS I'!C337</f>
        <v>OH</v>
      </c>
      <c r="K1174" s="37" t="str">
        <f>'Template Format ANALISIS I'!D337</f>
        <v xml:space="preserve">Pekerja </v>
      </c>
      <c r="L1174" s="66">
        <f>'Template Format ANALISIS I'!E337</f>
        <v>110000</v>
      </c>
      <c r="M1174" s="73">
        <f>'Template Format ANALISIS I'!F337</f>
        <v>77000</v>
      </c>
    </row>
    <row r="1175" spans="2:13" x14ac:dyDescent="0.3">
      <c r="B1175" s="38"/>
      <c r="C1175" s="32"/>
      <c r="D1175" s="34"/>
      <c r="E1175" s="35"/>
      <c r="F1175" s="66"/>
      <c r="G1175" s="36"/>
      <c r="H1175" s="32"/>
      <c r="I1175" s="37">
        <f>'Template Format ANALISIS I'!B338</f>
        <v>3.5000000000000003E-2</v>
      </c>
      <c r="J1175" s="37" t="str">
        <f>'Template Format ANALISIS I'!C338</f>
        <v>OH</v>
      </c>
      <c r="K1175" s="37" t="str">
        <f>'Template Format ANALISIS I'!D338</f>
        <v>Mandor</v>
      </c>
      <c r="L1175" s="66">
        <f>'Template Format ANALISIS I'!E338</f>
        <v>120000</v>
      </c>
      <c r="M1175" s="73">
        <f>'Template Format ANALISIS I'!F338</f>
        <v>4200</v>
      </c>
    </row>
    <row r="1176" spans="2:13" x14ac:dyDescent="0.3">
      <c r="B1176" s="38"/>
      <c r="C1176" s="32"/>
      <c r="D1176" s="34"/>
      <c r="E1176" s="35"/>
      <c r="F1176" s="66"/>
      <c r="G1176" s="36"/>
      <c r="H1176" s="32"/>
      <c r="I1176" s="37">
        <f>'Template Format ANALISIS I'!B339</f>
        <v>0.35</v>
      </c>
      <c r="J1176" s="37" t="str">
        <f>'Template Format ANALISIS I'!C339</f>
        <v>OH</v>
      </c>
      <c r="K1176" s="37" t="str">
        <f>'Template Format ANALISIS I'!D339</f>
        <v xml:space="preserve">Tukang </v>
      </c>
      <c r="L1176" s="66">
        <f>'Template Format ANALISIS I'!E339</f>
        <v>130000</v>
      </c>
      <c r="M1176" s="73">
        <f>'Template Format ANALISIS I'!F339</f>
        <v>45500</v>
      </c>
    </row>
    <row r="1177" spans="2:13" x14ac:dyDescent="0.3">
      <c r="B1177" s="38"/>
      <c r="C1177" s="32"/>
      <c r="D1177" s="34"/>
      <c r="E1177" s="35"/>
      <c r="F1177" s="66"/>
      <c r="G1177" s="36"/>
      <c r="H1177" s="32"/>
      <c r="I1177" s="37">
        <f>'Template Format ANALISIS I'!B340</f>
        <v>3.5000000000000003E-2</v>
      </c>
      <c r="J1177" s="37" t="str">
        <f>'Template Format ANALISIS I'!C340</f>
        <v>OH</v>
      </c>
      <c r="K1177" s="37" t="str">
        <f>'Template Format ANALISIS I'!D340</f>
        <v>Kepala Tukang</v>
      </c>
      <c r="L1177" s="66">
        <f>'Template Format ANALISIS I'!E340</f>
        <v>140000</v>
      </c>
      <c r="M1177" s="73">
        <f>'Template Format ANALISIS I'!F340</f>
        <v>4900.0000000000009</v>
      </c>
    </row>
    <row r="1178" spans="2:13" x14ac:dyDescent="0.3">
      <c r="B1178" s="38"/>
      <c r="C1178" s="32"/>
      <c r="D1178" s="34"/>
      <c r="E1178" s="35"/>
      <c r="F1178" s="66"/>
      <c r="G1178" s="36"/>
      <c r="H1178" s="32"/>
      <c r="I1178" s="37">
        <f>'Template Format ANALISIS I'!B341</f>
        <v>1.1000000000000001</v>
      </c>
      <c r="J1178" s="37" t="str">
        <f>'Template Format ANALISIS I'!C341</f>
        <v>Dos</v>
      </c>
      <c r="K1178" s="37" t="str">
        <f>'Template Format ANALISIS I'!D341</f>
        <v>Tegel</v>
      </c>
      <c r="L1178" s="66">
        <f>'Template Format ANALISIS I'!E341</f>
        <v>120000</v>
      </c>
      <c r="M1178" s="73">
        <f>'Template Format ANALISIS I'!F341</f>
        <v>132000</v>
      </c>
    </row>
    <row r="1179" spans="2:13" x14ac:dyDescent="0.3">
      <c r="B1179" s="38"/>
      <c r="C1179" s="32"/>
      <c r="D1179" s="34"/>
      <c r="E1179" s="35"/>
      <c r="F1179" s="66"/>
      <c r="G1179" s="36"/>
      <c r="H1179" s="32"/>
      <c r="I1179" s="37">
        <f>'Template Format ANALISIS I'!B342</f>
        <v>4.4999999999999998E-2</v>
      </c>
      <c r="J1179" s="37" t="str">
        <f>'Template Format ANALISIS I'!C342</f>
        <v>M3</v>
      </c>
      <c r="K1179" s="37" t="str">
        <f>'Template Format ANALISIS I'!D342</f>
        <v>Pasir Pasang</v>
      </c>
      <c r="L1179" s="66">
        <f>'Template Format ANALISIS I'!E342</f>
        <v>200000</v>
      </c>
      <c r="M1179" s="73">
        <f>'Template Format ANALISIS I'!F342</f>
        <v>9000</v>
      </c>
    </row>
    <row r="1180" spans="2:13" x14ac:dyDescent="0.3">
      <c r="B1180" s="38"/>
      <c r="C1180" s="32"/>
      <c r="D1180" s="34"/>
      <c r="E1180" s="35"/>
      <c r="F1180" s="66"/>
      <c r="G1180" s="36"/>
      <c r="H1180" s="32"/>
      <c r="I1180" s="37">
        <f>'Template Format ANALISIS I'!B343</f>
        <v>9.8000000000000007</v>
      </c>
      <c r="J1180" s="37" t="str">
        <f>'Template Format ANALISIS I'!C343</f>
        <v>Kg</v>
      </c>
      <c r="K1180" s="37" t="str">
        <f>'Template Format ANALISIS I'!D343</f>
        <v>Semen 50 Kg</v>
      </c>
      <c r="L1180" s="66">
        <f>'Template Format ANALISIS I'!E343</f>
        <v>1500</v>
      </c>
      <c r="M1180" s="73">
        <f>'Template Format ANALISIS I'!F343</f>
        <v>14700.000000000002</v>
      </c>
    </row>
    <row r="1181" spans="2:13" x14ac:dyDescent="0.3">
      <c r="B1181" s="38"/>
      <c r="C1181" s="32"/>
      <c r="D1181" s="34"/>
      <c r="E1181" s="35"/>
      <c r="F1181" s="66"/>
      <c r="G1181" s="36"/>
      <c r="H1181" s="32"/>
      <c r="I1181" s="37"/>
      <c r="J1181" s="37"/>
      <c r="K1181" s="37" t="str">
        <f>'Template Format ANALISIS I'!D344</f>
        <v>B.U &amp; Kentungan (10%)</v>
      </c>
      <c r="L1181" s="66"/>
      <c r="M1181" s="73">
        <f>'Template Format ANALISIS I'!F344</f>
        <v>28730</v>
      </c>
    </row>
    <row r="1182" spans="2:13" x14ac:dyDescent="0.3">
      <c r="I1182" s="37"/>
    </row>
    <row r="1183" spans="2:13" x14ac:dyDescent="0.3">
      <c r="B1183" s="13">
        <v>3</v>
      </c>
      <c r="C1183" s="1" t="s">
        <v>212</v>
      </c>
      <c r="D1183" s="2" t="s">
        <v>64</v>
      </c>
      <c r="E1183" s="11">
        <v>31.26</v>
      </c>
      <c r="F1183" s="111">
        <v>120000</v>
      </c>
      <c r="G1183" s="36">
        <f>F1183*E1183</f>
        <v>3751200</v>
      </c>
      <c r="I1183" s="122">
        <v>5</v>
      </c>
      <c r="J1183" s="13" t="s">
        <v>15</v>
      </c>
      <c r="K1183" s="13" t="s">
        <v>16</v>
      </c>
      <c r="L1183" s="121">
        <v>110000</v>
      </c>
    </row>
    <row r="1184" spans="2:13" x14ac:dyDescent="0.3">
      <c r="F1184" s="4"/>
    </row>
    <row r="1185" spans="2:13" x14ac:dyDescent="0.3">
      <c r="B1185" s="71" t="s">
        <v>244</v>
      </c>
      <c r="C1185" s="10" t="s">
        <v>139</v>
      </c>
      <c r="F1185" s="4"/>
    </row>
    <row r="1186" spans="2:13" x14ac:dyDescent="0.3">
      <c r="B1186" s="38">
        <v>1</v>
      </c>
      <c r="C1186" s="16" t="s">
        <v>63</v>
      </c>
      <c r="D1186" s="34" t="s">
        <v>64</v>
      </c>
      <c r="E1186" s="11">
        <v>29.137500000000003</v>
      </c>
      <c r="F1186" s="139">
        <f>'Template Format ANALISIS I'!F70</f>
        <v>95005.35</v>
      </c>
      <c r="G1186" s="36">
        <f>F1186*E1186</f>
        <v>2768218.3856250006</v>
      </c>
      <c r="I1186" s="37">
        <f>'Template Format ANALISIS I'!B63</f>
        <v>0.11600000000000001</v>
      </c>
      <c r="J1186" s="37" t="str">
        <f>'Template Format ANALISIS I'!C63</f>
        <v>OH</v>
      </c>
      <c r="K1186" s="37" t="str">
        <f>'Template Format ANALISIS I'!D63</f>
        <v xml:space="preserve">Pekerja </v>
      </c>
      <c r="L1186" s="66">
        <f>'Template Format ANALISIS I'!E63</f>
        <v>110000</v>
      </c>
      <c r="M1186" s="73">
        <f>'Template Format ANALISIS I'!F63</f>
        <v>12760</v>
      </c>
    </row>
    <row r="1187" spans="2:13" x14ac:dyDescent="0.3">
      <c r="B1187" s="38"/>
      <c r="C1187" s="32"/>
      <c r="D1187" s="34"/>
      <c r="F1187" s="139"/>
      <c r="G1187" s="36"/>
      <c r="I1187" s="37">
        <f>'Template Format ANALISIS I'!B64</f>
        <v>5.1000000000000004E-3</v>
      </c>
      <c r="J1187" s="37" t="str">
        <f>'Template Format ANALISIS I'!C64</f>
        <v>OH</v>
      </c>
      <c r="K1187" s="37" t="str">
        <f>'Template Format ANALISIS I'!D64</f>
        <v>Mandor</v>
      </c>
      <c r="L1187" s="66">
        <f>'Template Format ANALISIS I'!E64</f>
        <v>120000</v>
      </c>
      <c r="M1187" s="73">
        <f>'Template Format ANALISIS I'!F64</f>
        <v>612</v>
      </c>
    </row>
    <row r="1188" spans="2:13" x14ac:dyDescent="0.3">
      <c r="B1188" s="38"/>
      <c r="C1188" s="32"/>
      <c r="D1188" s="34"/>
      <c r="F1188" s="139"/>
      <c r="G1188" s="36"/>
      <c r="I1188" s="37">
        <f>'Template Format ANALISIS I'!B65</f>
        <v>0.17400000000000002</v>
      </c>
      <c r="J1188" s="37" t="str">
        <f>'Template Format ANALISIS I'!C65</f>
        <v>OH</v>
      </c>
      <c r="K1188" s="37" t="str">
        <f>'Template Format ANALISIS I'!D65</f>
        <v xml:space="preserve">Tukang </v>
      </c>
      <c r="L1188" s="66">
        <f>'Template Format ANALISIS I'!E65</f>
        <v>130000</v>
      </c>
      <c r="M1188" s="73">
        <f>'Template Format ANALISIS I'!F65</f>
        <v>22620.000000000004</v>
      </c>
    </row>
    <row r="1189" spans="2:13" x14ac:dyDescent="0.3">
      <c r="B1189" s="38"/>
      <c r="C1189" s="32"/>
      <c r="D1189" s="34"/>
      <c r="F1189" s="139"/>
      <c r="G1189" s="36"/>
      <c r="I1189" s="37">
        <f>'Template Format ANALISIS I'!B66</f>
        <v>5.1000000000000004E-3</v>
      </c>
      <c r="J1189" s="37" t="str">
        <f>'Template Format ANALISIS I'!C66</f>
        <v>OH</v>
      </c>
      <c r="K1189" s="37" t="str">
        <f>'Template Format ANALISIS I'!D66</f>
        <v>Kepala Tukang</v>
      </c>
      <c r="L1189" s="66">
        <f>'Template Format ANALISIS I'!E66</f>
        <v>140000</v>
      </c>
      <c r="M1189" s="73">
        <f>'Template Format ANALISIS I'!F66</f>
        <v>714</v>
      </c>
    </row>
    <row r="1190" spans="2:13" x14ac:dyDescent="0.3">
      <c r="B1190" s="38"/>
      <c r="C1190" s="32"/>
      <c r="D1190" s="34"/>
      <c r="F1190" s="139"/>
      <c r="G1190" s="36"/>
      <c r="I1190" s="37">
        <f>'Template Format ANALISIS I'!B67</f>
        <v>0.38190000000000002</v>
      </c>
      <c r="J1190" s="37" t="str">
        <f>'Template Format ANALISIS I'!C67</f>
        <v>Lbr</v>
      </c>
      <c r="K1190" s="37" t="str">
        <f>'Template Format ANALISIS I'!D67</f>
        <v xml:space="preserve">Gypsum Board </v>
      </c>
      <c r="L1190" s="66">
        <f>'Template Format ANALISIS I'!E67</f>
        <v>125000</v>
      </c>
      <c r="M1190" s="73">
        <f>'Template Format ANALISIS I'!F67</f>
        <v>47737.5</v>
      </c>
    </row>
    <row r="1191" spans="2:13" x14ac:dyDescent="0.3">
      <c r="B1191" s="38"/>
      <c r="C1191" s="32"/>
      <c r="D1191" s="34"/>
      <c r="F1191" s="139"/>
      <c r="G1191" s="36"/>
      <c r="I1191" s="37">
        <f>'Template Format ANALISIS I'!B68</f>
        <v>0.11</v>
      </c>
      <c r="J1191" s="37" t="str">
        <f>'Template Format ANALISIS I'!C68</f>
        <v xml:space="preserve">Doz </v>
      </c>
      <c r="K1191" s="37" t="str">
        <f>'Template Format ANALISIS I'!D68</f>
        <v>Paku/sekrup</v>
      </c>
      <c r="L1191" s="66">
        <f>'Template Format ANALISIS I'!E68</f>
        <v>17500</v>
      </c>
      <c r="M1191" s="73">
        <f>'Template Format ANALISIS I'!F68</f>
        <v>1925</v>
      </c>
    </row>
    <row r="1192" spans="2:13" x14ac:dyDescent="0.3">
      <c r="B1192" s="38"/>
      <c r="C1192" s="32"/>
      <c r="D1192" s="34"/>
      <c r="F1192" s="139"/>
      <c r="G1192" s="36"/>
      <c r="I1192" s="37"/>
      <c r="J1192" s="37"/>
      <c r="K1192" s="37" t="str">
        <f>'Template Format ANALISIS I'!D69</f>
        <v>B.U &amp; Kentungan (10%)</v>
      </c>
      <c r="L1192" s="66"/>
      <c r="M1192" s="73">
        <f>'Template Format ANALISIS I'!F69</f>
        <v>8636.85</v>
      </c>
    </row>
    <row r="1193" spans="2:13" x14ac:dyDescent="0.3">
      <c r="B1193" s="38"/>
      <c r="C1193" s="32"/>
      <c r="D1193" s="34"/>
      <c r="F1193" s="139"/>
      <c r="G1193" s="36"/>
      <c r="I1193" s="37"/>
      <c r="J1193" s="37"/>
      <c r="K1193" s="37"/>
      <c r="L1193" s="66"/>
      <c r="M1193" s="73"/>
    </row>
    <row r="1194" spans="2:13" x14ac:dyDescent="0.3">
      <c r="B1194" s="38">
        <v>3</v>
      </c>
      <c r="C1194" s="32" t="s">
        <v>213</v>
      </c>
      <c r="D1194" s="34" t="s">
        <v>173</v>
      </c>
      <c r="E1194" s="35">
        <v>34.700000000000003</v>
      </c>
      <c r="F1194" s="110">
        <f>'Template Format ANALISIS I'!F355 - 26939</f>
        <v>43857</v>
      </c>
      <c r="G1194" s="36">
        <f>F1194*E1194</f>
        <v>1521837.9000000001</v>
      </c>
      <c r="H1194" s="32"/>
      <c r="I1194" s="131">
        <f>'Template Format ANALISIS I'!B348</f>
        <v>0.12</v>
      </c>
      <c r="J1194" s="131" t="str">
        <f>'Template Format ANALISIS I'!C348</f>
        <v>OH</v>
      </c>
      <c r="K1194" s="131" t="str">
        <f>'Template Format ANALISIS I'!D348</f>
        <v xml:space="preserve">Pekerja </v>
      </c>
      <c r="L1194" s="80">
        <f>'Template Format ANALISIS I'!E348</f>
        <v>110000</v>
      </c>
      <c r="M1194" s="73">
        <f>'Template Format ANALISIS I'!F348</f>
        <v>13200</v>
      </c>
    </row>
    <row r="1195" spans="2:13" x14ac:dyDescent="0.3">
      <c r="B1195" s="38"/>
      <c r="C1195" s="32"/>
      <c r="D1195" s="34"/>
      <c r="E1195" s="35"/>
      <c r="F1195" s="80"/>
      <c r="G1195" s="36"/>
      <c r="H1195" s="32"/>
      <c r="I1195" s="131">
        <f>'Template Format ANALISIS I'!B349</f>
        <v>1.2E-2</v>
      </c>
      <c r="J1195" s="131" t="str">
        <f>'Template Format ANALISIS I'!C349</f>
        <v>OH</v>
      </c>
      <c r="K1195" s="131" t="str">
        <f>'Template Format ANALISIS I'!D349</f>
        <v>Mandor</v>
      </c>
      <c r="L1195" s="80">
        <f>'Template Format ANALISIS I'!E349</f>
        <v>120000</v>
      </c>
      <c r="M1195" s="73">
        <f>'Template Format ANALISIS I'!F349</f>
        <v>1440</v>
      </c>
    </row>
    <row r="1196" spans="2:13" x14ac:dyDescent="0.3">
      <c r="B1196" s="38"/>
      <c r="C1196" s="32"/>
      <c r="D1196" s="34"/>
      <c r="E1196" s="35"/>
      <c r="F1196" s="80"/>
      <c r="G1196" s="36"/>
      <c r="H1196" s="32"/>
      <c r="I1196" s="131">
        <f>'Template Format ANALISIS I'!B350</f>
        <v>0.18</v>
      </c>
      <c r="J1196" s="131" t="str">
        <f>'Template Format ANALISIS I'!C350</f>
        <v>OH</v>
      </c>
      <c r="K1196" s="131" t="str">
        <f>'Template Format ANALISIS I'!D350</f>
        <v>Tukang</v>
      </c>
      <c r="L1196" s="80">
        <f>'Template Format ANALISIS I'!E350</f>
        <v>130000</v>
      </c>
      <c r="M1196" s="73">
        <f>'Template Format ANALISIS I'!F350</f>
        <v>23400</v>
      </c>
    </row>
    <row r="1197" spans="2:13" x14ac:dyDescent="0.3">
      <c r="B1197" s="38"/>
      <c r="C1197" s="32"/>
      <c r="D1197" s="34"/>
      <c r="E1197" s="35"/>
      <c r="F1197" s="80"/>
      <c r="G1197" s="36"/>
      <c r="H1197" s="32"/>
      <c r="I1197" s="131">
        <f>'Template Format ANALISIS I'!B351</f>
        <v>1.7999999999999999E-2</v>
      </c>
      <c r="J1197" s="131" t="str">
        <f>'Template Format ANALISIS I'!C351</f>
        <v>OH</v>
      </c>
      <c r="K1197" s="131" t="str">
        <f>'Template Format ANALISIS I'!D351</f>
        <v>Kepala Tukang</v>
      </c>
      <c r="L1197" s="80">
        <f>'Template Format ANALISIS I'!E351</f>
        <v>140000</v>
      </c>
      <c r="M1197" s="73">
        <f>'Template Format ANALISIS I'!F351</f>
        <v>2520</v>
      </c>
    </row>
    <row r="1198" spans="2:13" x14ac:dyDescent="0.3">
      <c r="B1198" s="38"/>
      <c r="C1198" s="32"/>
      <c r="D1198" s="34"/>
      <c r="E1198" s="35"/>
      <c r="F1198" s="80"/>
      <c r="G1198" s="36"/>
      <c r="H1198" s="32"/>
      <c r="I1198" s="131">
        <f>'Template Format ANALISIS I'!B352</f>
        <v>1.05</v>
      </c>
      <c r="J1198" s="131" t="str">
        <f>'Template Format ANALISIS I'!C352</f>
        <v>M1</v>
      </c>
      <c r="K1198" s="131" t="str">
        <f>'Template Format ANALISIS I'!D352</f>
        <v>Gypsum Profil</v>
      </c>
      <c r="L1198" s="80">
        <f>'Template Format ANALISIS I'!E352</f>
        <v>22500</v>
      </c>
      <c r="M1198" s="73">
        <f>'Template Format ANALISIS I'!F352</f>
        <v>23625</v>
      </c>
    </row>
    <row r="1199" spans="2:13" x14ac:dyDescent="0.3">
      <c r="B1199" s="38"/>
      <c r="C1199" s="32"/>
      <c r="D1199" s="34"/>
      <c r="E1199" s="35"/>
      <c r="F1199" s="80"/>
      <c r="G1199" s="36"/>
      <c r="H1199" s="32"/>
      <c r="I1199" s="131">
        <f>'Template Format ANALISIS I'!B353</f>
        <v>0.01</v>
      </c>
      <c r="J1199" s="131" t="str">
        <f>'Template Format ANALISIS I'!C353</f>
        <v xml:space="preserve">Doz </v>
      </c>
      <c r="K1199" s="131" t="str">
        <f>'Template Format ANALISIS I'!D353</f>
        <v>Paku/sekrup</v>
      </c>
      <c r="L1199" s="80">
        <f>'Template Format ANALISIS I'!E353</f>
        <v>17500</v>
      </c>
      <c r="M1199" s="73">
        <f>'Template Format ANALISIS I'!F353</f>
        <v>175</v>
      </c>
    </row>
    <row r="1200" spans="2:13" x14ac:dyDescent="0.3">
      <c r="B1200" s="38"/>
      <c r="C1200" s="32"/>
      <c r="D1200" s="34"/>
      <c r="E1200" s="35"/>
      <c r="F1200" s="80"/>
      <c r="G1200" s="36"/>
      <c r="H1200" s="32"/>
      <c r="I1200" s="131"/>
      <c r="J1200" s="131"/>
      <c r="K1200" s="131" t="str">
        <f>'Template Format ANALISIS I'!D354</f>
        <v>B.U &amp; Kentungan (10%)</v>
      </c>
      <c r="L1200" s="80"/>
      <c r="M1200" s="73">
        <f>'Template Format ANALISIS I'!F354</f>
        <v>6436</v>
      </c>
    </row>
    <row r="1201" spans="2:13" x14ac:dyDescent="0.3">
      <c r="B1201" s="38"/>
      <c r="C1201" s="32"/>
      <c r="D1201" s="34"/>
      <c r="F1201" s="139"/>
      <c r="G1201" s="36"/>
      <c r="I1201" s="37"/>
      <c r="J1201" s="37"/>
      <c r="K1201" s="37"/>
      <c r="L1201" s="66"/>
      <c r="M1201" s="73"/>
    </row>
    <row r="1202" spans="2:13" x14ac:dyDescent="0.3">
      <c r="F1202" s="4"/>
      <c r="I1202" s="37"/>
    </row>
    <row r="1203" spans="2:13" x14ac:dyDescent="0.3">
      <c r="B1203" s="13">
        <v>4</v>
      </c>
      <c r="C1203" s="1" t="s">
        <v>70</v>
      </c>
      <c r="D1203" s="2" t="s">
        <v>64</v>
      </c>
      <c r="E1203" s="11">
        <v>29.137500000000003</v>
      </c>
      <c r="F1203" s="4">
        <f>'Template Format ANALISIS I'!F81</f>
        <v>46475</v>
      </c>
      <c r="G1203" s="36">
        <f>F1203*E1203</f>
        <v>1354165.3125000002</v>
      </c>
      <c r="I1203" s="25">
        <f>'Template Format ANALISIS I'!B73</f>
        <v>0.05</v>
      </c>
      <c r="J1203" s="25" t="str">
        <f>'Template Format ANALISIS I'!C73</f>
        <v>OH</v>
      </c>
      <c r="K1203" s="25" t="str">
        <f>'Template Format ANALISIS I'!D73</f>
        <v xml:space="preserve">Pekerja </v>
      </c>
      <c r="L1203" s="42">
        <f>'Template Format ANALISIS I'!E73</f>
        <v>110000</v>
      </c>
      <c r="M1203" s="44">
        <f>'Template Format ANALISIS I'!F73</f>
        <v>5500</v>
      </c>
    </row>
    <row r="1204" spans="2:13" x14ac:dyDescent="0.3">
      <c r="F1204" s="4"/>
      <c r="I1204" s="25">
        <f>'Template Format ANALISIS I'!B74</f>
        <v>2.5000000000000001E-3</v>
      </c>
      <c r="J1204" s="25" t="str">
        <f>'Template Format ANALISIS I'!C74</f>
        <v>OH</v>
      </c>
      <c r="K1204" s="25" t="str">
        <f>'Template Format ANALISIS I'!D74</f>
        <v>Mandor</v>
      </c>
      <c r="L1204" s="42">
        <f>'Template Format ANALISIS I'!E74</f>
        <v>120000</v>
      </c>
      <c r="M1204" s="44">
        <f>'Template Format ANALISIS I'!F74</f>
        <v>300</v>
      </c>
    </row>
    <row r="1205" spans="2:13" x14ac:dyDescent="0.3">
      <c r="F1205" s="4"/>
      <c r="I1205" s="25">
        <f>'Template Format ANALISIS I'!B75</f>
        <v>7.4999999999999997E-2</v>
      </c>
      <c r="J1205" s="25" t="str">
        <f>'Template Format ANALISIS I'!C75</f>
        <v>OH</v>
      </c>
      <c r="K1205" s="25" t="str">
        <f>'Template Format ANALISIS I'!D75</f>
        <v xml:space="preserve">Tukang </v>
      </c>
      <c r="L1205" s="42">
        <f>'Template Format ANALISIS I'!E75</f>
        <v>130000</v>
      </c>
      <c r="M1205" s="44">
        <f>'Template Format ANALISIS I'!F75</f>
        <v>9750</v>
      </c>
    </row>
    <row r="1206" spans="2:13" x14ac:dyDescent="0.3">
      <c r="F1206" s="4"/>
      <c r="I1206" s="25">
        <f>'Template Format ANALISIS I'!B76</f>
        <v>7.4999999999999997E-3</v>
      </c>
      <c r="J1206" s="25" t="str">
        <f>'Template Format ANALISIS I'!C76</f>
        <v>OH</v>
      </c>
      <c r="K1206" s="25" t="str">
        <f>'Template Format ANALISIS I'!D76</f>
        <v>Kepala Tukang</v>
      </c>
      <c r="L1206" s="42">
        <f>'Template Format ANALISIS I'!E76</f>
        <v>140000</v>
      </c>
      <c r="M1206" s="44">
        <f>'Template Format ANALISIS I'!F76</f>
        <v>1050</v>
      </c>
    </row>
    <row r="1207" spans="2:13" x14ac:dyDescent="0.3">
      <c r="F1207" s="4"/>
      <c r="I1207" s="25">
        <f>'Template Format ANALISIS I'!B77</f>
        <v>0.3</v>
      </c>
      <c r="J1207" s="25" t="str">
        <f>'Template Format ANALISIS I'!C77</f>
        <v>Kg</v>
      </c>
      <c r="K1207" s="25" t="str">
        <f>'Template Format ANALISIS I'!D77</f>
        <v>Cat Tembok</v>
      </c>
      <c r="L1207" s="42">
        <f>'Template Format ANALISIS I'!E77</f>
        <v>60500</v>
      </c>
      <c r="M1207" s="44">
        <f>'Template Format ANALISIS I'!F77</f>
        <v>18150</v>
      </c>
    </row>
    <row r="1208" spans="2:13" x14ac:dyDescent="0.3">
      <c r="F1208" s="4"/>
      <c r="I1208" s="25">
        <f>'Template Format ANALISIS I'!B78</f>
        <v>0.15</v>
      </c>
      <c r="J1208" s="25" t="str">
        <f>'Template Format ANALISIS I'!C78</f>
        <v>Kg</v>
      </c>
      <c r="K1208" s="25" t="str">
        <f>'Template Format ANALISIS I'!D78</f>
        <v>Cat Dasar</v>
      </c>
      <c r="L1208" s="42">
        <f>'Template Format ANALISIS I'!E78</f>
        <v>45000</v>
      </c>
      <c r="M1208" s="44">
        <f>'Template Format ANALISIS I'!F78</f>
        <v>6750</v>
      </c>
    </row>
    <row r="1209" spans="2:13" x14ac:dyDescent="0.3">
      <c r="F1209" s="4"/>
      <c r="I1209" s="25">
        <f>'Template Format ANALISIS I'!B79</f>
        <v>0.1</v>
      </c>
      <c r="J1209" s="25" t="str">
        <f>'Template Format ANALISIS I'!C79</f>
        <v>Lbr</v>
      </c>
      <c r="K1209" s="25" t="str">
        <f>'Template Format ANALISIS I'!D79</f>
        <v>Kertas Gosok</v>
      </c>
      <c r="L1209" s="42">
        <f>'Template Format ANALISIS I'!E79</f>
        <v>7500</v>
      </c>
      <c r="M1209" s="44">
        <f>'Template Format ANALISIS I'!F79</f>
        <v>750</v>
      </c>
    </row>
    <row r="1210" spans="2:13" x14ac:dyDescent="0.3">
      <c r="F1210" s="4"/>
      <c r="J1210" s="25"/>
      <c r="K1210" s="25" t="str">
        <f>'Template Format ANALISIS I'!D80</f>
        <v>B.U &amp; Kentungan (10%)</v>
      </c>
      <c r="L1210" s="42"/>
      <c r="M1210" s="44">
        <f>'Template Format ANALISIS I'!F80</f>
        <v>4225</v>
      </c>
    </row>
    <row r="1211" spans="2:13" x14ac:dyDescent="0.3">
      <c r="F1211" s="4"/>
      <c r="J1211" s="25"/>
      <c r="K1211" s="25"/>
      <c r="L1211" s="42"/>
      <c r="M1211" s="44"/>
    </row>
    <row r="1212" spans="2:13" x14ac:dyDescent="0.3">
      <c r="B1212" s="71" t="s">
        <v>250</v>
      </c>
      <c r="C1212" s="10" t="s">
        <v>168</v>
      </c>
      <c r="F1212" s="4"/>
      <c r="J1212" s="25"/>
      <c r="K1212" s="25"/>
      <c r="L1212" s="42"/>
      <c r="M1212" s="44"/>
    </row>
    <row r="1213" spans="2:13" x14ac:dyDescent="0.3">
      <c r="B1213" s="13">
        <v>11</v>
      </c>
      <c r="C1213" s="1" t="s">
        <v>251</v>
      </c>
      <c r="D1213" s="2" t="s">
        <v>114</v>
      </c>
      <c r="E1213" s="11">
        <v>15</v>
      </c>
      <c r="F1213" s="110">
        <f>'Template Format ANALISIS I'!F239</f>
        <v>4914855</v>
      </c>
      <c r="G1213" s="36">
        <f>F1213*E1213</f>
        <v>73722825</v>
      </c>
      <c r="I1213" s="131">
        <f>'Template Format ANALISIS I'!B232</f>
        <v>0.5</v>
      </c>
      <c r="J1213" s="80" t="str">
        <f>'Template Format ANALISIS I'!C232</f>
        <v>OH</v>
      </c>
      <c r="K1213" s="80" t="str">
        <f>'Template Format ANALISIS I'!D232</f>
        <v>Pekerja</v>
      </c>
      <c r="L1213" s="80">
        <f>'Template Format ANALISIS I'!E232</f>
        <v>110000</v>
      </c>
      <c r="M1213" s="73">
        <f>'Template Format ANALISIS I'!F232</f>
        <v>55000</v>
      </c>
    </row>
    <row r="1214" spans="2:13" x14ac:dyDescent="0.3">
      <c r="F1214" s="80"/>
      <c r="H1214" s="6"/>
      <c r="I1214" s="131">
        <f>'Template Format ANALISIS I'!B233</f>
        <v>0.5</v>
      </c>
      <c r="J1214" s="80" t="str">
        <f>'Template Format ANALISIS I'!C233</f>
        <v>OH</v>
      </c>
      <c r="K1214" s="80" t="str">
        <f>'Template Format ANALISIS I'!D233</f>
        <v>Tukang</v>
      </c>
      <c r="L1214" s="80">
        <f>'Template Format ANALISIS I'!E233</f>
        <v>130000</v>
      </c>
      <c r="M1214" s="73">
        <f>'Template Format ANALISIS I'!F233</f>
        <v>65000</v>
      </c>
    </row>
    <row r="1215" spans="2:13" x14ac:dyDescent="0.3">
      <c r="F1215" s="80"/>
      <c r="H1215" s="6"/>
      <c r="I1215" s="131">
        <f>'Template Format ANALISIS I'!B234</f>
        <v>15</v>
      </c>
      <c r="J1215" s="80" t="str">
        <f>'Template Format ANALISIS I'!C234</f>
        <v>M'</v>
      </c>
      <c r="K1215" s="80" t="str">
        <f>'Template Format ANALISIS I'!D234</f>
        <v>Pipa Tembaga Type L</v>
      </c>
      <c r="L1215" s="80">
        <f>'Template Format ANALISIS I'!E234</f>
        <v>242500</v>
      </c>
      <c r="M1215" s="73">
        <f>'Template Format ANALISIS I'!F234</f>
        <v>3637500</v>
      </c>
    </row>
    <row r="1216" spans="2:13" x14ac:dyDescent="0.3">
      <c r="F1216" s="80"/>
      <c r="H1216" s="6"/>
      <c r="I1216" s="131">
        <f>'Template Format ANALISIS I'!B235</f>
        <v>0.2</v>
      </c>
      <c r="J1216" s="80" t="str">
        <f>'Template Format ANALISIS I'!C235</f>
        <v>Ls</v>
      </c>
      <c r="K1216" s="80" t="str">
        <f>'Template Format ANALISIS I'!D235</f>
        <v>Asesoris</v>
      </c>
      <c r="L1216" s="80">
        <f>'Template Format ANALISIS I'!E235</f>
        <v>3250500</v>
      </c>
      <c r="M1216" s="73">
        <f>'Template Format ANALISIS I'!F235</f>
        <v>650100</v>
      </c>
    </row>
    <row r="1217" spans="2:13" x14ac:dyDescent="0.3">
      <c r="F1217" s="80"/>
      <c r="H1217" s="6"/>
      <c r="I1217" s="131">
        <f>'Template Format ANALISIS I'!B236</f>
        <v>15</v>
      </c>
      <c r="J1217" s="80" t="str">
        <f>'Template Format ANALISIS I'!C236</f>
        <v>M'</v>
      </c>
      <c r="K1217" s="80" t="str">
        <f>'Template Format ANALISIS I'!D236</f>
        <v>Pipa Ø 1/2" AW</v>
      </c>
      <c r="L1217" s="80">
        <f>'Template Format ANALISIS I'!E236</f>
        <v>3358.3333333333335</v>
      </c>
      <c r="M1217" s="73">
        <f>'Template Format ANALISIS I'!F236</f>
        <v>50375</v>
      </c>
    </row>
    <row r="1218" spans="2:13" x14ac:dyDescent="0.3">
      <c r="F1218" s="80"/>
      <c r="H1218" s="6"/>
      <c r="I1218" s="131">
        <f>'Template Format ANALISIS I'!B237</f>
        <v>0.2</v>
      </c>
      <c r="J1218" s="80" t="str">
        <f>'Template Format ANALISIS I'!C237</f>
        <v>LS</v>
      </c>
      <c r="K1218" s="80" t="str">
        <f>'Template Format ANALISIS I'!D237</f>
        <v>Asesoris</v>
      </c>
      <c r="L1218" s="80">
        <f>'Template Format ANALISIS I'!E237</f>
        <v>50375</v>
      </c>
      <c r="M1218" s="73">
        <f>'Template Format ANALISIS I'!F237</f>
        <v>10075</v>
      </c>
    </row>
    <row r="1219" spans="2:13" x14ac:dyDescent="0.3">
      <c r="F1219" s="4"/>
      <c r="I1219" s="26"/>
      <c r="J1219" s="25"/>
      <c r="K1219" s="25"/>
      <c r="L1219" s="42"/>
      <c r="M1219" s="44"/>
    </row>
    <row r="1220" spans="2:13" x14ac:dyDescent="0.3">
      <c r="B1220" s="13">
        <v>12</v>
      </c>
      <c r="C1220" s="1" t="s">
        <v>252</v>
      </c>
      <c r="D1220" s="2" t="s">
        <v>253</v>
      </c>
      <c r="E1220" s="11">
        <v>15</v>
      </c>
      <c r="F1220" s="110">
        <f>'Template Format ANALISIS I'!F249</f>
        <v>696300</v>
      </c>
      <c r="G1220" s="36">
        <f>F1220*E1220</f>
        <v>10444500</v>
      </c>
      <c r="I1220" s="131">
        <f>'Template Format ANALISIS I'!B242</f>
        <v>0.5</v>
      </c>
      <c r="J1220" s="80" t="str">
        <f>'Template Format ANALISIS I'!C242</f>
        <v>OH</v>
      </c>
      <c r="K1220" s="80" t="str">
        <f>'Template Format ANALISIS I'!D242</f>
        <v>Pekerja</v>
      </c>
      <c r="L1220" s="80">
        <f>'Template Format ANALISIS I'!E242</f>
        <v>110000</v>
      </c>
      <c r="M1220" s="73">
        <f>'Template Format ANALISIS I'!F242</f>
        <v>55000</v>
      </c>
    </row>
    <row r="1221" spans="2:13" x14ac:dyDescent="0.3">
      <c r="F1221" s="80"/>
      <c r="I1221" s="131">
        <f>'Template Format ANALISIS I'!B243</f>
        <v>0.5</v>
      </c>
      <c r="J1221" s="80" t="str">
        <f>'Template Format ANALISIS I'!C243</f>
        <v>OH</v>
      </c>
      <c r="K1221" s="80" t="str">
        <f>'Template Format ANALISIS I'!D243</f>
        <v>Tukang</v>
      </c>
      <c r="L1221" s="80">
        <f>'Template Format ANALISIS I'!E243</f>
        <v>130000</v>
      </c>
      <c r="M1221" s="73">
        <f>'Template Format ANALISIS I'!F243</f>
        <v>65000</v>
      </c>
    </row>
    <row r="1222" spans="2:13" x14ac:dyDescent="0.3">
      <c r="F1222" s="80"/>
      <c r="I1222" s="131">
        <f>'Template Format ANALISIS I'!B244</f>
        <v>15</v>
      </c>
      <c r="J1222" s="80" t="str">
        <f>'Template Format ANALISIS I'!C244</f>
        <v>M'</v>
      </c>
      <c r="K1222" s="80" t="str">
        <f>'Template Format ANALISIS I'!D244</f>
        <v>Kabel NYM 3 x 2.5 mm</v>
      </c>
      <c r="L1222" s="80">
        <f>'Template Format ANALISIS I'!E244</f>
        <v>12000</v>
      </c>
      <c r="M1222" s="73">
        <f>'Template Format ANALISIS I'!F244</f>
        <v>180000</v>
      </c>
    </row>
    <row r="1223" spans="2:13" x14ac:dyDescent="0.3">
      <c r="F1223" s="80"/>
      <c r="I1223" s="131">
        <f>'Template Format ANALISIS I'!B245</f>
        <v>0.2</v>
      </c>
      <c r="J1223" s="80">
        <f>'Template Format ANALISIS I'!C245</f>
        <v>0</v>
      </c>
      <c r="K1223" s="80" t="str">
        <f>'Template Format ANALISIS I'!D245</f>
        <v>Asesoris</v>
      </c>
      <c r="L1223" s="80">
        <f>'Template Format ANALISIS I'!E245</f>
        <v>180000</v>
      </c>
      <c r="M1223" s="73">
        <f>'Template Format ANALISIS I'!F245</f>
        <v>36000</v>
      </c>
    </row>
    <row r="1224" spans="2:13" x14ac:dyDescent="0.3">
      <c r="F1224" s="80"/>
      <c r="I1224" s="131">
        <f>'Template Format ANALISIS I'!B246</f>
        <v>15</v>
      </c>
      <c r="J1224" s="80" t="str">
        <f>'Template Format ANALISIS I'!C246</f>
        <v>M'</v>
      </c>
      <c r="K1224" s="80" t="str">
        <f>'Template Format ANALISIS I'!D246</f>
        <v>Pipa High Impact</v>
      </c>
      <c r="L1224" s="80">
        <f>'Template Format ANALISIS I'!E246</f>
        <v>16500</v>
      </c>
      <c r="M1224" s="73">
        <f>'Template Format ANALISIS I'!F246</f>
        <v>247500</v>
      </c>
    </row>
    <row r="1225" spans="2:13" x14ac:dyDescent="0.3">
      <c r="F1225" s="80"/>
      <c r="I1225" s="131">
        <f>'Template Format ANALISIS I'!B247</f>
        <v>0.2</v>
      </c>
      <c r="J1225" s="80">
        <f>'Template Format ANALISIS I'!C247</f>
        <v>0</v>
      </c>
      <c r="K1225" s="80" t="str">
        <f>'Template Format ANALISIS I'!D247</f>
        <v>Asesoris</v>
      </c>
      <c r="L1225" s="80">
        <f>'Template Format ANALISIS I'!E247</f>
        <v>247500</v>
      </c>
      <c r="M1225" s="73">
        <f>'Template Format ANALISIS I'!F247</f>
        <v>49500</v>
      </c>
    </row>
    <row r="1226" spans="2:13" x14ac:dyDescent="0.3">
      <c r="F1226" s="4"/>
    </row>
    <row r="1227" spans="2:13" x14ac:dyDescent="0.3">
      <c r="B1227" s="71" t="s">
        <v>245</v>
      </c>
      <c r="C1227" s="10" t="s">
        <v>102</v>
      </c>
      <c r="F1227" s="4"/>
    </row>
    <row r="1228" spans="2:13" x14ac:dyDescent="0.3">
      <c r="B1228" s="63">
        <v>1</v>
      </c>
      <c r="C1228" s="16" t="s">
        <v>103</v>
      </c>
      <c r="D1228" s="52" t="s">
        <v>104</v>
      </c>
      <c r="E1228" s="11">
        <v>6</v>
      </c>
      <c r="F1228" s="140">
        <f>'Template Format ANALISIS I'!F150</f>
        <v>52707.6</v>
      </c>
      <c r="G1228" s="36">
        <f>F1228*E1228</f>
        <v>316245.59999999998</v>
      </c>
      <c r="I1228" s="25">
        <f>'Template Format ANALISIS I'!B143</f>
        <v>3.5999999999999997E-2</v>
      </c>
      <c r="J1228" s="25" t="str">
        <f>'Template Format ANALISIS I'!C143</f>
        <v>OH</v>
      </c>
      <c r="K1228" s="25" t="str">
        <f>'Template Format ANALISIS I'!D143</f>
        <v xml:space="preserve">Pekerja </v>
      </c>
      <c r="L1228" s="42">
        <f>'Template Format ANALISIS I'!E143</f>
        <v>110000</v>
      </c>
      <c r="M1228" s="44">
        <f>'Template Format ANALISIS I'!F143</f>
        <v>3959.9999999999995</v>
      </c>
    </row>
    <row r="1229" spans="2:13" x14ac:dyDescent="0.3">
      <c r="F1229" s="4"/>
      <c r="I1229" s="25">
        <f>'Template Format ANALISIS I'!B144</f>
        <v>1.8E-3</v>
      </c>
      <c r="J1229" s="25" t="str">
        <f>'Template Format ANALISIS I'!C144</f>
        <v>OH</v>
      </c>
      <c r="K1229" s="25" t="str">
        <f>'Template Format ANALISIS I'!D144</f>
        <v>Mandor</v>
      </c>
      <c r="L1229" s="42">
        <f>'Template Format ANALISIS I'!E144</f>
        <v>120000</v>
      </c>
      <c r="M1229" s="44">
        <f>'Template Format ANALISIS I'!F144</f>
        <v>216</v>
      </c>
    </row>
    <row r="1230" spans="2:13" x14ac:dyDescent="0.3">
      <c r="F1230" s="4"/>
      <c r="I1230" s="25">
        <f>'Template Format ANALISIS I'!B145</f>
        <v>0.06</v>
      </c>
      <c r="J1230" s="25" t="str">
        <f>'Template Format ANALISIS I'!C145</f>
        <v>OH</v>
      </c>
      <c r="K1230" s="25" t="str">
        <f>'Template Format ANALISIS I'!D145</f>
        <v xml:space="preserve">Tukang </v>
      </c>
      <c r="L1230" s="42">
        <f>'Template Format ANALISIS I'!E145</f>
        <v>130000</v>
      </c>
      <c r="M1230" s="44">
        <f>'Template Format ANALISIS I'!F145</f>
        <v>7800</v>
      </c>
    </row>
    <row r="1231" spans="2:13" x14ac:dyDescent="0.3">
      <c r="F1231" s="4"/>
      <c r="I1231" s="25">
        <f>'Template Format ANALISIS I'!B146</f>
        <v>6.0000000000000001E-3</v>
      </c>
      <c r="J1231" s="25" t="str">
        <f>'Template Format ANALISIS I'!C146</f>
        <v>OH</v>
      </c>
      <c r="K1231" s="25" t="str">
        <f>'Template Format ANALISIS I'!D146</f>
        <v>Kepala Tukang</v>
      </c>
      <c r="L1231" s="42">
        <f>'Template Format ANALISIS I'!E146</f>
        <v>140000</v>
      </c>
      <c r="M1231" s="44">
        <f>'Template Format ANALISIS I'!F146</f>
        <v>840</v>
      </c>
    </row>
    <row r="1232" spans="2:13" x14ac:dyDescent="0.3">
      <c r="F1232" s="4"/>
      <c r="I1232" s="25">
        <f>'Template Format ANALISIS I'!B147</f>
        <v>1.2</v>
      </c>
      <c r="J1232" s="25" t="str">
        <f>'Template Format ANALISIS I'!C147</f>
        <v>M</v>
      </c>
      <c r="K1232" s="25" t="str">
        <f>'Template Format ANALISIS I'!D147</f>
        <v>Pipa PVC</v>
      </c>
      <c r="L1232" s="42">
        <f>'Template Format ANALISIS I'!E147</f>
        <v>27000</v>
      </c>
      <c r="M1232" s="44">
        <f>'Template Format ANALISIS I'!F147</f>
        <v>32400</v>
      </c>
    </row>
    <row r="1233" spans="2:13" x14ac:dyDescent="0.3">
      <c r="F1233" s="4"/>
      <c r="I1233" s="25">
        <f>'Template Format ANALISIS I'!B148</f>
        <v>1</v>
      </c>
      <c r="J1233" s="25"/>
      <c r="K1233" s="25" t="str">
        <f>'Template Format ANALISIS I'!D148</f>
        <v>Perlengkapan</v>
      </c>
      <c r="L1233" s="42">
        <f>'Template Format ANALISIS I'!E148</f>
        <v>2700</v>
      </c>
      <c r="M1233" s="44">
        <f>'Template Format ANALISIS I'!F148</f>
        <v>2700</v>
      </c>
    </row>
    <row r="1234" spans="2:13" x14ac:dyDescent="0.3">
      <c r="F1234" s="4"/>
      <c r="J1234" s="25"/>
      <c r="K1234" s="25" t="str">
        <f>'Template Format ANALISIS I'!D149</f>
        <v>B.U &amp; Kentungan (10%)</v>
      </c>
      <c r="L1234" s="42"/>
      <c r="M1234" s="44">
        <f>'Template Format ANALISIS I'!F149</f>
        <v>4791.6000000000004</v>
      </c>
    </row>
    <row r="1235" spans="2:13" x14ac:dyDescent="0.3">
      <c r="F1235" s="4"/>
    </row>
    <row r="1236" spans="2:13" x14ac:dyDescent="0.3">
      <c r="B1236" s="13">
        <v>2</v>
      </c>
      <c r="C1236" s="16" t="s">
        <v>109</v>
      </c>
      <c r="D1236" s="47" t="s">
        <v>104</v>
      </c>
      <c r="E1236" s="11">
        <v>8</v>
      </c>
      <c r="F1236" s="4">
        <f>'Template Format ANALISIS I'!F160</f>
        <v>62717.599999999999</v>
      </c>
      <c r="G1236" s="36">
        <f>F1236*E1236</f>
        <v>501740.79999999999</v>
      </c>
      <c r="I1236" s="25">
        <f>'Template Format ANALISIS I'!B153</f>
        <v>3.5999999999999997E-2</v>
      </c>
      <c r="J1236" s="25" t="str">
        <f>'Template Format ANALISIS I'!C153</f>
        <v>OH</v>
      </c>
      <c r="K1236" s="25" t="str">
        <f>'Template Format ANALISIS I'!D153</f>
        <v xml:space="preserve">Pekerja </v>
      </c>
      <c r="L1236" s="42">
        <f>'Template Format ANALISIS I'!E153</f>
        <v>110000</v>
      </c>
      <c r="M1236" s="44">
        <f>'Template Format ANALISIS I'!F153</f>
        <v>3959.9999999999995</v>
      </c>
    </row>
    <row r="1237" spans="2:13" x14ac:dyDescent="0.3">
      <c r="F1237" s="4"/>
      <c r="I1237" s="25">
        <f>'Template Format ANALISIS I'!B154</f>
        <v>1.8E-3</v>
      </c>
      <c r="J1237" s="25" t="str">
        <f>'Template Format ANALISIS I'!C154</f>
        <v>OH</v>
      </c>
      <c r="K1237" s="25" t="str">
        <f>'Template Format ANALISIS I'!D154</f>
        <v>Mandor</v>
      </c>
      <c r="L1237" s="42">
        <f>'Template Format ANALISIS I'!E154</f>
        <v>120000</v>
      </c>
      <c r="M1237" s="44">
        <f>'Template Format ANALISIS I'!F154</f>
        <v>216</v>
      </c>
    </row>
    <row r="1238" spans="2:13" x14ac:dyDescent="0.3">
      <c r="F1238" s="4"/>
      <c r="I1238" s="25">
        <f>'Template Format ANALISIS I'!B155</f>
        <v>0.06</v>
      </c>
      <c r="J1238" s="25" t="str">
        <f>'Template Format ANALISIS I'!C155</f>
        <v>OH</v>
      </c>
      <c r="K1238" s="25" t="str">
        <f>'Template Format ANALISIS I'!D155</f>
        <v xml:space="preserve">Tukang </v>
      </c>
      <c r="L1238" s="42">
        <f>'Template Format ANALISIS I'!E155</f>
        <v>130000</v>
      </c>
      <c r="M1238" s="44">
        <f>'Template Format ANALISIS I'!F155</f>
        <v>7800</v>
      </c>
    </row>
    <row r="1239" spans="2:13" x14ac:dyDescent="0.3">
      <c r="F1239" s="4"/>
      <c r="I1239" s="25">
        <f>'Template Format ANALISIS I'!B156</f>
        <v>6.0000000000000001E-3</v>
      </c>
      <c r="J1239" s="25" t="str">
        <f>'Template Format ANALISIS I'!C156</f>
        <v>OH</v>
      </c>
      <c r="K1239" s="25" t="str">
        <f>'Template Format ANALISIS I'!D156</f>
        <v>Kepala Tukang</v>
      </c>
      <c r="L1239" s="42">
        <f>'Template Format ANALISIS I'!E156</f>
        <v>140000</v>
      </c>
      <c r="M1239" s="44">
        <f>'Template Format ANALISIS I'!F156</f>
        <v>840</v>
      </c>
    </row>
    <row r="1240" spans="2:13" x14ac:dyDescent="0.3">
      <c r="F1240" s="4"/>
      <c r="I1240" s="25">
        <f>'Template Format ANALISIS I'!B157</f>
        <v>1.2</v>
      </c>
      <c r="J1240" s="25" t="str">
        <f>'Template Format ANALISIS I'!C157</f>
        <v>M</v>
      </c>
      <c r="K1240" s="25" t="str">
        <f>'Template Format ANALISIS I'!D157</f>
        <v>Pipa PVC</v>
      </c>
      <c r="L1240" s="42">
        <f>'Template Format ANALISIS I'!E157</f>
        <v>34000</v>
      </c>
      <c r="M1240" s="44">
        <f>'Template Format ANALISIS I'!F157</f>
        <v>40800</v>
      </c>
    </row>
    <row r="1241" spans="2:13" x14ac:dyDescent="0.3">
      <c r="F1241" s="4"/>
      <c r="I1241" s="25">
        <f>'Template Format ANALISIS I'!B158</f>
        <v>1</v>
      </c>
      <c r="J1241" s="25"/>
      <c r="K1241" s="25" t="str">
        <f>'Template Format ANALISIS I'!D158</f>
        <v>Perlengkapan</v>
      </c>
      <c r="L1241" s="42">
        <f>'Template Format ANALISIS I'!E158</f>
        <v>3400</v>
      </c>
      <c r="M1241" s="44">
        <f>'Template Format ANALISIS I'!F158</f>
        <v>3400</v>
      </c>
    </row>
    <row r="1242" spans="2:13" x14ac:dyDescent="0.3">
      <c r="F1242" s="4"/>
      <c r="J1242" s="25"/>
      <c r="K1242" s="25" t="str">
        <f>'Template Format ANALISIS I'!D159</f>
        <v>B.U &amp; Kentungan (10%)</v>
      </c>
      <c r="L1242" s="42"/>
      <c r="M1242" s="44">
        <f>'Template Format ANALISIS I'!F159</f>
        <v>5701.6</v>
      </c>
    </row>
    <row r="1243" spans="2:13" x14ac:dyDescent="0.3">
      <c r="F1243" s="4"/>
    </row>
    <row r="1244" spans="2:13" x14ac:dyDescent="0.3">
      <c r="B1244" s="13">
        <v>3</v>
      </c>
      <c r="C1244" s="16" t="s">
        <v>112</v>
      </c>
      <c r="D1244" s="47" t="s">
        <v>104</v>
      </c>
      <c r="E1244" s="11">
        <v>5</v>
      </c>
      <c r="F1244" s="140">
        <f>'Template Format ANALISIS I'!F170</f>
        <v>253376.2</v>
      </c>
      <c r="G1244" s="36">
        <f>F1244*E1244</f>
        <v>1266881</v>
      </c>
      <c r="I1244" s="62">
        <f>'Template Format ANALISIS I'!B163</f>
        <v>8.1000000000000003E-2</v>
      </c>
      <c r="J1244" s="62" t="str">
        <f>'Template Format ANALISIS I'!C163</f>
        <v>OH</v>
      </c>
      <c r="K1244" s="62" t="str">
        <f>'Template Format ANALISIS I'!D163</f>
        <v xml:space="preserve">Pekerja </v>
      </c>
      <c r="L1244" s="67">
        <f>'Template Format ANALISIS I'!E163</f>
        <v>110000</v>
      </c>
      <c r="M1244" s="77">
        <f>'Template Format ANALISIS I'!F163</f>
        <v>8910</v>
      </c>
    </row>
    <row r="1245" spans="2:13" x14ac:dyDescent="0.3">
      <c r="C1245" s="54"/>
      <c r="D1245" s="52"/>
      <c r="F1245" s="140"/>
      <c r="I1245" s="62">
        <f>'Template Format ANALISIS I'!B164</f>
        <v>4.1000000000000003E-3</v>
      </c>
      <c r="J1245" s="62" t="str">
        <f>'Template Format ANALISIS I'!C164</f>
        <v>OH</v>
      </c>
      <c r="K1245" s="62" t="str">
        <f>'Template Format ANALISIS I'!D164</f>
        <v>Mandor</v>
      </c>
      <c r="L1245" s="67">
        <f>'Template Format ANALISIS I'!E164</f>
        <v>120000</v>
      </c>
      <c r="M1245" s="77">
        <f>'Template Format ANALISIS I'!F164</f>
        <v>492.00000000000006</v>
      </c>
    </row>
    <row r="1246" spans="2:13" x14ac:dyDescent="0.3">
      <c r="C1246" s="54"/>
      <c r="D1246" s="52"/>
      <c r="F1246" s="140"/>
      <c r="I1246" s="62">
        <f>'Template Format ANALISIS I'!B165</f>
        <v>0.13500000000000001</v>
      </c>
      <c r="J1246" s="62" t="str">
        <f>'Template Format ANALISIS I'!C165</f>
        <v>OH</v>
      </c>
      <c r="K1246" s="62" t="str">
        <f>'Template Format ANALISIS I'!D165</f>
        <v xml:space="preserve">Tukang </v>
      </c>
      <c r="L1246" s="67">
        <f>'Template Format ANALISIS I'!E165</f>
        <v>130000</v>
      </c>
      <c r="M1246" s="77">
        <f>'Template Format ANALISIS I'!F165</f>
        <v>17550</v>
      </c>
    </row>
    <row r="1247" spans="2:13" x14ac:dyDescent="0.3">
      <c r="C1247" s="54"/>
      <c r="D1247" s="52"/>
      <c r="F1247" s="140"/>
      <c r="I1247" s="62">
        <f>'Template Format ANALISIS I'!B166</f>
        <v>1.35E-2</v>
      </c>
      <c r="J1247" s="62" t="str">
        <f>'Template Format ANALISIS I'!C166</f>
        <v>OH</v>
      </c>
      <c r="K1247" s="62" t="str">
        <f>'Template Format ANALISIS I'!D166</f>
        <v>Kepala Tukang</v>
      </c>
      <c r="L1247" s="67">
        <f>'Template Format ANALISIS I'!E166</f>
        <v>140000</v>
      </c>
      <c r="M1247" s="77">
        <f>'Template Format ANALISIS I'!F166</f>
        <v>1890</v>
      </c>
    </row>
    <row r="1248" spans="2:13" x14ac:dyDescent="0.3">
      <c r="C1248" s="54"/>
      <c r="D1248" s="52"/>
      <c r="F1248" s="140"/>
      <c r="I1248" s="62">
        <f>'Template Format ANALISIS I'!B167</f>
        <v>1.2</v>
      </c>
      <c r="J1248" s="62" t="str">
        <f>'Template Format ANALISIS I'!C167</f>
        <v>M</v>
      </c>
      <c r="K1248" s="62" t="str">
        <f>'Template Format ANALISIS I'!D167</f>
        <v>Pipa PVC</v>
      </c>
      <c r="L1248" s="67">
        <f>'Template Format ANALISIS I'!E167</f>
        <v>130000</v>
      </c>
      <c r="M1248" s="77">
        <f>'Template Format ANALISIS I'!F167</f>
        <v>156000</v>
      </c>
    </row>
    <row r="1249" spans="2:13" x14ac:dyDescent="0.3">
      <c r="C1249" s="54"/>
      <c r="D1249" s="52"/>
      <c r="F1249" s="140"/>
      <c r="I1249" s="62">
        <f>'Template Format ANALISIS I'!B168</f>
        <v>1</v>
      </c>
      <c r="J1249" s="62"/>
      <c r="K1249" s="62" t="str">
        <f>'Template Format ANALISIS I'!D168</f>
        <v>Perlengkapan</v>
      </c>
      <c r="L1249" s="67">
        <f>'Template Format ANALISIS I'!E168</f>
        <v>45500</v>
      </c>
      <c r="M1249" s="77">
        <f>'Template Format ANALISIS I'!F168</f>
        <v>45500</v>
      </c>
    </row>
    <row r="1250" spans="2:13" x14ac:dyDescent="0.3">
      <c r="C1250" s="54"/>
      <c r="D1250" s="52"/>
      <c r="F1250" s="140"/>
      <c r="I1250" s="62"/>
      <c r="J1250" s="62"/>
      <c r="K1250" s="62" t="str">
        <f>'Template Format ANALISIS I'!D169</f>
        <v>B.U &amp; Kentungan (10%)</v>
      </c>
      <c r="L1250" s="67"/>
      <c r="M1250" s="77">
        <f>'Template Format ANALISIS I'!F169</f>
        <v>23034.2</v>
      </c>
    </row>
    <row r="1251" spans="2:13" x14ac:dyDescent="0.3">
      <c r="C1251" s="54"/>
      <c r="D1251" s="52"/>
      <c r="F1251" s="140"/>
      <c r="I1251" s="62"/>
    </row>
    <row r="1252" spans="2:13" x14ac:dyDescent="0.3">
      <c r="B1252" s="13">
        <v>4</v>
      </c>
      <c r="C1252" s="16" t="s">
        <v>113</v>
      </c>
      <c r="D1252" s="61" t="s">
        <v>114</v>
      </c>
      <c r="E1252" s="11">
        <v>3</v>
      </c>
      <c r="F1252" s="58">
        <f>'Template Format ANALISIS I'!F180</f>
        <v>52834.1</v>
      </c>
      <c r="G1252" s="36">
        <f>F1252*E1252</f>
        <v>158502.29999999999</v>
      </c>
      <c r="I1252" s="50">
        <f>'Template Format ANALISIS I'!B173</f>
        <v>4.1000000000000002E-2</v>
      </c>
      <c r="J1252" s="50" t="str">
        <f>'Template Format ANALISIS I'!C173</f>
        <v>OH</v>
      </c>
      <c r="K1252" s="50" t="str">
        <f>'Template Format ANALISIS I'!D173</f>
        <v xml:space="preserve">Pekerja </v>
      </c>
      <c r="L1252" s="69">
        <f>'Template Format ANALISIS I'!E173</f>
        <v>110000</v>
      </c>
      <c r="M1252" s="78">
        <f>'Template Format ANALISIS I'!F173</f>
        <v>4510</v>
      </c>
    </row>
    <row r="1253" spans="2:13" x14ac:dyDescent="0.3">
      <c r="F1253" s="4"/>
      <c r="I1253" s="50">
        <f>'Template Format ANALISIS I'!B174</f>
        <v>4.1000000000000003E-3</v>
      </c>
      <c r="J1253" s="50" t="str">
        <f>'Template Format ANALISIS I'!C174</f>
        <v>OH</v>
      </c>
      <c r="K1253" s="50" t="str">
        <f>'Template Format ANALISIS I'!D174</f>
        <v>Mandor</v>
      </c>
      <c r="L1253" s="69">
        <f>'Template Format ANALISIS I'!E174</f>
        <v>120000</v>
      </c>
      <c r="M1253" s="78">
        <f>'Template Format ANALISIS I'!F174</f>
        <v>492.00000000000006</v>
      </c>
    </row>
    <row r="1254" spans="2:13" x14ac:dyDescent="0.3">
      <c r="F1254" s="4"/>
      <c r="I1254" s="50">
        <f>'Template Format ANALISIS I'!B175</f>
        <v>4.1000000000000002E-2</v>
      </c>
      <c r="J1254" s="50" t="str">
        <f>'Template Format ANALISIS I'!C175</f>
        <v>OH</v>
      </c>
      <c r="K1254" s="50" t="str">
        <f>'Template Format ANALISIS I'!D175</f>
        <v xml:space="preserve">Tukang </v>
      </c>
      <c r="L1254" s="69">
        <f>'Template Format ANALISIS I'!E175</f>
        <v>130000</v>
      </c>
      <c r="M1254" s="78">
        <f>'Template Format ANALISIS I'!F175</f>
        <v>5330</v>
      </c>
    </row>
    <row r="1255" spans="2:13" x14ac:dyDescent="0.3">
      <c r="F1255" s="4"/>
      <c r="I1255" s="50">
        <f>'Template Format ANALISIS I'!B176</f>
        <v>4.1000000000000003E-3</v>
      </c>
      <c r="J1255" s="50" t="str">
        <f>'Template Format ANALISIS I'!C176</f>
        <v>OH</v>
      </c>
      <c r="K1255" s="50" t="str">
        <f>'Template Format ANALISIS I'!D176</f>
        <v>Kepala Tukang</v>
      </c>
      <c r="L1255" s="69">
        <f>'Template Format ANALISIS I'!E176</f>
        <v>140000</v>
      </c>
      <c r="M1255" s="78">
        <f>'Template Format ANALISIS I'!F176</f>
        <v>574</v>
      </c>
    </row>
    <row r="1256" spans="2:13" x14ac:dyDescent="0.3">
      <c r="F1256" s="4"/>
      <c r="I1256" s="50">
        <f>'Template Format ANALISIS I'!B177</f>
        <v>1</v>
      </c>
      <c r="J1256" s="50" t="str">
        <f>'Template Format ANALISIS I'!C177</f>
        <v>Bh</v>
      </c>
      <c r="K1256" s="50" t="str">
        <f>'Template Format ANALISIS I'!D177</f>
        <v>Mata Kran 1/2"</v>
      </c>
      <c r="L1256" s="69">
        <f>'Template Format ANALISIS I'!E177</f>
        <v>27500</v>
      </c>
      <c r="M1256" s="78">
        <f>'Template Format ANALISIS I'!F177</f>
        <v>27500</v>
      </c>
    </row>
    <row r="1257" spans="2:13" x14ac:dyDescent="0.3">
      <c r="F1257" s="4"/>
      <c r="I1257" s="50">
        <f>'Template Format ANALISIS I'!B178</f>
        <v>1</v>
      </c>
      <c r="J1257" s="50"/>
      <c r="K1257" s="50" t="str">
        <f>'Template Format ANALISIS I'!D178</f>
        <v>Perlengkapan</v>
      </c>
      <c r="L1257" s="69">
        <f>'Template Format ANALISIS I'!E178</f>
        <v>9625</v>
      </c>
      <c r="M1257" s="78">
        <f>'Template Format ANALISIS I'!F178</f>
        <v>9625</v>
      </c>
    </row>
    <row r="1258" spans="2:13" x14ac:dyDescent="0.3">
      <c r="F1258" s="4"/>
      <c r="I1258" s="50"/>
      <c r="J1258" s="50"/>
      <c r="K1258" s="50" t="str">
        <f>'Template Format ANALISIS I'!D179</f>
        <v>B.U &amp; Kentungan (10%)</v>
      </c>
      <c r="L1258" s="69">
        <f>'Template Format ANALISIS I'!E179</f>
        <v>0</v>
      </c>
      <c r="M1258" s="78">
        <f>'Template Format ANALISIS I'!F179</f>
        <v>4803.1000000000004</v>
      </c>
    </row>
    <row r="1259" spans="2:13" x14ac:dyDescent="0.3">
      <c r="F1259" s="4"/>
      <c r="I1259" s="50"/>
      <c r="J1259" s="50"/>
      <c r="K1259" s="50"/>
      <c r="L1259" s="69"/>
      <c r="M1259" s="78"/>
    </row>
    <row r="1260" spans="2:13" x14ac:dyDescent="0.3">
      <c r="B1260" s="13">
        <v>12</v>
      </c>
      <c r="C1260" s="1" t="s">
        <v>223</v>
      </c>
      <c r="D1260" s="61" t="s">
        <v>114</v>
      </c>
      <c r="E1260" s="57">
        <v>3</v>
      </c>
      <c r="F1260" s="132">
        <f>'Template Format ANALISIS I'!F376 - 132266</f>
        <v>40535.200000000012</v>
      </c>
      <c r="G1260" s="51">
        <f>F1260*E1260</f>
        <v>121605.60000000003</v>
      </c>
      <c r="H1260" s="59"/>
      <c r="I1260" s="135">
        <f>'Template Format ANALISIS I'!B369</f>
        <v>8.1000000000000003E-2</v>
      </c>
      <c r="J1260" s="135" t="str">
        <f>'Template Format ANALISIS I'!C369</f>
        <v>OH</v>
      </c>
      <c r="K1260" s="135" t="str">
        <f>'Template Format ANALISIS I'!D369</f>
        <v xml:space="preserve">Pekerja </v>
      </c>
      <c r="L1260" s="76">
        <f>'Template Format ANALISIS I'!E369</f>
        <v>110000</v>
      </c>
      <c r="M1260" s="78">
        <f>'Template Format ANALISIS I'!F369</f>
        <v>8910</v>
      </c>
    </row>
    <row r="1261" spans="2:13" x14ac:dyDescent="0.3">
      <c r="D1261" s="61"/>
      <c r="E1261" s="57"/>
      <c r="F1261" s="76"/>
      <c r="G1261" s="51"/>
      <c r="H1261" s="59"/>
      <c r="I1261" s="135">
        <f>'Template Format ANALISIS I'!B370</f>
        <v>4.1000000000000003E-3</v>
      </c>
      <c r="J1261" s="135" t="str">
        <f>'Template Format ANALISIS I'!C370</f>
        <v>OH</v>
      </c>
      <c r="K1261" s="135" t="str">
        <f>'Template Format ANALISIS I'!D370</f>
        <v>Mandor</v>
      </c>
      <c r="L1261" s="76">
        <f>'Template Format ANALISIS I'!E370</f>
        <v>120000</v>
      </c>
      <c r="M1261" s="78">
        <f>'Template Format ANALISIS I'!F370</f>
        <v>492.00000000000006</v>
      </c>
    </row>
    <row r="1262" spans="2:13" x14ac:dyDescent="0.3">
      <c r="D1262" s="61"/>
      <c r="E1262" s="57"/>
      <c r="F1262" s="76"/>
      <c r="G1262" s="51"/>
      <c r="H1262" s="59"/>
      <c r="I1262" s="135">
        <f>'Template Format ANALISIS I'!B371</f>
        <v>0.13500000000000001</v>
      </c>
      <c r="J1262" s="135" t="str">
        <f>'Template Format ANALISIS I'!C371</f>
        <v>OH</v>
      </c>
      <c r="K1262" s="135" t="str">
        <f>'Template Format ANALISIS I'!D371</f>
        <v xml:space="preserve">Tukang </v>
      </c>
      <c r="L1262" s="76">
        <f>'Template Format ANALISIS I'!E371</f>
        <v>130000</v>
      </c>
      <c r="M1262" s="78">
        <f>'Template Format ANALISIS I'!F371</f>
        <v>17550</v>
      </c>
    </row>
    <row r="1263" spans="2:13" x14ac:dyDescent="0.3">
      <c r="D1263" s="61"/>
      <c r="E1263" s="57"/>
      <c r="F1263" s="76"/>
      <c r="G1263" s="51"/>
      <c r="H1263" s="59"/>
      <c r="I1263" s="135">
        <f>'Template Format ANALISIS I'!B372</f>
        <v>1.35E-2</v>
      </c>
      <c r="J1263" s="135" t="str">
        <f>'Template Format ANALISIS I'!C372</f>
        <v>OH</v>
      </c>
      <c r="K1263" s="135" t="str">
        <f>'Template Format ANALISIS I'!D372</f>
        <v>Kepala Tukang</v>
      </c>
      <c r="L1263" s="76">
        <f>'Template Format ANALISIS I'!E372</f>
        <v>140000</v>
      </c>
      <c r="M1263" s="78">
        <f>'Template Format ANALISIS I'!F372</f>
        <v>1890</v>
      </c>
    </row>
    <row r="1264" spans="2:13" x14ac:dyDescent="0.3">
      <c r="D1264" s="61"/>
      <c r="E1264" s="57"/>
      <c r="F1264" s="76"/>
      <c r="G1264" s="51"/>
      <c r="H1264" s="59"/>
      <c r="I1264" s="135">
        <f>'Template Format ANALISIS I'!B373</f>
        <v>1</v>
      </c>
      <c r="J1264" s="135" t="str">
        <f>'Template Format ANALISIS I'!C373</f>
        <v>Bh</v>
      </c>
      <c r="K1264" s="135" t="str">
        <f>'Template Format ANALISIS I'!D373</f>
        <v>Floordrain Besi</v>
      </c>
      <c r="L1264" s="76">
        <f>'Template Format ANALISIS I'!E373</f>
        <v>95000</v>
      </c>
      <c r="M1264" s="78">
        <f>'Template Format ANALISIS I'!F373</f>
        <v>95000</v>
      </c>
    </row>
    <row r="1265" spans="2:13" x14ac:dyDescent="0.3">
      <c r="D1265" s="61"/>
      <c r="E1265" s="57"/>
      <c r="F1265" s="76"/>
      <c r="G1265" s="51"/>
      <c r="H1265" s="59"/>
      <c r="I1265" s="135">
        <f>'Template Format ANALISIS I'!B374</f>
        <v>1</v>
      </c>
      <c r="J1265" s="135"/>
      <c r="K1265" s="135" t="str">
        <f>'Template Format ANALISIS I'!D374</f>
        <v>Perlengkapan</v>
      </c>
      <c r="L1265" s="76">
        <f>'Template Format ANALISIS I'!E374</f>
        <v>33250</v>
      </c>
      <c r="M1265" s="78">
        <f>'Template Format ANALISIS I'!F374</f>
        <v>33250</v>
      </c>
    </row>
    <row r="1266" spans="2:13" x14ac:dyDescent="0.3">
      <c r="D1266" s="61"/>
      <c r="E1266" s="57"/>
      <c r="F1266" s="76"/>
      <c r="G1266" s="51"/>
      <c r="H1266" s="59"/>
      <c r="I1266" s="135"/>
      <c r="J1266" s="135"/>
      <c r="K1266" s="135" t="str">
        <f>'Template Format ANALISIS I'!D375</f>
        <v>B.U &amp; Kentungan (10%)</v>
      </c>
      <c r="L1266" s="76"/>
      <c r="M1266" s="78">
        <f>'Template Format ANALISIS I'!F375</f>
        <v>15709.2</v>
      </c>
    </row>
    <row r="1267" spans="2:13" x14ac:dyDescent="0.3">
      <c r="J1267" s="25"/>
      <c r="K1267" s="25"/>
      <c r="L1267" s="42"/>
      <c r="M1267" s="44"/>
    </row>
    <row r="1268" spans="2:13" x14ac:dyDescent="0.3">
      <c r="B1268" s="70" t="s">
        <v>246</v>
      </c>
      <c r="C1268" s="64" t="s">
        <v>247</v>
      </c>
      <c r="J1268" s="25"/>
      <c r="K1268" s="25"/>
      <c r="L1268" s="42"/>
      <c r="M1268" s="44"/>
    </row>
    <row r="1269" spans="2:13" x14ac:dyDescent="0.3">
      <c r="B1269" s="7">
        <v>1</v>
      </c>
      <c r="C1269" s="6" t="s">
        <v>227</v>
      </c>
    </row>
    <row r="1270" spans="2:13" x14ac:dyDescent="0.3">
      <c r="B1270" s="13" t="s">
        <v>185</v>
      </c>
      <c r="C1270" s="1" t="s">
        <v>186</v>
      </c>
      <c r="D1270" s="2" t="s">
        <v>14</v>
      </c>
      <c r="E1270" s="11">
        <v>13.32</v>
      </c>
      <c r="F1270" s="112">
        <f>'Template Format ANALISIS I'!F263 - 396730</f>
        <v>1288635</v>
      </c>
      <c r="G1270" s="12">
        <f>F1270*E1270</f>
        <v>17164618.199999999</v>
      </c>
      <c r="I1270" s="26">
        <f>'Template Format ANALISIS I'!B258</f>
        <v>0.876</v>
      </c>
      <c r="J1270" s="26" t="str">
        <f>'Template Format ANALISIS I'!C258</f>
        <v>OH</v>
      </c>
      <c r="K1270" s="26" t="str">
        <f>'Template Format ANALISIS I'!D258</f>
        <v>Pekerja</v>
      </c>
      <c r="L1270" s="74">
        <f>'Template Format ANALISIS I'!E258</f>
        <v>110000</v>
      </c>
      <c r="M1270" s="44">
        <f>'Template Format ANALISIS I'!F258</f>
        <v>96360</v>
      </c>
    </row>
    <row r="1271" spans="2:13" x14ac:dyDescent="0.3">
      <c r="I1271" s="26">
        <f>'Template Format ANALISIS I'!B259</f>
        <v>8.3000000000000004E-2</v>
      </c>
      <c r="J1271" s="26" t="str">
        <f>'Template Format ANALISIS I'!C259</f>
        <v>OH</v>
      </c>
      <c r="K1271" s="26" t="str">
        <f>'Template Format ANALISIS I'!D259</f>
        <v>Mandor</v>
      </c>
      <c r="L1271" s="74">
        <f>'Template Format ANALISIS I'!E259</f>
        <v>130000</v>
      </c>
      <c r="M1271" s="44">
        <f>'Template Format ANALISIS I'!F259</f>
        <v>10790</v>
      </c>
    </row>
    <row r="1272" spans="2:13" x14ac:dyDescent="0.3">
      <c r="I1272" s="26">
        <f>'Template Format ANALISIS I'!B260</f>
        <v>1</v>
      </c>
      <c r="J1272" s="26" t="str">
        <f>'Template Format ANALISIS I'!C260</f>
        <v>M3</v>
      </c>
      <c r="K1272" s="26" t="str">
        <f>'Template Format ANALISIS I'!D260</f>
        <v>Beton Ready Mix K-300</v>
      </c>
      <c r="L1272" s="74">
        <f>'Template Format ANALISIS I'!E260</f>
        <v>1350000</v>
      </c>
      <c r="M1272" s="44">
        <f>'Template Format ANALISIS I'!F260</f>
        <v>1350000</v>
      </c>
    </row>
    <row r="1273" spans="2:13" x14ac:dyDescent="0.3">
      <c r="B1273" s="71"/>
      <c r="C1273" s="10"/>
      <c r="I1273" s="26">
        <f>'Template Format ANALISIS I'!B261</f>
        <v>0.5</v>
      </c>
      <c r="J1273" s="26" t="str">
        <f>'Template Format ANALISIS I'!C261</f>
        <v>Jam</v>
      </c>
      <c r="K1273" s="26" t="str">
        <f>'Template Format ANALISIS I'!D261</f>
        <v>Concrete Pump</v>
      </c>
      <c r="L1273" s="74">
        <f>'Template Format ANALISIS I'!E261</f>
        <v>150000</v>
      </c>
      <c r="M1273" s="44">
        <f>'Template Format ANALISIS I'!F261</f>
        <v>75000</v>
      </c>
    </row>
    <row r="1274" spans="2:13" x14ac:dyDescent="0.3">
      <c r="B1274" s="71"/>
      <c r="C1274" s="10"/>
      <c r="I1274" s="26"/>
      <c r="J1274" s="26"/>
      <c r="K1274" s="26" t="str">
        <f>'Template Format ANALISIS I'!D262</f>
        <v>B.U &amp; Kentungan (10%)</v>
      </c>
      <c r="L1274" s="74"/>
      <c r="M1274" s="44">
        <f>'Template Format ANALISIS I'!F262</f>
        <v>153215</v>
      </c>
    </row>
    <row r="1275" spans="2:13" x14ac:dyDescent="0.3">
      <c r="B1275" s="71"/>
      <c r="C1275" s="10"/>
    </row>
    <row r="1276" spans="2:13" x14ac:dyDescent="0.3">
      <c r="B1276" s="13" t="s">
        <v>191</v>
      </c>
      <c r="C1276" s="1" t="s">
        <v>192</v>
      </c>
      <c r="D1276" s="2" t="s">
        <v>72</v>
      </c>
      <c r="E1276" s="11">
        <v>3328.51</v>
      </c>
      <c r="F1276" s="112">
        <f>'Template Format ANALISIS I'!F275 - 3225.2</f>
        <v>17313.3</v>
      </c>
      <c r="G1276" s="12">
        <f>F1276*E1276</f>
        <v>57627492.182999998</v>
      </c>
      <c r="I1276" s="26">
        <f>'Template Format ANALISIS I'!B268</f>
        <v>7.000000000000001E-3</v>
      </c>
      <c r="J1276" s="26" t="str">
        <f>'Template Format ANALISIS I'!C268</f>
        <v>OH</v>
      </c>
      <c r="K1276" s="26" t="str">
        <f>'Template Format ANALISIS I'!D268</f>
        <v xml:space="preserve">Pekerja </v>
      </c>
      <c r="L1276" s="74">
        <f>'Template Format ANALISIS I'!E268</f>
        <v>110000</v>
      </c>
      <c r="M1276" s="44">
        <f>'Template Format ANALISIS I'!F268</f>
        <v>770.00000000000011</v>
      </c>
    </row>
    <row r="1277" spans="2:13" x14ac:dyDescent="0.3">
      <c r="B1277" s="71"/>
      <c r="C1277" s="10"/>
      <c r="I1277" s="26">
        <f>'Template Format ANALISIS I'!B269</f>
        <v>7.000000000000001E-3</v>
      </c>
      <c r="J1277" s="26" t="str">
        <f>'Template Format ANALISIS I'!C269</f>
        <v>OH</v>
      </c>
      <c r="K1277" s="26" t="str">
        <f>'Template Format ANALISIS I'!D269</f>
        <v>Tukang Besi</v>
      </c>
      <c r="L1277" s="74">
        <f>'Template Format ANALISIS I'!E269</f>
        <v>130000</v>
      </c>
      <c r="M1277" s="44">
        <f>'Template Format ANALISIS I'!F269</f>
        <v>910.00000000000011</v>
      </c>
    </row>
    <row r="1278" spans="2:13" x14ac:dyDescent="0.3">
      <c r="B1278" s="71"/>
      <c r="C1278" s="10"/>
      <c r="I1278" s="26">
        <f>'Template Format ANALISIS I'!B270</f>
        <v>6.9999999999999999E-4</v>
      </c>
      <c r="J1278" s="26" t="str">
        <f>'Template Format ANALISIS I'!C270</f>
        <v>OH</v>
      </c>
      <c r="K1278" s="26" t="str">
        <f>'Template Format ANALISIS I'!D270</f>
        <v>Kepala Tukang</v>
      </c>
      <c r="L1278" s="74">
        <f>'Template Format ANALISIS I'!E270</f>
        <v>140000</v>
      </c>
      <c r="M1278" s="44">
        <f>'Template Format ANALISIS I'!F270</f>
        <v>98</v>
      </c>
    </row>
    <row r="1279" spans="2:13" x14ac:dyDescent="0.3">
      <c r="B1279" s="71"/>
      <c r="C1279" s="10"/>
      <c r="I1279" s="26">
        <f>'Template Format ANALISIS I'!B271</f>
        <v>4.0000000000000002E-4</v>
      </c>
      <c r="J1279" s="26" t="str">
        <f>'Template Format ANALISIS I'!C271</f>
        <v>OH</v>
      </c>
      <c r="K1279" s="26" t="str">
        <f>'Template Format ANALISIS I'!D271</f>
        <v>Mandor</v>
      </c>
      <c r="L1279" s="74">
        <f>'Template Format ANALISIS I'!E271</f>
        <v>120000</v>
      </c>
      <c r="M1279" s="44">
        <f>'Template Format ANALISIS I'!F271</f>
        <v>48</v>
      </c>
    </row>
    <row r="1280" spans="2:13" x14ac:dyDescent="0.3">
      <c r="B1280" s="71"/>
      <c r="C1280" s="10"/>
      <c r="I1280" s="26">
        <f>'Template Format ANALISIS I'!B273</f>
        <v>1.05</v>
      </c>
      <c r="J1280" s="26" t="str">
        <f>'Template Format ANALISIS I'!C273</f>
        <v>Kg</v>
      </c>
      <c r="K1280" s="26" t="str">
        <f>'Template Format ANALISIS I'!D273</f>
        <v>Besi Beton Polos</v>
      </c>
      <c r="L1280" s="74">
        <f>'Template Format ANALISIS I'!E273</f>
        <v>17500</v>
      </c>
      <c r="M1280" s="44">
        <f>'Template Format ANALISIS I'!F273</f>
        <v>18375</v>
      </c>
    </row>
    <row r="1281" spans="2:13" x14ac:dyDescent="0.3">
      <c r="B1281" s="71"/>
      <c r="C1281" s="10"/>
      <c r="I1281" s="26">
        <f>'Template Format ANALISIS I'!B274</f>
        <v>1.4999999999999999E-2</v>
      </c>
      <c r="J1281" s="26" t="str">
        <f>'Template Format ANALISIS I'!C274</f>
        <v>Kg</v>
      </c>
      <c r="K1281" s="26" t="str">
        <f>'Template Format ANALISIS I'!D274</f>
        <v>Kawat Beton</v>
      </c>
      <c r="L1281" s="74">
        <f>'Template Format ANALISIS I'!E274</f>
        <v>22500</v>
      </c>
      <c r="M1281" s="44">
        <f>'Template Format ANALISIS I'!F274</f>
        <v>337.5</v>
      </c>
    </row>
    <row r="1282" spans="2:13" x14ac:dyDescent="0.3">
      <c r="B1282" s="71"/>
      <c r="C1282" s="10"/>
      <c r="I1282" s="26"/>
      <c r="J1282" s="115"/>
      <c r="K1282" s="115"/>
      <c r="L1282" s="74"/>
      <c r="M1282" s="44"/>
    </row>
    <row r="1283" spans="2:13" x14ac:dyDescent="0.3">
      <c r="B1283" s="13" t="s">
        <v>78</v>
      </c>
      <c r="C1283" s="1" t="s">
        <v>80</v>
      </c>
      <c r="D1283" s="2" t="s">
        <v>64</v>
      </c>
      <c r="E1283" s="11">
        <v>122.1</v>
      </c>
      <c r="F1283" s="112">
        <f>'Template Format ANALISIS I'!F289 + 196112</f>
        <v>498047</v>
      </c>
      <c r="G1283" s="12">
        <f>F1283*E1283</f>
        <v>60811538.699999996</v>
      </c>
      <c r="I1283" s="26">
        <f>'Template Format ANALISIS I'!B280</f>
        <v>0.22</v>
      </c>
      <c r="J1283" s="26" t="str">
        <f>'Template Format ANALISIS I'!C280</f>
        <v>OH</v>
      </c>
      <c r="K1283" s="26" t="str">
        <f>'Template Format ANALISIS I'!D280</f>
        <v xml:space="preserve">Pekerja </v>
      </c>
      <c r="L1283" s="74">
        <f>'Template Format ANALISIS I'!E280</f>
        <v>110000</v>
      </c>
      <c r="M1283" s="44">
        <f>'Template Format ANALISIS I'!F280</f>
        <v>24200</v>
      </c>
    </row>
    <row r="1284" spans="2:13" x14ac:dyDescent="0.3">
      <c r="I1284" s="26">
        <f>'Template Format ANALISIS I'!B281</f>
        <v>1.1000000000000001E-2</v>
      </c>
      <c r="J1284" s="26" t="str">
        <f>'Template Format ANALISIS I'!C281</f>
        <v>OH</v>
      </c>
      <c r="K1284" s="26" t="str">
        <f>'Template Format ANALISIS I'!D281</f>
        <v>Mandor</v>
      </c>
      <c r="L1284" s="74">
        <f>'Template Format ANALISIS I'!E281</f>
        <v>120000</v>
      </c>
      <c r="M1284" s="44">
        <f>'Template Format ANALISIS I'!F281</f>
        <v>1320.0000000000002</v>
      </c>
    </row>
    <row r="1285" spans="2:13" x14ac:dyDescent="0.3">
      <c r="I1285" s="26">
        <f>'Template Format ANALISIS I'!B282</f>
        <v>0.16500000000000001</v>
      </c>
      <c r="J1285" s="26" t="str">
        <f>'Template Format ANALISIS I'!C282</f>
        <v>OH</v>
      </c>
      <c r="K1285" s="26" t="str">
        <f>'Template Format ANALISIS I'!D282</f>
        <v>Tukang Kayu</v>
      </c>
      <c r="L1285" s="74">
        <f>'Template Format ANALISIS I'!E282</f>
        <v>130000</v>
      </c>
      <c r="M1285" s="44">
        <f>'Template Format ANALISIS I'!F282</f>
        <v>21450</v>
      </c>
    </row>
    <row r="1286" spans="2:13" x14ac:dyDescent="0.3">
      <c r="I1286" s="26">
        <f>'Template Format ANALISIS I'!B283</f>
        <v>8.2500000000000004E-3</v>
      </c>
      <c r="J1286" s="26" t="str">
        <f>'Template Format ANALISIS I'!C283</f>
        <v>OH</v>
      </c>
      <c r="K1286" s="26" t="str">
        <f>'Template Format ANALISIS I'!D283</f>
        <v>Kepala Tukang</v>
      </c>
      <c r="L1286" s="74">
        <f>'Template Format ANALISIS I'!E283</f>
        <v>140000</v>
      </c>
      <c r="M1286" s="44">
        <f>'Template Format ANALISIS I'!F283</f>
        <v>1155</v>
      </c>
    </row>
    <row r="1287" spans="2:13" x14ac:dyDescent="0.3">
      <c r="I1287" s="26">
        <f>'Template Format ANALISIS I'!B285</f>
        <v>0.04</v>
      </c>
      <c r="J1287" s="26" t="str">
        <f>'Template Format ANALISIS I'!C285</f>
        <v>M3</v>
      </c>
      <c r="K1287" s="26" t="str">
        <f>'Template Format ANALISIS I'!D285</f>
        <v>Kayu Balok Kls III</v>
      </c>
      <c r="L1287" s="74">
        <f>'Template Format ANALISIS I'!E285</f>
        <v>2485000</v>
      </c>
      <c r="M1287" s="44">
        <f>'Template Format ANALISIS I'!F285</f>
        <v>99400</v>
      </c>
    </row>
    <row r="1288" spans="2:13" x14ac:dyDescent="0.3">
      <c r="I1288" s="26">
        <f>'Template Format ANALISIS I'!B286</f>
        <v>0.3</v>
      </c>
      <c r="J1288" s="26" t="str">
        <f>'Template Format ANALISIS I'!C286</f>
        <v>Kg</v>
      </c>
      <c r="K1288" s="26" t="str">
        <f>'Template Format ANALISIS I'!D286</f>
        <v>Paku 5 cm - 12 cm</v>
      </c>
      <c r="L1288" s="74">
        <f>'Template Format ANALISIS I'!E286</f>
        <v>18000</v>
      </c>
      <c r="M1288" s="44">
        <f>'Template Format ANALISIS I'!F286</f>
        <v>5400</v>
      </c>
    </row>
    <row r="1289" spans="2:13" x14ac:dyDescent="0.3">
      <c r="I1289" s="26">
        <f>'Template Format ANALISIS I'!B287</f>
        <v>0.1</v>
      </c>
      <c r="J1289" s="26" t="str">
        <f>'Template Format ANALISIS I'!C287</f>
        <v>Ltr</v>
      </c>
      <c r="K1289" s="26" t="str">
        <f>'Template Format ANALISIS I'!D287</f>
        <v xml:space="preserve">Minyak Bekisting </v>
      </c>
      <c r="L1289" s="74">
        <f>'Template Format ANALISIS I'!E287</f>
        <v>10000</v>
      </c>
      <c r="M1289" s="44">
        <f>'Template Format ANALISIS I'!F287</f>
        <v>1000</v>
      </c>
    </row>
    <row r="1290" spans="2:13" x14ac:dyDescent="0.3">
      <c r="I1290" s="26">
        <f>'Template Format ANALISIS I'!B288</f>
        <v>0.82</v>
      </c>
      <c r="J1290" s="26" t="str">
        <f>'Template Format ANALISIS I'!C288</f>
        <v>Lbr</v>
      </c>
      <c r="K1290" s="26" t="str">
        <f>'Template Format ANALISIS I'!D288</f>
        <v>Plywood Tebal 9 mm/Papan</v>
      </c>
      <c r="L1290" s="74">
        <f>'Template Format ANALISIS I'!E288</f>
        <v>180500</v>
      </c>
      <c r="M1290" s="44">
        <f>'Template Format ANALISIS I'!F288</f>
        <v>148010</v>
      </c>
    </row>
    <row r="1291" spans="2:13" x14ac:dyDescent="0.3">
      <c r="B1291" s="7"/>
      <c r="C1291" s="6"/>
    </row>
    <row r="1292" spans="2:13" x14ac:dyDescent="0.3">
      <c r="B1292" s="7">
        <v>2</v>
      </c>
      <c r="C1292" s="6" t="s">
        <v>228</v>
      </c>
    </row>
    <row r="1293" spans="2:13" x14ac:dyDescent="0.3">
      <c r="B1293" s="13" t="s">
        <v>185</v>
      </c>
      <c r="C1293" s="1" t="s">
        <v>186</v>
      </c>
      <c r="D1293" s="2" t="s">
        <v>14</v>
      </c>
      <c r="E1293" s="11">
        <v>6.03</v>
      </c>
      <c r="F1293" s="112">
        <f>'Template Format ANALISIS I'!F263 - 396730</f>
        <v>1288635</v>
      </c>
      <c r="G1293" s="12">
        <f>F1293*E1293</f>
        <v>7770469.0500000007</v>
      </c>
      <c r="I1293" s="26">
        <f>'Template Format ANALISIS I'!B258</f>
        <v>0.876</v>
      </c>
      <c r="J1293" s="26" t="str">
        <f>'Template Format ANALISIS I'!C258</f>
        <v>OH</v>
      </c>
      <c r="K1293" s="26" t="str">
        <f>'Template Format ANALISIS I'!D258</f>
        <v>Pekerja</v>
      </c>
      <c r="L1293" s="74">
        <f>'Template Format ANALISIS I'!E258</f>
        <v>110000</v>
      </c>
      <c r="M1293" s="44">
        <f>'Template Format ANALISIS I'!F258</f>
        <v>96360</v>
      </c>
    </row>
    <row r="1294" spans="2:13" x14ac:dyDescent="0.3">
      <c r="I1294" s="26">
        <f>'Template Format ANALISIS I'!B259</f>
        <v>8.3000000000000004E-2</v>
      </c>
      <c r="J1294" s="26" t="str">
        <f>'Template Format ANALISIS I'!C259</f>
        <v>OH</v>
      </c>
      <c r="K1294" s="26" t="str">
        <f>'Template Format ANALISIS I'!D259</f>
        <v>Mandor</v>
      </c>
      <c r="L1294" s="74">
        <f>'Template Format ANALISIS I'!E259</f>
        <v>130000</v>
      </c>
      <c r="M1294" s="44">
        <f>'Template Format ANALISIS I'!F259</f>
        <v>10790</v>
      </c>
    </row>
    <row r="1295" spans="2:13" x14ac:dyDescent="0.3">
      <c r="I1295" s="26">
        <f>'Template Format ANALISIS I'!B260</f>
        <v>1</v>
      </c>
      <c r="J1295" s="26" t="str">
        <f>'Template Format ANALISIS I'!C260</f>
        <v>M3</v>
      </c>
      <c r="K1295" s="26" t="str">
        <f>'Template Format ANALISIS I'!D260</f>
        <v>Beton Ready Mix K-300</v>
      </c>
      <c r="L1295" s="74">
        <f>'Template Format ANALISIS I'!E260</f>
        <v>1350000</v>
      </c>
      <c r="M1295" s="44">
        <f>'Template Format ANALISIS I'!F260</f>
        <v>1350000</v>
      </c>
    </row>
    <row r="1296" spans="2:13" x14ac:dyDescent="0.3">
      <c r="B1296" s="71"/>
      <c r="C1296" s="10"/>
      <c r="I1296" s="26">
        <f>'Template Format ANALISIS I'!B261</f>
        <v>0.5</v>
      </c>
      <c r="J1296" s="26" t="str">
        <f>'Template Format ANALISIS I'!C261</f>
        <v>Jam</v>
      </c>
      <c r="K1296" s="26" t="str">
        <f>'Template Format ANALISIS I'!D261</f>
        <v>Concrete Pump</v>
      </c>
      <c r="L1296" s="74">
        <f>'Template Format ANALISIS I'!E261</f>
        <v>150000</v>
      </c>
      <c r="M1296" s="44">
        <f>'Template Format ANALISIS I'!F261</f>
        <v>75000</v>
      </c>
    </row>
    <row r="1297" spans="2:13" x14ac:dyDescent="0.3">
      <c r="B1297" s="71"/>
      <c r="C1297" s="10"/>
      <c r="I1297" s="26"/>
      <c r="J1297" s="26"/>
      <c r="K1297" s="26" t="str">
        <f>'Template Format ANALISIS I'!D262</f>
        <v>B.U &amp; Kentungan (10%)</v>
      </c>
      <c r="L1297" s="74"/>
      <c r="M1297" s="44">
        <f>'Template Format ANALISIS I'!F262</f>
        <v>153215</v>
      </c>
    </row>
    <row r="1298" spans="2:13" x14ac:dyDescent="0.3">
      <c r="B1298" s="71"/>
      <c r="C1298" s="10"/>
    </row>
    <row r="1299" spans="2:13" x14ac:dyDescent="0.3">
      <c r="B1299" s="13" t="s">
        <v>191</v>
      </c>
      <c r="C1299" s="1" t="s">
        <v>192</v>
      </c>
      <c r="D1299" s="2" t="s">
        <v>72</v>
      </c>
      <c r="E1299" s="11">
        <v>1207.5999999999999</v>
      </c>
      <c r="F1299" s="112">
        <f>'Template Format ANALISIS I'!F275 - 3225.2</f>
        <v>17313.3</v>
      </c>
      <c r="G1299" s="12">
        <f>F1299*E1299</f>
        <v>20907541.079999998</v>
      </c>
      <c r="I1299" s="26">
        <f>'Template Format ANALISIS I'!B268</f>
        <v>7.000000000000001E-3</v>
      </c>
      <c r="J1299" s="26" t="str">
        <f>'Template Format ANALISIS I'!C268</f>
        <v>OH</v>
      </c>
      <c r="K1299" s="26" t="str">
        <f>'Template Format ANALISIS I'!D268</f>
        <v xml:space="preserve">Pekerja </v>
      </c>
      <c r="L1299" s="74">
        <f>'Template Format ANALISIS I'!E268</f>
        <v>110000</v>
      </c>
      <c r="M1299" s="44">
        <f>'Template Format ANALISIS I'!F268</f>
        <v>770.00000000000011</v>
      </c>
    </row>
    <row r="1300" spans="2:13" x14ac:dyDescent="0.3">
      <c r="B1300" s="71"/>
      <c r="C1300" s="10"/>
      <c r="I1300" s="26">
        <f>'Template Format ANALISIS I'!B269</f>
        <v>7.000000000000001E-3</v>
      </c>
      <c r="J1300" s="26" t="str">
        <f>'Template Format ANALISIS I'!C269</f>
        <v>OH</v>
      </c>
      <c r="K1300" s="26" t="str">
        <f>'Template Format ANALISIS I'!D269</f>
        <v>Tukang Besi</v>
      </c>
      <c r="L1300" s="74">
        <f>'Template Format ANALISIS I'!E269</f>
        <v>130000</v>
      </c>
      <c r="M1300" s="44">
        <f>'Template Format ANALISIS I'!F269</f>
        <v>910.00000000000011</v>
      </c>
    </row>
    <row r="1301" spans="2:13" x14ac:dyDescent="0.3">
      <c r="B1301" s="71"/>
      <c r="C1301" s="10"/>
      <c r="I1301" s="26">
        <f>'Template Format ANALISIS I'!B270</f>
        <v>6.9999999999999999E-4</v>
      </c>
      <c r="J1301" s="26" t="str">
        <f>'Template Format ANALISIS I'!C270</f>
        <v>OH</v>
      </c>
      <c r="K1301" s="26" t="str">
        <f>'Template Format ANALISIS I'!D270</f>
        <v>Kepala Tukang</v>
      </c>
      <c r="L1301" s="74">
        <f>'Template Format ANALISIS I'!E270</f>
        <v>140000</v>
      </c>
      <c r="M1301" s="44">
        <f>'Template Format ANALISIS I'!F270</f>
        <v>98</v>
      </c>
    </row>
    <row r="1302" spans="2:13" x14ac:dyDescent="0.3">
      <c r="B1302" s="71"/>
      <c r="C1302" s="10"/>
      <c r="I1302" s="26">
        <f>'Template Format ANALISIS I'!B271</f>
        <v>4.0000000000000002E-4</v>
      </c>
      <c r="J1302" s="26" t="str">
        <f>'Template Format ANALISIS I'!C271</f>
        <v>OH</v>
      </c>
      <c r="K1302" s="26" t="str">
        <f>'Template Format ANALISIS I'!D271</f>
        <v>Mandor</v>
      </c>
      <c r="L1302" s="74">
        <f>'Template Format ANALISIS I'!E271</f>
        <v>120000</v>
      </c>
      <c r="M1302" s="44">
        <f>'Template Format ANALISIS I'!F271</f>
        <v>48</v>
      </c>
    </row>
    <row r="1303" spans="2:13" x14ac:dyDescent="0.3">
      <c r="B1303" s="71"/>
      <c r="C1303" s="10"/>
      <c r="I1303" s="26">
        <f>'Template Format ANALISIS I'!B273</f>
        <v>1.05</v>
      </c>
      <c r="J1303" s="26" t="str">
        <f>'Template Format ANALISIS I'!C273</f>
        <v>Kg</v>
      </c>
      <c r="K1303" s="26" t="str">
        <f>'Template Format ANALISIS I'!D273</f>
        <v>Besi Beton Polos</v>
      </c>
      <c r="L1303" s="74">
        <f>'Template Format ANALISIS I'!E273</f>
        <v>17500</v>
      </c>
      <c r="M1303" s="44">
        <f>'Template Format ANALISIS I'!F273</f>
        <v>18375</v>
      </c>
    </row>
    <row r="1304" spans="2:13" x14ac:dyDescent="0.3">
      <c r="B1304" s="71"/>
      <c r="C1304" s="10"/>
      <c r="I1304" s="26">
        <f>'Template Format ANALISIS I'!B274</f>
        <v>1.4999999999999999E-2</v>
      </c>
      <c r="J1304" s="26" t="str">
        <f>'Template Format ANALISIS I'!C274</f>
        <v>Kg</v>
      </c>
      <c r="K1304" s="26" t="str">
        <f>'Template Format ANALISIS I'!D274</f>
        <v>Kawat Beton</v>
      </c>
      <c r="L1304" s="74">
        <f>'Template Format ANALISIS I'!E274</f>
        <v>22500</v>
      </c>
      <c r="M1304" s="44">
        <f>'Template Format ANALISIS I'!F274</f>
        <v>337.5</v>
      </c>
    </row>
    <row r="1305" spans="2:13" x14ac:dyDescent="0.3">
      <c r="B1305" s="71"/>
      <c r="C1305" s="10"/>
      <c r="I1305" s="26"/>
      <c r="J1305" s="115"/>
      <c r="K1305" s="115"/>
      <c r="L1305" s="74"/>
      <c r="M1305" s="44"/>
    </row>
    <row r="1306" spans="2:13" x14ac:dyDescent="0.3">
      <c r="B1306" s="13" t="s">
        <v>78</v>
      </c>
      <c r="C1306" s="1" t="s">
        <v>80</v>
      </c>
      <c r="D1306" s="2" t="s">
        <v>64</v>
      </c>
      <c r="E1306" s="11">
        <v>60.26</v>
      </c>
      <c r="F1306" s="112">
        <f>'Template Format ANALISIS I'!F289 + 196112</f>
        <v>498047</v>
      </c>
      <c r="G1306" s="12">
        <f>F1306*E1306</f>
        <v>30012312.219999999</v>
      </c>
      <c r="I1306" s="26">
        <f>'Template Format ANALISIS I'!B280</f>
        <v>0.22</v>
      </c>
      <c r="J1306" s="26" t="str">
        <f>'Template Format ANALISIS I'!C280</f>
        <v>OH</v>
      </c>
      <c r="K1306" s="26" t="str">
        <f>'Template Format ANALISIS I'!D280</f>
        <v xml:space="preserve">Pekerja </v>
      </c>
      <c r="L1306" s="74">
        <f>'Template Format ANALISIS I'!E280</f>
        <v>110000</v>
      </c>
      <c r="M1306" s="44">
        <f>'Template Format ANALISIS I'!F280</f>
        <v>24200</v>
      </c>
    </row>
    <row r="1307" spans="2:13" x14ac:dyDescent="0.3">
      <c r="I1307" s="26">
        <f>'Template Format ANALISIS I'!B281</f>
        <v>1.1000000000000001E-2</v>
      </c>
      <c r="J1307" s="26" t="str">
        <f>'Template Format ANALISIS I'!C281</f>
        <v>OH</v>
      </c>
      <c r="K1307" s="26" t="str">
        <f>'Template Format ANALISIS I'!D281</f>
        <v>Mandor</v>
      </c>
      <c r="L1307" s="74">
        <f>'Template Format ANALISIS I'!E281</f>
        <v>120000</v>
      </c>
      <c r="M1307" s="44">
        <f>'Template Format ANALISIS I'!F281</f>
        <v>1320.0000000000002</v>
      </c>
    </row>
    <row r="1308" spans="2:13" x14ac:dyDescent="0.3">
      <c r="I1308" s="26">
        <f>'Template Format ANALISIS I'!B282</f>
        <v>0.16500000000000001</v>
      </c>
      <c r="J1308" s="26" t="str">
        <f>'Template Format ANALISIS I'!C282</f>
        <v>OH</v>
      </c>
      <c r="K1308" s="26" t="str">
        <f>'Template Format ANALISIS I'!D282</f>
        <v>Tukang Kayu</v>
      </c>
      <c r="L1308" s="74">
        <f>'Template Format ANALISIS I'!E282</f>
        <v>130000</v>
      </c>
      <c r="M1308" s="44">
        <f>'Template Format ANALISIS I'!F282</f>
        <v>21450</v>
      </c>
    </row>
    <row r="1309" spans="2:13" x14ac:dyDescent="0.3">
      <c r="I1309" s="26">
        <f>'Template Format ANALISIS I'!B283</f>
        <v>8.2500000000000004E-3</v>
      </c>
      <c r="J1309" s="26" t="str">
        <f>'Template Format ANALISIS I'!C283</f>
        <v>OH</v>
      </c>
      <c r="K1309" s="26" t="str">
        <f>'Template Format ANALISIS I'!D283</f>
        <v>Kepala Tukang</v>
      </c>
      <c r="L1309" s="74">
        <f>'Template Format ANALISIS I'!E283</f>
        <v>140000</v>
      </c>
      <c r="M1309" s="44">
        <f>'Template Format ANALISIS I'!F283</f>
        <v>1155</v>
      </c>
    </row>
    <row r="1310" spans="2:13" x14ac:dyDescent="0.3">
      <c r="I1310" s="26">
        <f>'Template Format ANALISIS I'!B285</f>
        <v>0.04</v>
      </c>
      <c r="J1310" s="26" t="str">
        <f>'Template Format ANALISIS I'!C285</f>
        <v>M3</v>
      </c>
      <c r="K1310" s="26" t="str">
        <f>'Template Format ANALISIS I'!D285</f>
        <v>Kayu Balok Kls III</v>
      </c>
      <c r="L1310" s="74">
        <f>'Template Format ANALISIS I'!E285</f>
        <v>2485000</v>
      </c>
      <c r="M1310" s="44">
        <f>'Template Format ANALISIS I'!F285</f>
        <v>99400</v>
      </c>
    </row>
    <row r="1311" spans="2:13" x14ac:dyDescent="0.3">
      <c r="I1311" s="26">
        <f>'Template Format ANALISIS I'!B286</f>
        <v>0.3</v>
      </c>
      <c r="J1311" s="26" t="str">
        <f>'Template Format ANALISIS I'!C286</f>
        <v>Kg</v>
      </c>
      <c r="K1311" s="26" t="str">
        <f>'Template Format ANALISIS I'!D286</f>
        <v>Paku 5 cm - 12 cm</v>
      </c>
      <c r="L1311" s="74">
        <f>'Template Format ANALISIS I'!E286</f>
        <v>18000</v>
      </c>
      <c r="M1311" s="44">
        <f>'Template Format ANALISIS I'!F286</f>
        <v>5400</v>
      </c>
    </row>
    <row r="1312" spans="2:13" x14ac:dyDescent="0.3">
      <c r="I1312" s="26">
        <f>'Template Format ANALISIS I'!B287</f>
        <v>0.1</v>
      </c>
      <c r="J1312" s="26" t="str">
        <f>'Template Format ANALISIS I'!C287</f>
        <v>Ltr</v>
      </c>
      <c r="K1312" s="26" t="str">
        <f>'Template Format ANALISIS I'!D287</f>
        <v xml:space="preserve">Minyak Bekisting </v>
      </c>
      <c r="L1312" s="74">
        <f>'Template Format ANALISIS I'!E287</f>
        <v>10000</v>
      </c>
      <c r="M1312" s="44">
        <f>'Template Format ANALISIS I'!F287</f>
        <v>1000</v>
      </c>
    </row>
    <row r="1313" spans="2:13" x14ac:dyDescent="0.3">
      <c r="I1313" s="26">
        <f>'Template Format ANALISIS I'!B288</f>
        <v>0.82</v>
      </c>
      <c r="J1313" s="26" t="str">
        <f>'Template Format ANALISIS I'!C288</f>
        <v>Lbr</v>
      </c>
      <c r="K1313" s="26" t="str">
        <f>'Template Format ANALISIS I'!D288</f>
        <v>Plywood Tebal 9 mm/Papan</v>
      </c>
      <c r="L1313" s="74">
        <f>'Template Format ANALISIS I'!E288</f>
        <v>180500</v>
      </c>
      <c r="M1313" s="44">
        <f>'Template Format ANALISIS I'!F288</f>
        <v>148010</v>
      </c>
    </row>
    <row r="1314" spans="2:13" x14ac:dyDescent="0.3">
      <c r="B1314" s="7"/>
      <c r="C1314" s="6"/>
    </row>
    <row r="1315" spans="2:13" x14ac:dyDescent="0.3">
      <c r="B1315" s="7">
        <v>3</v>
      </c>
      <c r="C1315" s="6" t="s">
        <v>229</v>
      </c>
    </row>
    <row r="1316" spans="2:13" x14ac:dyDescent="0.3">
      <c r="B1316" s="13" t="s">
        <v>185</v>
      </c>
      <c r="C1316" s="1" t="s">
        <v>186</v>
      </c>
      <c r="D1316" s="2" t="s">
        <v>14</v>
      </c>
      <c r="E1316" s="11">
        <v>4.49</v>
      </c>
      <c r="F1316" s="112">
        <f>'Template Format ANALISIS I'!F263 - 396730</f>
        <v>1288635</v>
      </c>
      <c r="G1316" s="12">
        <f>F1316*E1316</f>
        <v>5785971.1500000004</v>
      </c>
      <c r="I1316" s="26">
        <f>'Template Format ANALISIS I'!B258</f>
        <v>0.876</v>
      </c>
      <c r="J1316" s="26" t="str">
        <f>'Template Format ANALISIS I'!C258</f>
        <v>OH</v>
      </c>
      <c r="K1316" s="26" t="str">
        <f>'Template Format ANALISIS I'!D258</f>
        <v>Pekerja</v>
      </c>
      <c r="L1316" s="74">
        <f>'Template Format ANALISIS I'!E258</f>
        <v>110000</v>
      </c>
      <c r="M1316" s="44">
        <f>'Template Format ANALISIS I'!F258</f>
        <v>96360</v>
      </c>
    </row>
    <row r="1317" spans="2:13" x14ac:dyDescent="0.3">
      <c r="I1317" s="26">
        <f>'Template Format ANALISIS I'!B259</f>
        <v>8.3000000000000004E-2</v>
      </c>
      <c r="J1317" s="26" t="str">
        <f>'Template Format ANALISIS I'!C259</f>
        <v>OH</v>
      </c>
      <c r="K1317" s="26" t="str">
        <f>'Template Format ANALISIS I'!D259</f>
        <v>Mandor</v>
      </c>
      <c r="L1317" s="74">
        <f>'Template Format ANALISIS I'!E259</f>
        <v>130000</v>
      </c>
      <c r="M1317" s="44">
        <f>'Template Format ANALISIS I'!F259</f>
        <v>10790</v>
      </c>
    </row>
    <row r="1318" spans="2:13" x14ac:dyDescent="0.3">
      <c r="I1318" s="26">
        <f>'Template Format ANALISIS I'!B260</f>
        <v>1</v>
      </c>
      <c r="J1318" s="26" t="str">
        <f>'Template Format ANALISIS I'!C260</f>
        <v>M3</v>
      </c>
      <c r="K1318" s="26" t="str">
        <f>'Template Format ANALISIS I'!D260</f>
        <v>Beton Ready Mix K-300</v>
      </c>
      <c r="L1318" s="74">
        <f>'Template Format ANALISIS I'!E260</f>
        <v>1350000</v>
      </c>
      <c r="M1318" s="44">
        <f>'Template Format ANALISIS I'!F260</f>
        <v>1350000</v>
      </c>
    </row>
    <row r="1319" spans="2:13" x14ac:dyDescent="0.3">
      <c r="B1319" s="71"/>
      <c r="C1319" s="10"/>
      <c r="I1319" s="26">
        <f>'Template Format ANALISIS I'!B261</f>
        <v>0.5</v>
      </c>
      <c r="J1319" s="26" t="str">
        <f>'Template Format ANALISIS I'!C261</f>
        <v>Jam</v>
      </c>
      <c r="K1319" s="26" t="str">
        <f>'Template Format ANALISIS I'!D261</f>
        <v>Concrete Pump</v>
      </c>
      <c r="L1319" s="74">
        <f>'Template Format ANALISIS I'!E261</f>
        <v>150000</v>
      </c>
      <c r="M1319" s="44">
        <f>'Template Format ANALISIS I'!F261</f>
        <v>75000</v>
      </c>
    </row>
    <row r="1320" spans="2:13" x14ac:dyDescent="0.3">
      <c r="B1320" s="71"/>
      <c r="C1320" s="10"/>
      <c r="I1320" s="26"/>
      <c r="J1320" s="26"/>
      <c r="K1320" s="26" t="str">
        <f>'Template Format ANALISIS I'!D262</f>
        <v>B.U &amp; Kentungan (10%)</v>
      </c>
      <c r="L1320" s="74"/>
      <c r="M1320" s="44">
        <f>'Template Format ANALISIS I'!F262</f>
        <v>153215</v>
      </c>
    </row>
    <row r="1321" spans="2:13" x14ac:dyDescent="0.3">
      <c r="B1321" s="71"/>
      <c r="C1321" s="10"/>
    </row>
    <row r="1322" spans="2:13" x14ac:dyDescent="0.3">
      <c r="B1322" s="13" t="s">
        <v>191</v>
      </c>
      <c r="C1322" s="1" t="s">
        <v>192</v>
      </c>
      <c r="D1322" s="2" t="s">
        <v>72</v>
      </c>
      <c r="E1322" s="11">
        <v>1543.07</v>
      </c>
      <c r="F1322" s="112">
        <f>'Template Format ANALISIS I'!F275 - 3225.2</f>
        <v>17313.3</v>
      </c>
      <c r="G1322" s="12">
        <f>F1322*E1322</f>
        <v>26715633.830999997</v>
      </c>
      <c r="I1322" s="26">
        <f>'Template Format ANALISIS I'!B268</f>
        <v>7.000000000000001E-3</v>
      </c>
      <c r="J1322" s="26" t="str">
        <f>'Template Format ANALISIS I'!C268</f>
        <v>OH</v>
      </c>
      <c r="K1322" s="26" t="str">
        <f>'Template Format ANALISIS I'!D268</f>
        <v xml:space="preserve">Pekerja </v>
      </c>
      <c r="L1322" s="74">
        <f>'Template Format ANALISIS I'!E268</f>
        <v>110000</v>
      </c>
      <c r="M1322" s="44">
        <f>'Template Format ANALISIS I'!F268</f>
        <v>770.00000000000011</v>
      </c>
    </row>
    <row r="1323" spans="2:13" x14ac:dyDescent="0.3">
      <c r="B1323" s="71"/>
      <c r="C1323" s="10"/>
      <c r="I1323" s="26">
        <f>'Template Format ANALISIS I'!B269</f>
        <v>7.000000000000001E-3</v>
      </c>
      <c r="J1323" s="26" t="str">
        <f>'Template Format ANALISIS I'!C269</f>
        <v>OH</v>
      </c>
      <c r="K1323" s="26" t="str">
        <f>'Template Format ANALISIS I'!D269</f>
        <v>Tukang Besi</v>
      </c>
      <c r="L1323" s="74">
        <f>'Template Format ANALISIS I'!E269</f>
        <v>130000</v>
      </c>
      <c r="M1323" s="44">
        <f>'Template Format ANALISIS I'!F269</f>
        <v>910.00000000000011</v>
      </c>
    </row>
    <row r="1324" spans="2:13" x14ac:dyDescent="0.3">
      <c r="B1324" s="71"/>
      <c r="C1324" s="10"/>
      <c r="I1324" s="26">
        <f>'Template Format ANALISIS I'!B270</f>
        <v>6.9999999999999999E-4</v>
      </c>
      <c r="J1324" s="26" t="str">
        <f>'Template Format ANALISIS I'!C270</f>
        <v>OH</v>
      </c>
      <c r="K1324" s="26" t="str">
        <f>'Template Format ANALISIS I'!D270</f>
        <v>Kepala Tukang</v>
      </c>
      <c r="L1324" s="74">
        <f>'Template Format ANALISIS I'!E270</f>
        <v>140000</v>
      </c>
      <c r="M1324" s="44">
        <f>'Template Format ANALISIS I'!F270</f>
        <v>98</v>
      </c>
    </row>
    <row r="1325" spans="2:13" x14ac:dyDescent="0.3">
      <c r="B1325" s="71"/>
      <c r="C1325" s="10"/>
      <c r="I1325" s="26">
        <f>'Template Format ANALISIS I'!B271</f>
        <v>4.0000000000000002E-4</v>
      </c>
      <c r="J1325" s="26" t="str">
        <f>'Template Format ANALISIS I'!C271</f>
        <v>OH</v>
      </c>
      <c r="K1325" s="26" t="str">
        <f>'Template Format ANALISIS I'!D271</f>
        <v>Mandor</v>
      </c>
      <c r="L1325" s="74">
        <f>'Template Format ANALISIS I'!E271</f>
        <v>120000</v>
      </c>
      <c r="M1325" s="44">
        <f>'Template Format ANALISIS I'!F271</f>
        <v>48</v>
      </c>
    </row>
    <row r="1326" spans="2:13" x14ac:dyDescent="0.3">
      <c r="B1326" s="71"/>
      <c r="C1326" s="10"/>
      <c r="I1326" s="26">
        <f>'Template Format ANALISIS I'!B273</f>
        <v>1.05</v>
      </c>
      <c r="J1326" s="26" t="str">
        <f>'Template Format ANALISIS I'!C273</f>
        <v>Kg</v>
      </c>
      <c r="K1326" s="26" t="str">
        <f>'Template Format ANALISIS I'!D273</f>
        <v>Besi Beton Polos</v>
      </c>
      <c r="L1326" s="74">
        <f>'Template Format ANALISIS I'!E273</f>
        <v>17500</v>
      </c>
      <c r="M1326" s="44">
        <f>'Template Format ANALISIS I'!F273</f>
        <v>18375</v>
      </c>
    </row>
    <row r="1327" spans="2:13" x14ac:dyDescent="0.3">
      <c r="B1327" s="71"/>
      <c r="C1327" s="10"/>
      <c r="I1327" s="26">
        <f>'Template Format ANALISIS I'!B274</f>
        <v>1.4999999999999999E-2</v>
      </c>
      <c r="J1327" s="26" t="str">
        <f>'Template Format ANALISIS I'!C274</f>
        <v>Kg</v>
      </c>
      <c r="K1327" s="26" t="str">
        <f>'Template Format ANALISIS I'!D274</f>
        <v>Kawat Beton</v>
      </c>
      <c r="L1327" s="74">
        <f>'Template Format ANALISIS I'!E274</f>
        <v>22500</v>
      </c>
      <c r="M1327" s="44">
        <f>'Template Format ANALISIS I'!F274</f>
        <v>337.5</v>
      </c>
    </row>
    <row r="1328" spans="2:13" x14ac:dyDescent="0.3">
      <c r="B1328" s="71"/>
      <c r="C1328" s="10"/>
      <c r="I1328" s="26"/>
      <c r="J1328" s="115"/>
      <c r="K1328" s="115"/>
      <c r="L1328" s="74"/>
      <c r="M1328" s="44"/>
    </row>
    <row r="1329" spans="2:13" x14ac:dyDescent="0.3">
      <c r="B1329" s="13" t="s">
        <v>78</v>
      </c>
      <c r="C1329" s="1" t="s">
        <v>80</v>
      </c>
      <c r="D1329" s="2" t="s">
        <v>64</v>
      </c>
      <c r="E1329" s="11">
        <v>80.61</v>
      </c>
      <c r="F1329" s="112">
        <f>'Template Format ANALISIS I'!F289 + 196112</f>
        <v>498047</v>
      </c>
      <c r="G1329" s="12">
        <f>F1329*E1329</f>
        <v>40147568.670000002</v>
      </c>
      <c r="I1329" s="26">
        <f>'Template Format ANALISIS I'!B280</f>
        <v>0.22</v>
      </c>
      <c r="J1329" s="26" t="str">
        <f>'Template Format ANALISIS I'!C280</f>
        <v>OH</v>
      </c>
      <c r="K1329" s="26" t="str">
        <f>'Template Format ANALISIS I'!D280</f>
        <v xml:space="preserve">Pekerja </v>
      </c>
      <c r="L1329" s="74">
        <f>'Template Format ANALISIS I'!E280</f>
        <v>110000</v>
      </c>
      <c r="M1329" s="44">
        <f>'Template Format ANALISIS I'!F280</f>
        <v>24200</v>
      </c>
    </row>
    <row r="1330" spans="2:13" x14ac:dyDescent="0.3">
      <c r="I1330" s="26">
        <f>'Template Format ANALISIS I'!B281</f>
        <v>1.1000000000000001E-2</v>
      </c>
      <c r="J1330" s="26" t="str">
        <f>'Template Format ANALISIS I'!C281</f>
        <v>OH</v>
      </c>
      <c r="K1330" s="26" t="str">
        <f>'Template Format ANALISIS I'!D281</f>
        <v>Mandor</v>
      </c>
      <c r="L1330" s="74">
        <f>'Template Format ANALISIS I'!E281</f>
        <v>120000</v>
      </c>
      <c r="M1330" s="44">
        <f>'Template Format ANALISIS I'!F281</f>
        <v>1320.0000000000002</v>
      </c>
    </row>
    <row r="1331" spans="2:13" x14ac:dyDescent="0.3">
      <c r="I1331" s="26">
        <f>'Template Format ANALISIS I'!B282</f>
        <v>0.16500000000000001</v>
      </c>
      <c r="J1331" s="26" t="str">
        <f>'Template Format ANALISIS I'!C282</f>
        <v>OH</v>
      </c>
      <c r="K1331" s="26" t="str">
        <f>'Template Format ANALISIS I'!D282</f>
        <v>Tukang Kayu</v>
      </c>
      <c r="L1331" s="74">
        <f>'Template Format ANALISIS I'!E282</f>
        <v>130000</v>
      </c>
      <c r="M1331" s="44">
        <f>'Template Format ANALISIS I'!F282</f>
        <v>21450</v>
      </c>
    </row>
    <row r="1332" spans="2:13" x14ac:dyDescent="0.3">
      <c r="I1332" s="26">
        <f>'Template Format ANALISIS I'!B283</f>
        <v>8.2500000000000004E-3</v>
      </c>
      <c r="J1332" s="26" t="str">
        <f>'Template Format ANALISIS I'!C283</f>
        <v>OH</v>
      </c>
      <c r="K1332" s="26" t="str">
        <f>'Template Format ANALISIS I'!D283</f>
        <v>Kepala Tukang</v>
      </c>
      <c r="L1332" s="74">
        <f>'Template Format ANALISIS I'!E283</f>
        <v>140000</v>
      </c>
      <c r="M1332" s="44">
        <f>'Template Format ANALISIS I'!F283</f>
        <v>1155</v>
      </c>
    </row>
    <row r="1333" spans="2:13" x14ac:dyDescent="0.3">
      <c r="I1333" s="26">
        <f>'Template Format ANALISIS I'!B285</f>
        <v>0.04</v>
      </c>
      <c r="J1333" s="26" t="str">
        <f>'Template Format ANALISIS I'!C285</f>
        <v>M3</v>
      </c>
      <c r="K1333" s="26" t="str">
        <f>'Template Format ANALISIS I'!D285</f>
        <v>Kayu Balok Kls III</v>
      </c>
      <c r="L1333" s="74">
        <f>'Template Format ANALISIS I'!E285</f>
        <v>2485000</v>
      </c>
      <c r="M1333" s="44">
        <f>'Template Format ANALISIS I'!F285</f>
        <v>99400</v>
      </c>
    </row>
    <row r="1334" spans="2:13" x14ac:dyDescent="0.3">
      <c r="I1334" s="26">
        <f>'Template Format ANALISIS I'!B286</f>
        <v>0.3</v>
      </c>
      <c r="J1334" s="26" t="str">
        <f>'Template Format ANALISIS I'!C286</f>
        <v>Kg</v>
      </c>
      <c r="K1334" s="26" t="str">
        <f>'Template Format ANALISIS I'!D286</f>
        <v>Paku 5 cm - 12 cm</v>
      </c>
      <c r="L1334" s="74">
        <f>'Template Format ANALISIS I'!E286</f>
        <v>18000</v>
      </c>
      <c r="M1334" s="44">
        <f>'Template Format ANALISIS I'!F286</f>
        <v>5400</v>
      </c>
    </row>
    <row r="1335" spans="2:13" x14ac:dyDescent="0.3">
      <c r="I1335" s="26">
        <f>'Template Format ANALISIS I'!B287</f>
        <v>0.1</v>
      </c>
      <c r="J1335" s="26" t="str">
        <f>'Template Format ANALISIS I'!C287</f>
        <v>Ltr</v>
      </c>
      <c r="K1335" s="26" t="str">
        <f>'Template Format ANALISIS I'!D287</f>
        <v xml:space="preserve">Minyak Bekisting </v>
      </c>
      <c r="L1335" s="74">
        <f>'Template Format ANALISIS I'!E287</f>
        <v>10000</v>
      </c>
      <c r="M1335" s="44">
        <f>'Template Format ANALISIS I'!F287</f>
        <v>1000</v>
      </c>
    </row>
    <row r="1336" spans="2:13" x14ac:dyDescent="0.3">
      <c r="I1336" s="26">
        <f>'Template Format ANALISIS I'!B288</f>
        <v>0.82</v>
      </c>
      <c r="J1336" s="26" t="str">
        <f>'Template Format ANALISIS I'!C288</f>
        <v>Lbr</v>
      </c>
      <c r="K1336" s="26" t="str">
        <f>'Template Format ANALISIS I'!D288</f>
        <v>Plywood Tebal 9 mm/Papan</v>
      </c>
      <c r="L1336" s="74">
        <f>'Template Format ANALISIS I'!E288</f>
        <v>180500</v>
      </c>
      <c r="M1336" s="44">
        <f>'Template Format ANALISIS I'!F288</f>
        <v>148010</v>
      </c>
    </row>
    <row r="1337" spans="2:13" x14ac:dyDescent="0.3">
      <c r="B1337" s="7"/>
      <c r="C1337" s="6"/>
    </row>
    <row r="1338" spans="2:13" x14ac:dyDescent="0.3">
      <c r="B1338" s="7">
        <v>4</v>
      </c>
      <c r="C1338" s="6" t="s">
        <v>255</v>
      </c>
    </row>
    <row r="1339" spans="2:13" x14ac:dyDescent="0.3">
      <c r="B1339" s="13" t="s">
        <v>185</v>
      </c>
      <c r="C1339" s="1" t="s">
        <v>186</v>
      </c>
      <c r="D1339" s="2" t="s">
        <v>14</v>
      </c>
      <c r="E1339" s="11">
        <v>39.479999999999997</v>
      </c>
      <c r="F1339" s="112">
        <f>'Template Format ANALISIS I'!F263 - 396730</f>
        <v>1288635</v>
      </c>
      <c r="G1339" s="12">
        <f>F1339*E1339</f>
        <v>50875309.799999997</v>
      </c>
      <c r="I1339" s="26">
        <f>'Template Format ANALISIS I'!B258</f>
        <v>0.876</v>
      </c>
      <c r="J1339" s="26" t="str">
        <f>'Template Format ANALISIS I'!C258</f>
        <v>OH</v>
      </c>
      <c r="K1339" s="26" t="str">
        <f>'Template Format ANALISIS I'!D258</f>
        <v>Pekerja</v>
      </c>
      <c r="L1339" s="74">
        <f>'Template Format ANALISIS I'!E258</f>
        <v>110000</v>
      </c>
      <c r="M1339" s="44">
        <f>'Template Format ANALISIS I'!F258</f>
        <v>96360</v>
      </c>
    </row>
    <row r="1340" spans="2:13" x14ac:dyDescent="0.3">
      <c r="I1340" s="26">
        <f>'Template Format ANALISIS I'!B259</f>
        <v>8.3000000000000004E-2</v>
      </c>
      <c r="J1340" s="26" t="str">
        <f>'Template Format ANALISIS I'!C259</f>
        <v>OH</v>
      </c>
      <c r="K1340" s="26" t="str">
        <f>'Template Format ANALISIS I'!D259</f>
        <v>Mandor</v>
      </c>
      <c r="L1340" s="74">
        <f>'Template Format ANALISIS I'!E259</f>
        <v>130000</v>
      </c>
      <c r="M1340" s="44">
        <f>'Template Format ANALISIS I'!F259</f>
        <v>10790</v>
      </c>
    </row>
    <row r="1341" spans="2:13" x14ac:dyDescent="0.3">
      <c r="I1341" s="26">
        <f>'Template Format ANALISIS I'!B260</f>
        <v>1</v>
      </c>
      <c r="J1341" s="26" t="str">
        <f>'Template Format ANALISIS I'!C260</f>
        <v>M3</v>
      </c>
      <c r="K1341" s="26" t="str">
        <f>'Template Format ANALISIS I'!D260</f>
        <v>Beton Ready Mix K-300</v>
      </c>
      <c r="L1341" s="74">
        <f>'Template Format ANALISIS I'!E260</f>
        <v>1350000</v>
      </c>
      <c r="M1341" s="44">
        <f>'Template Format ANALISIS I'!F260</f>
        <v>1350000</v>
      </c>
    </row>
    <row r="1342" spans="2:13" x14ac:dyDescent="0.3">
      <c r="B1342" s="71"/>
      <c r="C1342" s="10"/>
      <c r="I1342" s="26">
        <f>'Template Format ANALISIS I'!B261</f>
        <v>0.5</v>
      </c>
      <c r="J1342" s="26" t="str">
        <f>'Template Format ANALISIS I'!C261</f>
        <v>Jam</v>
      </c>
      <c r="K1342" s="26" t="str">
        <f>'Template Format ANALISIS I'!D261</f>
        <v>Concrete Pump</v>
      </c>
      <c r="L1342" s="74">
        <f>'Template Format ANALISIS I'!E261</f>
        <v>150000</v>
      </c>
      <c r="M1342" s="44">
        <f>'Template Format ANALISIS I'!F261</f>
        <v>75000</v>
      </c>
    </row>
    <row r="1343" spans="2:13" x14ac:dyDescent="0.3">
      <c r="B1343" s="71"/>
      <c r="C1343" s="10"/>
      <c r="I1343" s="26"/>
      <c r="J1343" s="26"/>
      <c r="K1343" s="26" t="str">
        <f>'Template Format ANALISIS I'!D262</f>
        <v>B.U &amp; Kentungan (10%)</v>
      </c>
      <c r="L1343" s="74"/>
      <c r="M1343" s="44">
        <f>'Template Format ANALISIS I'!F262</f>
        <v>153215</v>
      </c>
    </row>
    <row r="1344" spans="2:13" x14ac:dyDescent="0.3">
      <c r="B1344" s="71"/>
      <c r="C1344" s="10"/>
      <c r="I1344" s="26"/>
      <c r="J1344" s="26"/>
      <c r="K1344" s="26"/>
      <c r="L1344" s="74"/>
      <c r="M1344" s="44"/>
    </row>
    <row r="1345" spans="2:13" x14ac:dyDescent="0.3">
      <c r="B1345" s="7" t="s">
        <v>191</v>
      </c>
      <c r="C1345" s="6" t="s">
        <v>232</v>
      </c>
      <c r="D1345" s="2" t="s">
        <v>14</v>
      </c>
      <c r="E1345" s="11">
        <v>328.97</v>
      </c>
      <c r="F1345" s="111">
        <v>220000</v>
      </c>
      <c r="G1345" s="12">
        <f>F1345*E1345</f>
        <v>72373400</v>
      </c>
      <c r="I1345" s="113">
        <v>0.5</v>
      </c>
      <c r="J1345" s="13" t="s">
        <v>15</v>
      </c>
      <c r="K1345" s="13" t="s">
        <v>16</v>
      </c>
      <c r="L1345" s="121">
        <v>110000</v>
      </c>
    </row>
    <row r="1346" spans="2:13" x14ac:dyDescent="0.3">
      <c r="B1346" s="7"/>
      <c r="C1346" s="6"/>
    </row>
    <row r="1347" spans="2:13" x14ac:dyDescent="0.3">
      <c r="B1347" s="7" t="s">
        <v>78</v>
      </c>
      <c r="C1347" s="6" t="s">
        <v>233</v>
      </c>
      <c r="D1347" s="2" t="s">
        <v>64</v>
      </c>
      <c r="E1347" s="11">
        <v>328.97</v>
      </c>
      <c r="F1347" s="111">
        <v>240000</v>
      </c>
      <c r="G1347" s="12">
        <f>F1347*E1347</f>
        <v>78952800</v>
      </c>
      <c r="I1347" s="113">
        <v>0.5</v>
      </c>
      <c r="J1347" s="13" t="s">
        <v>15</v>
      </c>
      <c r="K1347" s="13" t="s">
        <v>16</v>
      </c>
      <c r="L1347" s="121">
        <v>110000</v>
      </c>
    </row>
    <row r="1348" spans="2:13" x14ac:dyDescent="0.3">
      <c r="B1348" s="7"/>
      <c r="C1348" s="6"/>
      <c r="F1348" s="74"/>
      <c r="I1348" s="26"/>
    </row>
    <row r="1349" spans="2:13" x14ac:dyDescent="0.3">
      <c r="B1349" s="13" t="s">
        <v>234</v>
      </c>
      <c r="C1349" s="1" t="s">
        <v>80</v>
      </c>
      <c r="D1349" s="2" t="s">
        <v>64</v>
      </c>
      <c r="E1349" s="11">
        <v>328.97</v>
      </c>
      <c r="F1349" s="112">
        <f>'Template Format ANALISIS I'!F289 + 132312</f>
        <v>434247</v>
      </c>
      <c r="G1349" s="12">
        <f>F1349*E1349</f>
        <v>142854235.59</v>
      </c>
      <c r="I1349" s="26">
        <f>'Template Format ANALISIS I'!B280</f>
        <v>0.22</v>
      </c>
      <c r="J1349" s="26" t="str">
        <f>'Template Format ANALISIS I'!C280</f>
        <v>OH</v>
      </c>
      <c r="K1349" s="26" t="str">
        <f>'Template Format ANALISIS I'!D280</f>
        <v xml:space="preserve">Pekerja </v>
      </c>
      <c r="L1349" s="74">
        <f>'Template Format ANALISIS I'!E280</f>
        <v>110000</v>
      </c>
      <c r="M1349" s="44">
        <f>'Template Format ANALISIS I'!F280</f>
        <v>24200</v>
      </c>
    </row>
    <row r="1350" spans="2:13" x14ac:dyDescent="0.3">
      <c r="I1350" s="26">
        <f>'Template Format ANALISIS I'!B281</f>
        <v>1.1000000000000001E-2</v>
      </c>
      <c r="J1350" s="26" t="str">
        <f>'Template Format ANALISIS I'!C281</f>
        <v>OH</v>
      </c>
      <c r="K1350" s="26" t="str">
        <f>'Template Format ANALISIS I'!D281</f>
        <v>Mandor</v>
      </c>
      <c r="L1350" s="74">
        <f>'Template Format ANALISIS I'!E281</f>
        <v>120000</v>
      </c>
      <c r="M1350" s="44">
        <f>'Template Format ANALISIS I'!F281</f>
        <v>1320.0000000000002</v>
      </c>
    </row>
    <row r="1351" spans="2:13" x14ac:dyDescent="0.3">
      <c r="I1351" s="26">
        <f>'Template Format ANALISIS I'!B282</f>
        <v>0.16500000000000001</v>
      </c>
      <c r="J1351" s="26" t="str">
        <f>'Template Format ANALISIS I'!C282</f>
        <v>OH</v>
      </c>
      <c r="K1351" s="26" t="str">
        <f>'Template Format ANALISIS I'!D282</f>
        <v>Tukang Kayu</v>
      </c>
      <c r="L1351" s="74">
        <f>'Template Format ANALISIS I'!E282</f>
        <v>130000</v>
      </c>
      <c r="M1351" s="44">
        <f>'Template Format ANALISIS I'!F282</f>
        <v>21450</v>
      </c>
    </row>
    <row r="1352" spans="2:13" x14ac:dyDescent="0.3">
      <c r="I1352" s="26">
        <f>'Template Format ANALISIS I'!B283</f>
        <v>8.2500000000000004E-3</v>
      </c>
      <c r="J1352" s="26" t="str">
        <f>'Template Format ANALISIS I'!C283</f>
        <v>OH</v>
      </c>
      <c r="K1352" s="26" t="str">
        <f>'Template Format ANALISIS I'!D283</f>
        <v>Kepala Tukang</v>
      </c>
      <c r="L1352" s="74">
        <f>'Template Format ANALISIS I'!E283</f>
        <v>140000</v>
      </c>
      <c r="M1352" s="44">
        <f>'Template Format ANALISIS I'!F283</f>
        <v>1155</v>
      </c>
    </row>
    <row r="1353" spans="2:13" x14ac:dyDescent="0.3">
      <c r="I1353" s="26">
        <f>'Template Format ANALISIS I'!B285</f>
        <v>0.04</v>
      </c>
      <c r="J1353" s="26" t="str">
        <f>'Template Format ANALISIS I'!C285</f>
        <v>M3</v>
      </c>
      <c r="K1353" s="26" t="str">
        <f>'Template Format ANALISIS I'!D285</f>
        <v>Kayu Balok Kls III</v>
      </c>
      <c r="L1353" s="74">
        <f>'Template Format ANALISIS I'!E285</f>
        <v>2485000</v>
      </c>
      <c r="M1353" s="44">
        <f>'Template Format ANALISIS I'!F285</f>
        <v>99400</v>
      </c>
    </row>
    <row r="1354" spans="2:13" x14ac:dyDescent="0.3">
      <c r="I1354" s="26">
        <f>'Template Format ANALISIS I'!B286</f>
        <v>0.3</v>
      </c>
      <c r="J1354" s="26" t="str">
        <f>'Template Format ANALISIS I'!C286</f>
        <v>Kg</v>
      </c>
      <c r="K1354" s="26" t="str">
        <f>'Template Format ANALISIS I'!D286</f>
        <v>Paku 5 cm - 12 cm</v>
      </c>
      <c r="L1354" s="74">
        <f>'Template Format ANALISIS I'!E286</f>
        <v>18000</v>
      </c>
      <c r="M1354" s="44">
        <f>'Template Format ANALISIS I'!F286</f>
        <v>5400</v>
      </c>
    </row>
    <row r="1355" spans="2:13" x14ac:dyDescent="0.3">
      <c r="I1355" s="26">
        <f>'Template Format ANALISIS I'!B287</f>
        <v>0.1</v>
      </c>
      <c r="J1355" s="26" t="str">
        <f>'Template Format ANALISIS I'!C287</f>
        <v>Ltr</v>
      </c>
      <c r="K1355" s="26" t="str">
        <f>'Template Format ANALISIS I'!D287</f>
        <v xml:space="preserve">Minyak Bekisting </v>
      </c>
      <c r="L1355" s="74">
        <f>'Template Format ANALISIS I'!E287</f>
        <v>10000</v>
      </c>
      <c r="M1355" s="44">
        <f>'Template Format ANALISIS I'!F287</f>
        <v>1000</v>
      </c>
    </row>
    <row r="1356" spans="2:13" x14ac:dyDescent="0.3">
      <c r="I1356" s="26">
        <f>'Template Format ANALISIS I'!B288</f>
        <v>0.82</v>
      </c>
      <c r="J1356" s="26" t="str">
        <f>'Template Format ANALISIS I'!C288</f>
        <v>Lbr</v>
      </c>
      <c r="K1356" s="26" t="str">
        <f>'Template Format ANALISIS I'!D288</f>
        <v>Plywood Tebal 9 mm/Papan</v>
      </c>
      <c r="L1356" s="74">
        <f>'Template Format ANALISIS I'!E288</f>
        <v>180500</v>
      </c>
      <c r="M1356" s="44">
        <f>'Template Format ANALISIS I'!F288</f>
        <v>148010</v>
      </c>
    </row>
    <row r="1357" spans="2:13" x14ac:dyDescent="0.3">
      <c r="B1357" s="7"/>
      <c r="C1357" s="6"/>
    </row>
    <row r="1358" spans="2:13" x14ac:dyDescent="0.3">
      <c r="B1358" s="13">
        <v>5</v>
      </c>
      <c r="C1358" s="1" t="s">
        <v>201</v>
      </c>
      <c r="I1358" s="26"/>
      <c r="J1358" s="26"/>
      <c r="K1358" s="26"/>
      <c r="L1358" s="74"/>
      <c r="M1358" s="44"/>
    </row>
    <row r="1359" spans="2:13" x14ac:dyDescent="0.3">
      <c r="B1359" s="13" t="s">
        <v>185</v>
      </c>
      <c r="C1359" s="1" t="s">
        <v>186</v>
      </c>
      <c r="D1359" s="2" t="s">
        <v>14</v>
      </c>
      <c r="E1359" s="11">
        <v>0.48</v>
      </c>
      <c r="F1359" s="112">
        <f>'Template Format ANALISIS I'!F263 - 396730</f>
        <v>1288635</v>
      </c>
      <c r="G1359" s="12">
        <f>F1359*E1359</f>
        <v>618544.79999999993</v>
      </c>
      <c r="I1359" s="26">
        <f>'Template Format ANALISIS I'!B258</f>
        <v>0.876</v>
      </c>
      <c r="J1359" s="26" t="str">
        <f>'Template Format ANALISIS I'!C258</f>
        <v>OH</v>
      </c>
      <c r="K1359" s="26" t="str">
        <f>'Template Format ANALISIS I'!D258</f>
        <v>Pekerja</v>
      </c>
      <c r="L1359" s="74">
        <f>'Template Format ANALISIS I'!E258</f>
        <v>110000</v>
      </c>
      <c r="M1359" s="44">
        <f>'Template Format ANALISIS I'!F258</f>
        <v>96360</v>
      </c>
    </row>
    <row r="1360" spans="2:13" x14ac:dyDescent="0.3">
      <c r="I1360" s="26">
        <f>'Template Format ANALISIS I'!B259</f>
        <v>8.3000000000000004E-2</v>
      </c>
      <c r="J1360" s="26" t="str">
        <f>'Template Format ANALISIS I'!C259</f>
        <v>OH</v>
      </c>
      <c r="K1360" s="26" t="str">
        <f>'Template Format ANALISIS I'!D259</f>
        <v>Mandor</v>
      </c>
      <c r="L1360" s="74">
        <f>'Template Format ANALISIS I'!E259</f>
        <v>130000</v>
      </c>
      <c r="M1360" s="44">
        <f>'Template Format ANALISIS I'!F259</f>
        <v>10790</v>
      </c>
    </row>
    <row r="1361" spans="2:13" x14ac:dyDescent="0.3">
      <c r="I1361" s="26">
        <f>'Template Format ANALISIS I'!B260</f>
        <v>1</v>
      </c>
      <c r="J1361" s="26" t="str">
        <f>'Template Format ANALISIS I'!C260</f>
        <v>M3</v>
      </c>
      <c r="K1361" s="26" t="str">
        <f>'Template Format ANALISIS I'!D260</f>
        <v>Beton Ready Mix K-300</v>
      </c>
      <c r="L1361" s="74">
        <f>'Template Format ANALISIS I'!E260</f>
        <v>1350000</v>
      </c>
      <c r="M1361" s="44">
        <f>'Template Format ANALISIS I'!F260</f>
        <v>1350000</v>
      </c>
    </row>
    <row r="1362" spans="2:13" x14ac:dyDescent="0.3">
      <c r="I1362" s="26">
        <f>'Template Format ANALISIS I'!B261</f>
        <v>0.5</v>
      </c>
      <c r="J1362" s="26" t="str">
        <f>'Template Format ANALISIS I'!C261</f>
        <v>Jam</v>
      </c>
      <c r="K1362" s="26" t="str">
        <f>'Template Format ANALISIS I'!D261</f>
        <v>Concrete Pump</v>
      </c>
      <c r="L1362" s="74">
        <f>'Template Format ANALISIS I'!E261</f>
        <v>150000</v>
      </c>
      <c r="M1362" s="44">
        <f>'Template Format ANALISIS I'!F261</f>
        <v>75000</v>
      </c>
    </row>
    <row r="1363" spans="2:13" x14ac:dyDescent="0.3">
      <c r="I1363" s="26"/>
      <c r="J1363" s="26"/>
      <c r="K1363" s="26" t="str">
        <f>'Template Format ANALISIS I'!D262</f>
        <v>B.U &amp; Kentungan (10%)</v>
      </c>
      <c r="L1363" s="74"/>
      <c r="M1363" s="44">
        <f>'Template Format ANALISIS I'!F262</f>
        <v>153215</v>
      </c>
    </row>
    <row r="1364" spans="2:13" x14ac:dyDescent="0.3">
      <c r="I1364" s="26"/>
      <c r="J1364" s="26"/>
      <c r="K1364" s="26"/>
      <c r="L1364" s="74"/>
      <c r="M1364" s="44"/>
    </row>
    <row r="1365" spans="2:13" x14ac:dyDescent="0.3">
      <c r="B1365" s="13" t="s">
        <v>191</v>
      </c>
      <c r="C1365" s="1" t="s">
        <v>192</v>
      </c>
      <c r="D1365" s="2" t="s">
        <v>72</v>
      </c>
      <c r="E1365" s="11">
        <v>131.97999999999999</v>
      </c>
      <c r="F1365" s="112">
        <f>'Template Format ANALISIS I'!F275 - 3225.2</f>
        <v>17313.3</v>
      </c>
      <c r="G1365" s="12">
        <f>F1365*E1365</f>
        <v>2285009.3339999998</v>
      </c>
      <c r="I1365" s="26">
        <f>'Template Format ANALISIS I'!B268</f>
        <v>7.000000000000001E-3</v>
      </c>
      <c r="J1365" s="26" t="str">
        <f>'Template Format ANALISIS I'!C268</f>
        <v>OH</v>
      </c>
      <c r="K1365" s="26" t="str">
        <f>'Template Format ANALISIS I'!D268</f>
        <v xml:space="preserve">Pekerja </v>
      </c>
      <c r="L1365" s="74">
        <f>'Template Format ANALISIS I'!E268</f>
        <v>110000</v>
      </c>
      <c r="M1365" s="44">
        <f>'Template Format ANALISIS I'!F268</f>
        <v>770.00000000000011</v>
      </c>
    </row>
    <row r="1366" spans="2:13" x14ac:dyDescent="0.3">
      <c r="I1366" s="26">
        <f>'Template Format ANALISIS I'!B269</f>
        <v>7.000000000000001E-3</v>
      </c>
      <c r="J1366" s="26" t="str">
        <f>'Template Format ANALISIS I'!C269</f>
        <v>OH</v>
      </c>
      <c r="K1366" s="26" t="str">
        <f>'Template Format ANALISIS I'!D269</f>
        <v>Tukang Besi</v>
      </c>
      <c r="L1366" s="74">
        <f>'Template Format ANALISIS I'!E269</f>
        <v>130000</v>
      </c>
      <c r="M1366" s="44">
        <f>'Template Format ANALISIS I'!F269</f>
        <v>910.00000000000011</v>
      </c>
    </row>
    <row r="1367" spans="2:13" x14ac:dyDescent="0.3">
      <c r="I1367" s="26">
        <f>'Template Format ANALISIS I'!B270</f>
        <v>6.9999999999999999E-4</v>
      </c>
      <c r="J1367" s="26" t="str">
        <f>'Template Format ANALISIS I'!C270</f>
        <v>OH</v>
      </c>
      <c r="K1367" s="26" t="str">
        <f>'Template Format ANALISIS I'!D270</f>
        <v>Kepala Tukang</v>
      </c>
      <c r="L1367" s="74">
        <f>'Template Format ANALISIS I'!E270</f>
        <v>140000</v>
      </c>
      <c r="M1367" s="44">
        <f>'Template Format ANALISIS I'!F270</f>
        <v>98</v>
      </c>
    </row>
    <row r="1368" spans="2:13" x14ac:dyDescent="0.3">
      <c r="I1368" s="26">
        <f>'Template Format ANALISIS I'!B271</f>
        <v>4.0000000000000002E-4</v>
      </c>
      <c r="J1368" s="26" t="str">
        <f>'Template Format ANALISIS I'!C271</f>
        <v>OH</v>
      </c>
      <c r="K1368" s="26" t="str">
        <f>'Template Format ANALISIS I'!D271</f>
        <v>Mandor</v>
      </c>
      <c r="L1368" s="74">
        <f>'Template Format ANALISIS I'!E271</f>
        <v>120000</v>
      </c>
      <c r="M1368" s="44">
        <f>'Template Format ANALISIS I'!F271</f>
        <v>48</v>
      </c>
    </row>
    <row r="1369" spans="2:13" x14ac:dyDescent="0.3">
      <c r="I1369" s="26">
        <f>'Template Format ANALISIS I'!B273</f>
        <v>1.05</v>
      </c>
      <c r="J1369" s="26" t="str">
        <f>'Template Format ANALISIS I'!C273</f>
        <v>Kg</v>
      </c>
      <c r="K1369" s="26" t="str">
        <f>'Template Format ANALISIS I'!D273</f>
        <v>Besi Beton Polos</v>
      </c>
      <c r="L1369" s="74">
        <f>'Template Format ANALISIS I'!E273</f>
        <v>17500</v>
      </c>
      <c r="M1369" s="44">
        <f>'Template Format ANALISIS I'!F273</f>
        <v>18375</v>
      </c>
    </row>
    <row r="1370" spans="2:13" x14ac:dyDescent="0.3">
      <c r="I1370" s="26">
        <f>'Template Format ANALISIS I'!B274</f>
        <v>1.4999999999999999E-2</v>
      </c>
      <c r="J1370" s="26" t="str">
        <f>'Template Format ANALISIS I'!C274</f>
        <v>Kg</v>
      </c>
      <c r="K1370" s="26" t="str">
        <f>'Template Format ANALISIS I'!D274</f>
        <v>Kawat Beton</v>
      </c>
      <c r="L1370" s="74">
        <f>'Template Format ANALISIS I'!E274</f>
        <v>22500</v>
      </c>
      <c r="M1370" s="44">
        <f>'Template Format ANALISIS I'!F274</f>
        <v>337.5</v>
      </c>
    </row>
    <row r="1371" spans="2:13" x14ac:dyDescent="0.3">
      <c r="I1371" s="26"/>
      <c r="J1371" s="26"/>
      <c r="K1371" s="26"/>
      <c r="L1371" s="74"/>
      <c r="M1371" s="44"/>
    </row>
    <row r="1372" spans="2:13" x14ac:dyDescent="0.3">
      <c r="B1372" s="13" t="s">
        <v>78</v>
      </c>
      <c r="C1372" s="1" t="s">
        <v>80</v>
      </c>
      <c r="D1372" s="2" t="s">
        <v>64</v>
      </c>
      <c r="E1372" s="11">
        <v>13.2</v>
      </c>
      <c r="F1372" s="112">
        <f>'Template Format ANALISIS I'!F289 + 196112</f>
        <v>498047</v>
      </c>
      <c r="G1372" s="12">
        <f>F1372*E1372</f>
        <v>6574220.3999999994</v>
      </c>
      <c r="I1372" s="26">
        <f>'Template Format ANALISIS I'!B280</f>
        <v>0.22</v>
      </c>
      <c r="J1372" s="26" t="str">
        <f>'Template Format ANALISIS I'!C280</f>
        <v>OH</v>
      </c>
      <c r="K1372" s="26" t="str">
        <f>'Template Format ANALISIS I'!D280</f>
        <v xml:space="preserve">Pekerja </v>
      </c>
      <c r="L1372" s="74">
        <f>'Template Format ANALISIS I'!E280</f>
        <v>110000</v>
      </c>
      <c r="M1372" s="44">
        <f>'Template Format ANALISIS I'!F280</f>
        <v>24200</v>
      </c>
    </row>
    <row r="1373" spans="2:13" x14ac:dyDescent="0.3">
      <c r="F1373" s="115"/>
      <c r="I1373" s="26">
        <f>'Template Format ANALISIS I'!B281</f>
        <v>1.1000000000000001E-2</v>
      </c>
      <c r="J1373" s="26" t="str">
        <f>'Template Format ANALISIS I'!C281</f>
        <v>OH</v>
      </c>
      <c r="K1373" s="26" t="str">
        <f>'Template Format ANALISIS I'!D281</f>
        <v>Mandor</v>
      </c>
      <c r="L1373" s="74">
        <f>'Template Format ANALISIS I'!E281</f>
        <v>120000</v>
      </c>
      <c r="M1373" s="44">
        <f>'Template Format ANALISIS I'!F281</f>
        <v>1320.0000000000002</v>
      </c>
    </row>
    <row r="1374" spans="2:13" x14ac:dyDescent="0.3">
      <c r="F1374" s="115"/>
      <c r="I1374" s="26">
        <f>'Template Format ANALISIS I'!B282</f>
        <v>0.16500000000000001</v>
      </c>
      <c r="J1374" s="26" t="str">
        <f>'Template Format ANALISIS I'!C282</f>
        <v>OH</v>
      </c>
      <c r="K1374" s="26" t="str">
        <f>'Template Format ANALISIS I'!D282</f>
        <v>Tukang Kayu</v>
      </c>
      <c r="L1374" s="74">
        <f>'Template Format ANALISIS I'!E282</f>
        <v>130000</v>
      </c>
      <c r="M1374" s="44">
        <f>'Template Format ANALISIS I'!F282</f>
        <v>21450</v>
      </c>
    </row>
    <row r="1375" spans="2:13" x14ac:dyDescent="0.3">
      <c r="F1375" s="115"/>
      <c r="I1375" s="26">
        <f>'Template Format ANALISIS I'!B283</f>
        <v>8.2500000000000004E-3</v>
      </c>
      <c r="J1375" s="26" t="str">
        <f>'Template Format ANALISIS I'!C283</f>
        <v>OH</v>
      </c>
      <c r="K1375" s="26" t="str">
        <f>'Template Format ANALISIS I'!D283</f>
        <v>Kepala Tukang</v>
      </c>
      <c r="L1375" s="74">
        <f>'Template Format ANALISIS I'!E283</f>
        <v>140000</v>
      </c>
      <c r="M1375" s="44">
        <f>'Template Format ANALISIS I'!F283</f>
        <v>1155</v>
      </c>
    </row>
    <row r="1376" spans="2:13" x14ac:dyDescent="0.3">
      <c r="F1376" s="115"/>
      <c r="I1376" s="26">
        <f>'Template Format ANALISIS I'!B285</f>
        <v>0.04</v>
      </c>
      <c r="J1376" s="26" t="str">
        <f>'Template Format ANALISIS I'!C285</f>
        <v>M3</v>
      </c>
      <c r="K1376" s="26" t="str">
        <f>'Template Format ANALISIS I'!D285</f>
        <v>Kayu Balok Kls III</v>
      </c>
      <c r="L1376" s="74">
        <f>'Template Format ANALISIS I'!E285</f>
        <v>2485000</v>
      </c>
      <c r="M1376" s="44">
        <f>'Template Format ANALISIS I'!F285</f>
        <v>99400</v>
      </c>
    </row>
    <row r="1377" spans="2:13" x14ac:dyDescent="0.3">
      <c r="F1377" s="115"/>
      <c r="I1377" s="26">
        <f>'Template Format ANALISIS I'!B286</f>
        <v>0.3</v>
      </c>
      <c r="J1377" s="26" t="str">
        <f>'Template Format ANALISIS I'!C286</f>
        <v>Kg</v>
      </c>
      <c r="K1377" s="26" t="str">
        <f>'Template Format ANALISIS I'!D286</f>
        <v>Paku 5 cm - 12 cm</v>
      </c>
      <c r="L1377" s="74">
        <f>'Template Format ANALISIS I'!E286</f>
        <v>18000</v>
      </c>
      <c r="M1377" s="44">
        <f>'Template Format ANALISIS I'!F286</f>
        <v>5400</v>
      </c>
    </row>
    <row r="1378" spans="2:13" x14ac:dyDescent="0.3">
      <c r="F1378" s="115"/>
      <c r="I1378" s="26">
        <f>'Template Format ANALISIS I'!B287</f>
        <v>0.1</v>
      </c>
      <c r="J1378" s="26" t="str">
        <f>'Template Format ANALISIS I'!C287</f>
        <v>Ltr</v>
      </c>
      <c r="K1378" s="26" t="str">
        <f>'Template Format ANALISIS I'!D287</f>
        <v xml:space="preserve">Minyak Bekisting </v>
      </c>
      <c r="L1378" s="74">
        <f>'Template Format ANALISIS I'!E287</f>
        <v>10000</v>
      </c>
      <c r="M1378" s="44">
        <f>'Template Format ANALISIS I'!F287</f>
        <v>1000</v>
      </c>
    </row>
    <row r="1379" spans="2:13" x14ac:dyDescent="0.3">
      <c r="F1379" s="115"/>
      <c r="I1379" s="26">
        <f>'Template Format ANALISIS I'!B288</f>
        <v>0.82</v>
      </c>
      <c r="J1379" s="26" t="str">
        <f>'Template Format ANALISIS I'!C288</f>
        <v>Lbr</v>
      </c>
      <c r="K1379" s="26" t="str">
        <f>'Template Format ANALISIS I'!D288</f>
        <v>Plywood Tebal 9 mm/Papan</v>
      </c>
      <c r="L1379" s="74">
        <f>'Template Format ANALISIS I'!E288</f>
        <v>180500</v>
      </c>
      <c r="M1379" s="44">
        <f>'Template Format ANALISIS I'!F288</f>
        <v>148010</v>
      </c>
    </row>
    <row r="1380" spans="2:13" x14ac:dyDescent="0.3">
      <c r="F1380" s="115"/>
      <c r="I1380" s="26"/>
      <c r="J1380" s="26"/>
      <c r="K1380" s="26"/>
      <c r="L1380" s="74"/>
      <c r="M1380" s="44"/>
    </row>
    <row r="1381" spans="2:13" x14ac:dyDescent="0.3">
      <c r="B1381" s="13">
        <v>6</v>
      </c>
      <c r="C1381" s="1" t="s">
        <v>216</v>
      </c>
      <c r="D1381" s="2" t="s">
        <v>64</v>
      </c>
      <c r="E1381" s="11">
        <v>342.57</v>
      </c>
      <c r="F1381" s="111">
        <v>148753</v>
      </c>
      <c r="G1381" s="36">
        <f>F1381*E1381</f>
        <v>50958315.210000001</v>
      </c>
      <c r="I1381" s="122">
        <v>5</v>
      </c>
      <c r="J1381" s="13" t="s">
        <v>15</v>
      </c>
      <c r="K1381" s="13" t="s">
        <v>16</v>
      </c>
      <c r="L1381" s="121">
        <v>110000</v>
      </c>
      <c r="M1381" s="44"/>
    </row>
    <row r="1382" spans="2:13" x14ac:dyDescent="0.3">
      <c r="F1382" s="74"/>
      <c r="G1382" s="36"/>
      <c r="H1382" s="6"/>
      <c r="I1382" s="131"/>
      <c r="J1382" s="7"/>
      <c r="K1382" s="7"/>
      <c r="M1382" s="44"/>
    </row>
    <row r="1383" spans="2:13" x14ac:dyDescent="0.3">
      <c r="B1383" s="38">
        <v>7</v>
      </c>
      <c r="C1383" s="16" t="s">
        <v>93</v>
      </c>
      <c r="D1383" s="34" t="s">
        <v>64</v>
      </c>
      <c r="E1383" s="11">
        <v>82</v>
      </c>
      <c r="F1383" s="139">
        <f>'Template Format ANALISIS I'!F120</f>
        <v>77396</v>
      </c>
      <c r="G1383" s="51">
        <f>F1383*E1383</f>
        <v>6346472</v>
      </c>
      <c r="I1383" s="25">
        <f>'Template Format ANALISIS I'!B113</f>
        <v>0.3</v>
      </c>
      <c r="J1383" s="25" t="str">
        <f>'Template Format ANALISIS I'!C113</f>
        <v>OH</v>
      </c>
      <c r="K1383" s="25" t="str">
        <f>'Template Format ANALISIS I'!D113</f>
        <v xml:space="preserve">Pekerja </v>
      </c>
      <c r="L1383" s="42">
        <f>'Template Format ANALISIS I'!E113</f>
        <v>110000</v>
      </c>
      <c r="M1383" s="44">
        <f>'Template Format ANALISIS I'!F113</f>
        <v>33000</v>
      </c>
    </row>
    <row r="1384" spans="2:13" x14ac:dyDescent="0.3">
      <c r="F1384" s="4"/>
      <c r="I1384" s="25">
        <f>'Template Format ANALISIS I'!B114</f>
        <v>1.4999999999999999E-2</v>
      </c>
      <c r="J1384" s="25" t="str">
        <f>'Template Format ANALISIS I'!C114</f>
        <v>OH</v>
      </c>
      <c r="K1384" s="25" t="str">
        <f>'Template Format ANALISIS I'!D114</f>
        <v>Mandor</v>
      </c>
      <c r="L1384" s="42">
        <f>'Template Format ANALISIS I'!E114</f>
        <v>120000</v>
      </c>
      <c r="M1384" s="44">
        <f>'Template Format ANALISIS I'!F114</f>
        <v>1800</v>
      </c>
    </row>
    <row r="1385" spans="2:13" x14ac:dyDescent="0.3">
      <c r="F1385" s="4"/>
      <c r="I1385" s="25">
        <f>'Template Format ANALISIS I'!B115</f>
        <v>0.15</v>
      </c>
      <c r="J1385" s="25" t="str">
        <f>'Template Format ANALISIS I'!C115</f>
        <v>OH</v>
      </c>
      <c r="K1385" s="25" t="str">
        <f>'Template Format ANALISIS I'!D115</f>
        <v xml:space="preserve">Tukang </v>
      </c>
      <c r="L1385" s="42">
        <f>'Template Format ANALISIS I'!E115</f>
        <v>130000</v>
      </c>
      <c r="M1385" s="44">
        <f>'Template Format ANALISIS I'!F115</f>
        <v>19500</v>
      </c>
    </row>
    <row r="1386" spans="2:13" x14ac:dyDescent="0.3">
      <c r="F1386" s="4"/>
      <c r="I1386" s="25">
        <f>'Template Format ANALISIS I'!B116</f>
        <v>1.4999999999999999E-2</v>
      </c>
      <c r="J1386" s="25" t="str">
        <f>'Template Format ANALISIS I'!C116</f>
        <v>OH</v>
      </c>
      <c r="K1386" s="25" t="str">
        <f>'Template Format ANALISIS I'!D116</f>
        <v>Kepala Tukang</v>
      </c>
      <c r="L1386" s="42">
        <f>'Template Format ANALISIS I'!E116</f>
        <v>140000</v>
      </c>
      <c r="M1386" s="44">
        <f>'Template Format ANALISIS I'!F116</f>
        <v>2100</v>
      </c>
    </row>
    <row r="1387" spans="2:13" x14ac:dyDescent="0.3">
      <c r="F1387" s="4"/>
      <c r="I1387" s="25">
        <f>'Template Format ANALISIS I'!B117</f>
        <v>0.12480000000000001</v>
      </c>
      <c r="J1387" s="25" t="str">
        <f>'Template Format ANALISIS I'!C117</f>
        <v>Zak</v>
      </c>
      <c r="K1387" s="25" t="str">
        <f>'Template Format ANALISIS I'!D117</f>
        <v>Semen 50 Kg</v>
      </c>
      <c r="L1387" s="42">
        <f>'Template Format ANALISIS I'!E117</f>
        <v>75000</v>
      </c>
      <c r="M1387" s="44">
        <f>'Template Format ANALISIS I'!F117</f>
        <v>9360</v>
      </c>
    </row>
    <row r="1388" spans="2:13" x14ac:dyDescent="0.3">
      <c r="F1388" s="4"/>
      <c r="I1388" s="25">
        <f>'Template Format ANALISIS I'!B118</f>
        <v>2.3E-2</v>
      </c>
      <c r="J1388" s="25" t="str">
        <f>'Template Format ANALISIS I'!C118</f>
        <v>M3</v>
      </c>
      <c r="K1388" s="25" t="str">
        <f>'Template Format ANALISIS I'!D118</f>
        <v>Pasir Pasang</v>
      </c>
      <c r="L1388" s="42">
        <f>'Template Format ANALISIS I'!E118</f>
        <v>200000</v>
      </c>
      <c r="M1388" s="44">
        <f>'Template Format ANALISIS I'!F118</f>
        <v>4600</v>
      </c>
    </row>
    <row r="1389" spans="2:13" x14ac:dyDescent="0.3">
      <c r="F1389" s="4"/>
      <c r="J1389" s="25"/>
      <c r="K1389" s="25" t="str">
        <f>'Template Format ANALISIS I'!D119</f>
        <v>B.U &amp; Kentungan (10%)</v>
      </c>
      <c r="L1389" s="42"/>
      <c r="M1389" s="44">
        <f>'Template Format ANALISIS I'!F119</f>
        <v>7036</v>
      </c>
    </row>
    <row r="1390" spans="2:13" x14ac:dyDescent="0.3">
      <c r="F1390" s="4"/>
    </row>
    <row r="1391" spans="2:13" x14ac:dyDescent="0.3">
      <c r="B1391" s="13">
        <v>8</v>
      </c>
      <c r="C1391" s="16" t="s">
        <v>95</v>
      </c>
      <c r="D1391" s="61" t="s">
        <v>64</v>
      </c>
      <c r="E1391" s="11">
        <v>82</v>
      </c>
      <c r="F1391" s="140">
        <f>'Template Format ANALISIS I'!F129</f>
        <v>42872.5</v>
      </c>
      <c r="G1391" s="51">
        <f>F1391*E1391</f>
        <v>3515545</v>
      </c>
      <c r="I1391" s="25">
        <f>'Template Format ANALISIS I'!B123</f>
        <v>0.05</v>
      </c>
      <c r="J1391" s="25" t="str">
        <f>'Template Format ANALISIS I'!C123</f>
        <v>OH</v>
      </c>
      <c r="K1391" s="25" t="str">
        <f>'Template Format ANALISIS I'!D123</f>
        <v xml:space="preserve">Pekerja </v>
      </c>
      <c r="L1391" s="42">
        <f>'Template Format ANALISIS I'!E123</f>
        <v>110000</v>
      </c>
      <c r="M1391" s="44">
        <f>'Template Format ANALISIS I'!F123</f>
        <v>5500</v>
      </c>
    </row>
    <row r="1392" spans="2:13" x14ac:dyDescent="0.3">
      <c r="F1392" s="4"/>
      <c r="I1392" s="25">
        <f>'Template Format ANALISIS I'!B124</f>
        <v>0.01</v>
      </c>
      <c r="J1392" s="25" t="str">
        <f>'Template Format ANALISIS I'!C124</f>
        <v>OH</v>
      </c>
      <c r="K1392" s="25" t="str">
        <f>'Template Format ANALISIS I'!D124</f>
        <v>Mandor</v>
      </c>
      <c r="L1392" s="42">
        <f>'Template Format ANALISIS I'!E124</f>
        <v>120000</v>
      </c>
      <c r="M1392" s="44">
        <f>'Template Format ANALISIS I'!F124</f>
        <v>1200</v>
      </c>
    </row>
    <row r="1393" spans="2:13" x14ac:dyDescent="0.3">
      <c r="F1393" s="4"/>
      <c r="I1393" s="25">
        <f>'Template Format ANALISIS I'!B125</f>
        <v>0.2</v>
      </c>
      <c r="J1393" s="25" t="str">
        <f>'Template Format ANALISIS I'!C125</f>
        <v>OH</v>
      </c>
      <c r="K1393" s="25" t="str">
        <f>'Template Format ANALISIS I'!D125</f>
        <v xml:space="preserve">Tukang </v>
      </c>
      <c r="L1393" s="42">
        <f>'Template Format ANALISIS I'!E125</f>
        <v>130000</v>
      </c>
      <c r="M1393" s="44">
        <f>'Template Format ANALISIS I'!F125</f>
        <v>26000</v>
      </c>
    </row>
    <row r="1394" spans="2:13" x14ac:dyDescent="0.3">
      <c r="F1394" s="4"/>
      <c r="I1394" s="25">
        <f>'Template Format ANALISIS I'!B126</f>
        <v>0.01</v>
      </c>
      <c r="J1394" s="25" t="str">
        <f>'Template Format ANALISIS I'!C126</f>
        <v>OH</v>
      </c>
      <c r="K1394" s="25" t="str">
        <f>'Template Format ANALISIS I'!D126</f>
        <v>Kepala Tukang</v>
      </c>
      <c r="L1394" s="42">
        <f>'Template Format ANALISIS I'!E126</f>
        <v>140000</v>
      </c>
      <c r="M1394" s="44">
        <f>'Template Format ANALISIS I'!F126</f>
        <v>1400</v>
      </c>
    </row>
    <row r="1395" spans="2:13" x14ac:dyDescent="0.3">
      <c r="F1395" s="4"/>
      <c r="I1395" s="25">
        <f>'Template Format ANALISIS I'!B127</f>
        <v>6.5000000000000002E-2</v>
      </c>
      <c r="J1395" s="25" t="str">
        <f>'Template Format ANALISIS I'!C127</f>
        <v>Zak</v>
      </c>
      <c r="K1395" s="25" t="str">
        <f>'Template Format ANALISIS I'!D127</f>
        <v>Semen 50 Kg</v>
      </c>
      <c r="L1395" s="42">
        <f>'Template Format ANALISIS I'!E127</f>
        <v>75000</v>
      </c>
      <c r="M1395" s="44">
        <f>'Template Format ANALISIS I'!F127</f>
        <v>4875</v>
      </c>
    </row>
    <row r="1396" spans="2:13" x14ac:dyDescent="0.3">
      <c r="F1396" s="4"/>
      <c r="J1396" s="25"/>
      <c r="K1396" s="25" t="str">
        <f>'Template Format ANALISIS I'!D128</f>
        <v>B.U &amp; Kentungan (10%)</v>
      </c>
      <c r="L1396" s="42"/>
      <c r="M1396" s="44">
        <f>'Template Format ANALISIS I'!F128</f>
        <v>3897.5</v>
      </c>
    </row>
    <row r="1397" spans="2:13" x14ac:dyDescent="0.3">
      <c r="F1397" s="4"/>
    </row>
    <row r="1398" spans="2:13" x14ac:dyDescent="0.3">
      <c r="B1398" s="13">
        <v>9</v>
      </c>
      <c r="C1398" s="16" t="s">
        <v>97</v>
      </c>
      <c r="D1398" s="52" t="s">
        <v>64</v>
      </c>
      <c r="E1398" s="11">
        <v>41</v>
      </c>
      <c r="F1398" s="140">
        <f>'Template Format ANALISIS I'!F140</f>
        <v>52910</v>
      </c>
      <c r="G1398" s="51">
        <f>F1398*E1398</f>
        <v>2169310</v>
      </c>
      <c r="I1398" s="25">
        <f>'Template Format ANALISIS I'!B132</f>
        <v>0.05</v>
      </c>
      <c r="J1398" s="25" t="str">
        <f>'Template Format ANALISIS I'!C132</f>
        <v>OH</v>
      </c>
      <c r="K1398" s="25" t="str">
        <f>'Template Format ANALISIS I'!D132</f>
        <v xml:space="preserve">Pekerja </v>
      </c>
      <c r="L1398" s="42">
        <f>'Template Format ANALISIS I'!E132</f>
        <v>110000</v>
      </c>
      <c r="M1398" s="44">
        <f>'Template Format ANALISIS I'!F132</f>
        <v>5500</v>
      </c>
    </row>
    <row r="1399" spans="2:13" x14ac:dyDescent="0.3">
      <c r="F1399" s="4"/>
      <c r="I1399" s="25">
        <f>'Template Format ANALISIS I'!B133</f>
        <v>2.5000000000000001E-3</v>
      </c>
      <c r="J1399" s="25" t="str">
        <f>'Template Format ANALISIS I'!C133</f>
        <v>OH</v>
      </c>
      <c r="K1399" s="25" t="str">
        <f>'Template Format ANALISIS I'!D133</f>
        <v>Mandor</v>
      </c>
      <c r="L1399" s="42">
        <f>'Template Format ANALISIS I'!E133</f>
        <v>120000</v>
      </c>
      <c r="M1399" s="44">
        <f>'Template Format ANALISIS I'!F133</f>
        <v>300</v>
      </c>
    </row>
    <row r="1400" spans="2:13" x14ac:dyDescent="0.3">
      <c r="F1400" s="4"/>
      <c r="I1400" s="25">
        <f>'Template Format ANALISIS I'!B134</f>
        <v>7.4999999999999997E-2</v>
      </c>
      <c r="J1400" s="25" t="str">
        <f>'Template Format ANALISIS I'!C134</f>
        <v>OH</v>
      </c>
      <c r="K1400" s="25" t="str">
        <f>'Template Format ANALISIS I'!D134</f>
        <v xml:space="preserve">Tukang </v>
      </c>
      <c r="L1400" s="42">
        <f>'Template Format ANALISIS I'!E134</f>
        <v>130000</v>
      </c>
      <c r="M1400" s="44">
        <f>'Template Format ANALISIS I'!F134</f>
        <v>9750</v>
      </c>
    </row>
    <row r="1401" spans="2:13" x14ac:dyDescent="0.3">
      <c r="F1401" s="4"/>
      <c r="I1401" s="25">
        <f>'Template Format ANALISIS I'!B135</f>
        <v>7.4999999999999997E-3</v>
      </c>
      <c r="J1401" s="25" t="str">
        <f>'Template Format ANALISIS I'!C135</f>
        <v>OH</v>
      </c>
      <c r="K1401" s="25" t="str">
        <f>'Template Format ANALISIS I'!D135</f>
        <v>Kepala Tukang</v>
      </c>
      <c r="L1401" s="42">
        <f>'Template Format ANALISIS I'!E135</f>
        <v>140000</v>
      </c>
      <c r="M1401" s="44">
        <f>'Template Format ANALISIS I'!F135</f>
        <v>1050</v>
      </c>
    </row>
    <row r="1402" spans="2:13" x14ac:dyDescent="0.3">
      <c r="F1402" s="4"/>
      <c r="I1402" s="25">
        <f>'Template Format ANALISIS I'!B136</f>
        <v>0.3</v>
      </c>
      <c r="J1402" s="25" t="str">
        <f>'Template Format ANALISIS I'!C136</f>
        <v>Kg</v>
      </c>
      <c r="K1402" s="25" t="str">
        <f>'Template Format ANALISIS I'!D136</f>
        <v>Cat Tembok</v>
      </c>
      <c r="L1402" s="42">
        <f>'Template Format ANALISIS I'!E136</f>
        <v>80000</v>
      </c>
      <c r="M1402" s="44">
        <f>'Template Format ANALISIS I'!F136</f>
        <v>24000</v>
      </c>
    </row>
    <row r="1403" spans="2:13" x14ac:dyDescent="0.3">
      <c r="F1403" s="4"/>
      <c r="I1403" s="25">
        <f>'Template Format ANALISIS I'!B137</f>
        <v>0.15</v>
      </c>
      <c r="J1403" s="25" t="str">
        <f>'Template Format ANALISIS I'!C137</f>
        <v>Kg</v>
      </c>
      <c r="K1403" s="25" t="str">
        <f>'Template Format ANALISIS I'!D137</f>
        <v>Cat Dasar</v>
      </c>
      <c r="L1403" s="42">
        <f>'Template Format ANALISIS I'!E137</f>
        <v>45000</v>
      </c>
      <c r="M1403" s="44">
        <f>'Template Format ANALISIS I'!F137</f>
        <v>6750</v>
      </c>
    </row>
    <row r="1404" spans="2:13" x14ac:dyDescent="0.3">
      <c r="F1404" s="4"/>
      <c r="I1404" s="25">
        <f>'Template Format ANALISIS I'!B138</f>
        <v>0.1</v>
      </c>
      <c r="J1404" s="25" t="str">
        <f>'Template Format ANALISIS I'!C138</f>
        <v>Lbr</v>
      </c>
      <c r="K1404" s="25" t="str">
        <f>'Template Format ANALISIS I'!D138</f>
        <v>Kertas Gosok</v>
      </c>
      <c r="L1404" s="42">
        <f>'Template Format ANALISIS I'!E138</f>
        <v>7500</v>
      </c>
      <c r="M1404" s="44">
        <f>'Template Format ANALISIS I'!F138</f>
        <v>750</v>
      </c>
    </row>
    <row r="1405" spans="2:13" x14ac:dyDescent="0.3">
      <c r="F1405" s="4"/>
      <c r="J1405" s="25"/>
      <c r="K1405" s="25" t="str">
        <f>'Template Format ANALISIS I'!D139</f>
        <v>B.U &amp; Kentungan (10%)</v>
      </c>
      <c r="L1405" s="42"/>
      <c r="M1405" s="44">
        <f>'Template Format ANALISIS I'!F139</f>
        <v>4810</v>
      </c>
    </row>
    <row r="1406" spans="2:13" x14ac:dyDescent="0.3">
      <c r="F1406" s="4"/>
    </row>
    <row r="1407" spans="2:13" x14ac:dyDescent="0.3">
      <c r="B1407" s="13">
        <v>10</v>
      </c>
      <c r="C1407" s="16" t="s">
        <v>99</v>
      </c>
      <c r="D1407" s="52" t="s">
        <v>64</v>
      </c>
      <c r="E1407" s="11">
        <v>41</v>
      </c>
      <c r="F1407" s="140">
        <f>'Template Format ANALISIS I'!F81</f>
        <v>46475</v>
      </c>
      <c r="G1407" s="51">
        <f>F1407*E1407</f>
        <v>1905475</v>
      </c>
      <c r="I1407" s="25">
        <f>'Template Format ANALISIS I'!B73</f>
        <v>0.05</v>
      </c>
      <c r="J1407" s="25" t="str">
        <f>'Template Format ANALISIS I'!C73</f>
        <v>OH</v>
      </c>
      <c r="K1407" s="25" t="str">
        <f>'Template Format ANALISIS I'!D73</f>
        <v xml:space="preserve">Pekerja </v>
      </c>
      <c r="L1407" s="42">
        <f>'Template Format ANALISIS I'!E73</f>
        <v>110000</v>
      </c>
      <c r="M1407" s="44">
        <f>'Template Format ANALISIS I'!F73</f>
        <v>5500</v>
      </c>
    </row>
    <row r="1408" spans="2:13" x14ac:dyDescent="0.3">
      <c r="F1408" s="4"/>
      <c r="I1408" s="25">
        <f>'Template Format ANALISIS I'!B74</f>
        <v>2.5000000000000001E-3</v>
      </c>
      <c r="J1408" s="25" t="str">
        <f>'Template Format ANALISIS I'!C74</f>
        <v>OH</v>
      </c>
      <c r="K1408" s="25" t="str">
        <f>'Template Format ANALISIS I'!D74</f>
        <v>Mandor</v>
      </c>
      <c r="L1408" s="42">
        <f>'Template Format ANALISIS I'!E74</f>
        <v>120000</v>
      </c>
      <c r="M1408" s="44">
        <f>'Template Format ANALISIS I'!F74</f>
        <v>300</v>
      </c>
    </row>
    <row r="1409" spans="2:13" x14ac:dyDescent="0.3">
      <c r="F1409" s="4"/>
      <c r="I1409" s="25">
        <f>'Template Format ANALISIS I'!B75</f>
        <v>7.4999999999999997E-2</v>
      </c>
      <c r="J1409" s="25" t="str">
        <f>'Template Format ANALISIS I'!C75</f>
        <v>OH</v>
      </c>
      <c r="K1409" s="25" t="str">
        <f>'Template Format ANALISIS I'!D75</f>
        <v xml:space="preserve">Tukang </v>
      </c>
      <c r="L1409" s="42">
        <f>'Template Format ANALISIS I'!E75</f>
        <v>130000</v>
      </c>
      <c r="M1409" s="44">
        <f>'Template Format ANALISIS I'!F75</f>
        <v>9750</v>
      </c>
    </row>
    <row r="1410" spans="2:13" x14ac:dyDescent="0.3">
      <c r="F1410" s="4"/>
      <c r="I1410" s="25">
        <f>'Template Format ANALISIS I'!B76</f>
        <v>7.4999999999999997E-3</v>
      </c>
      <c r="J1410" s="25" t="str">
        <f>'Template Format ANALISIS I'!C76</f>
        <v>OH</v>
      </c>
      <c r="K1410" s="25" t="str">
        <f>'Template Format ANALISIS I'!D76</f>
        <v>Kepala Tukang</v>
      </c>
      <c r="L1410" s="42">
        <f>'Template Format ANALISIS I'!E76</f>
        <v>140000</v>
      </c>
      <c r="M1410" s="44">
        <f>'Template Format ANALISIS I'!F76</f>
        <v>1050</v>
      </c>
    </row>
    <row r="1411" spans="2:13" x14ac:dyDescent="0.3">
      <c r="F1411" s="4"/>
      <c r="I1411" s="25">
        <f>'Template Format ANALISIS I'!B77</f>
        <v>0.3</v>
      </c>
      <c r="J1411" s="25" t="str">
        <f>'Template Format ANALISIS I'!C77</f>
        <v>Kg</v>
      </c>
      <c r="K1411" s="25" t="str">
        <f>'Template Format ANALISIS I'!D77</f>
        <v>Cat Tembok</v>
      </c>
      <c r="L1411" s="42">
        <f>'Template Format ANALISIS I'!E77</f>
        <v>60500</v>
      </c>
      <c r="M1411" s="44">
        <f>'Template Format ANALISIS I'!F77</f>
        <v>18150</v>
      </c>
    </row>
    <row r="1412" spans="2:13" x14ac:dyDescent="0.3">
      <c r="F1412" s="4"/>
      <c r="I1412" s="25">
        <f>'Template Format ANALISIS I'!B78</f>
        <v>0.15</v>
      </c>
      <c r="J1412" s="25" t="str">
        <f>'Template Format ANALISIS I'!C78</f>
        <v>Kg</v>
      </c>
      <c r="K1412" s="25" t="str">
        <f>'Template Format ANALISIS I'!D78</f>
        <v>Cat Dasar</v>
      </c>
      <c r="L1412" s="42">
        <f>'Template Format ANALISIS I'!E78</f>
        <v>45000</v>
      </c>
      <c r="M1412" s="44">
        <f>'Template Format ANALISIS I'!F78</f>
        <v>6750</v>
      </c>
    </row>
    <row r="1413" spans="2:13" x14ac:dyDescent="0.3">
      <c r="F1413" s="4"/>
      <c r="I1413" s="25">
        <f>'Template Format ANALISIS I'!B79</f>
        <v>0.1</v>
      </c>
      <c r="J1413" s="25" t="str">
        <f>'Template Format ANALISIS I'!C79</f>
        <v>Lbr</v>
      </c>
      <c r="K1413" s="25" t="str">
        <f>'Template Format ANALISIS I'!D79</f>
        <v>Kertas Gosok</v>
      </c>
      <c r="L1413" s="42">
        <f>'Template Format ANALISIS I'!E79</f>
        <v>7500</v>
      </c>
      <c r="M1413" s="44">
        <f>'Template Format ANALISIS I'!F79</f>
        <v>750</v>
      </c>
    </row>
    <row r="1414" spans="2:13" x14ac:dyDescent="0.3">
      <c r="F1414" s="4"/>
      <c r="J1414" s="25"/>
      <c r="K1414" s="25" t="str">
        <f>'Template Format ANALISIS I'!D80</f>
        <v>B.U &amp; Kentungan (10%)</v>
      </c>
      <c r="L1414" s="42"/>
      <c r="M1414" s="44">
        <f>'Template Format ANALISIS I'!F80</f>
        <v>4225</v>
      </c>
    </row>
    <row r="1415" spans="2:13" x14ac:dyDescent="0.3">
      <c r="F1415" s="4"/>
      <c r="J1415" s="25"/>
      <c r="K1415" s="25"/>
      <c r="L1415" s="42"/>
      <c r="M1415" s="44"/>
    </row>
    <row r="1416" spans="2:13" x14ac:dyDescent="0.3">
      <c r="B1416" s="13">
        <v>11</v>
      </c>
      <c r="C1416" s="1" t="s">
        <v>212</v>
      </c>
      <c r="D1416" s="2" t="s">
        <v>64</v>
      </c>
      <c r="E1416" s="11">
        <v>373.42</v>
      </c>
      <c r="F1416" s="111">
        <v>120000</v>
      </c>
      <c r="G1416" s="36">
        <f>F1416*E1416</f>
        <v>44810400</v>
      </c>
      <c r="I1416" s="122">
        <v>5</v>
      </c>
      <c r="J1416" s="13" t="s">
        <v>15</v>
      </c>
      <c r="K1416" s="13" t="s">
        <v>16</v>
      </c>
      <c r="L1416" s="121">
        <v>110000</v>
      </c>
      <c r="M1416" s="44"/>
    </row>
    <row r="1417" spans="2:13" x14ac:dyDescent="0.3">
      <c r="F1417" s="74"/>
      <c r="G1417" s="36"/>
      <c r="I1417" s="131"/>
      <c r="J1417" s="7"/>
      <c r="K1417" s="7"/>
      <c r="M1417" s="44"/>
    </row>
    <row r="1418" spans="2:13" x14ac:dyDescent="0.3">
      <c r="B1418" s="70" t="s">
        <v>248</v>
      </c>
      <c r="C1418" s="64" t="s">
        <v>254</v>
      </c>
      <c r="J1418" s="25"/>
      <c r="K1418" s="25"/>
      <c r="L1418" s="42"/>
      <c r="M1418" s="44"/>
    </row>
    <row r="1419" spans="2:13" x14ac:dyDescent="0.3">
      <c r="J1419" s="25"/>
      <c r="K1419" s="25"/>
      <c r="L1419" s="42"/>
      <c r="M1419" s="44"/>
    </row>
    <row r="1420" spans="2:13" x14ac:dyDescent="0.3">
      <c r="B1420" s="70" t="s">
        <v>241</v>
      </c>
      <c r="C1420" s="64" t="s">
        <v>242</v>
      </c>
      <c r="J1420" s="25"/>
      <c r="K1420" s="25"/>
      <c r="L1420" s="42"/>
      <c r="M1420" s="78">
        <f>'Template Format ANALISIS I'!F212</f>
        <v>66000</v>
      </c>
    </row>
    <row r="1421" spans="2:13" x14ac:dyDescent="0.3">
      <c r="B1421" s="13">
        <v>1</v>
      </c>
      <c r="C1421" s="1" t="s">
        <v>240</v>
      </c>
      <c r="D1421" s="2" t="s">
        <v>104</v>
      </c>
      <c r="E1421" s="11">
        <v>32</v>
      </c>
      <c r="F1421" s="58">
        <f>'Template Format ANALISIS I'!F219</f>
        <v>581233.67500000005</v>
      </c>
      <c r="G1421" s="36">
        <f>F1421*E1421</f>
        <v>18599477.600000001</v>
      </c>
      <c r="I1421" s="50">
        <f>'Template Format ANALISIS I'!B212</f>
        <v>0.6</v>
      </c>
      <c r="J1421" s="50" t="str">
        <f>'Template Format ANALISIS I'!C212</f>
        <v>OH</v>
      </c>
      <c r="K1421" s="50" t="str">
        <f>'Template Format ANALISIS I'!D212</f>
        <v>Pekerja</v>
      </c>
      <c r="L1421" s="69">
        <f>'Template Format ANALISIS I'!E212</f>
        <v>110000</v>
      </c>
      <c r="M1421" s="78">
        <f>'Template Format ANALISIS I'!F213</f>
        <v>6000</v>
      </c>
    </row>
    <row r="1422" spans="2:13" x14ac:dyDescent="0.3">
      <c r="F1422" s="4"/>
      <c r="I1422" s="50">
        <f>'Template Format ANALISIS I'!B213</f>
        <v>0.05</v>
      </c>
      <c r="J1422" s="50" t="str">
        <f>'Template Format ANALISIS I'!C213</f>
        <v>OH</v>
      </c>
      <c r="K1422" s="50" t="str">
        <f>'Template Format ANALISIS I'!D213</f>
        <v>Mandor</v>
      </c>
      <c r="L1422" s="69">
        <f>'Template Format ANALISIS I'!E213</f>
        <v>120000</v>
      </c>
      <c r="M1422" s="78">
        <f>'Template Format ANALISIS I'!F214</f>
        <v>78000</v>
      </c>
    </row>
    <row r="1423" spans="2:13" x14ac:dyDescent="0.3">
      <c r="F1423" s="4"/>
      <c r="I1423" s="50">
        <f>'Template Format ANALISIS I'!B214</f>
        <v>0.6</v>
      </c>
      <c r="J1423" s="50" t="str">
        <f>'Template Format ANALISIS I'!C214</f>
        <v>OH</v>
      </c>
      <c r="K1423" s="50" t="str">
        <f>'Template Format ANALISIS I'!D214</f>
        <v>Tukang</v>
      </c>
      <c r="L1423" s="69">
        <f>'Template Format ANALISIS I'!E214</f>
        <v>130000</v>
      </c>
      <c r="M1423" s="78">
        <f>'Template Format ANALISIS I'!F215</f>
        <v>14000</v>
      </c>
    </row>
    <row r="1424" spans="2:13" x14ac:dyDescent="0.3">
      <c r="F1424" s="4"/>
      <c r="I1424" s="50">
        <f>'Template Format ANALISIS I'!B215</f>
        <v>0.1</v>
      </c>
      <c r="J1424" s="50" t="str">
        <f>'Template Format ANALISIS I'!C215</f>
        <v>OH</v>
      </c>
      <c r="K1424" s="50" t="str">
        <f>'Template Format ANALISIS I'!D215</f>
        <v>Kepala Tukang</v>
      </c>
      <c r="L1424" s="69">
        <f>'Template Format ANALISIS I'!E215</f>
        <v>140000</v>
      </c>
      <c r="M1424" s="78">
        <f>'Template Format ANALISIS I'!F216</f>
        <v>330000</v>
      </c>
    </row>
    <row r="1425" spans="2:13" x14ac:dyDescent="0.3">
      <c r="F1425" s="4"/>
      <c r="I1425" s="50">
        <f>'Template Format ANALISIS I'!B216</f>
        <v>6</v>
      </c>
      <c r="J1425" s="50" t="str">
        <f>'Template Format ANALISIS I'!C216</f>
        <v>M</v>
      </c>
      <c r="K1425" s="50" t="str">
        <f>'Template Format ANALISIS I'!D216</f>
        <v>Besi Hollow</v>
      </c>
      <c r="L1425" s="69">
        <f>'Template Format ANALISIS I'!E216</f>
        <v>55000</v>
      </c>
      <c r="M1425" s="78">
        <f>'Template Format ANALISIS I'!F217</f>
        <v>34394.25</v>
      </c>
    </row>
    <row r="1426" spans="2:13" x14ac:dyDescent="0.3">
      <c r="F1426" s="4"/>
      <c r="I1426" s="50">
        <f>'Template Format ANALISIS I'!B217</f>
        <v>0.55000000000000004</v>
      </c>
      <c r="J1426" s="50" t="str">
        <f>'Template Format ANALISIS I'!C217</f>
        <v>M2</v>
      </c>
      <c r="K1426" s="50" t="str">
        <f>'Template Format ANALISIS I'!D217</f>
        <v>Cat</v>
      </c>
      <c r="L1426" s="69">
        <f>'Template Format ANALISIS I'!E217</f>
        <v>62535</v>
      </c>
      <c r="M1426" s="78">
        <f>'Template Format ANALISIS I'!F218</f>
        <v>52839.425000000003</v>
      </c>
    </row>
    <row r="1427" spans="2:13" x14ac:dyDescent="0.3">
      <c r="F1427" s="4"/>
      <c r="I1427" s="50"/>
      <c r="J1427" s="50"/>
      <c r="K1427" s="50" t="str">
        <f>'Template Format ANALISIS I'!D218</f>
        <v>B.U &amp; Kentungan (10%)</v>
      </c>
      <c r="L1427" s="69"/>
      <c r="M1427" s="78"/>
    </row>
    <row r="1428" spans="2:13" x14ac:dyDescent="0.3">
      <c r="F1428" s="4"/>
      <c r="I1428" s="50"/>
      <c r="J1428" s="50"/>
      <c r="K1428" s="50"/>
      <c r="L1428" s="69"/>
      <c r="M1428" s="78">
        <f>'Template Format ANALISIS I'!F222</f>
        <v>66000</v>
      </c>
    </row>
    <row r="1429" spans="2:13" x14ac:dyDescent="0.3">
      <c r="B1429" s="13">
        <v>2</v>
      </c>
      <c r="C1429" s="1" t="s">
        <v>149</v>
      </c>
      <c r="D1429" s="2" t="s">
        <v>104</v>
      </c>
      <c r="E1429" s="11">
        <v>70</v>
      </c>
      <c r="F1429" s="69">
        <f>'Template Format ANALISIS I'!F229</f>
        <v>641733.67500000005</v>
      </c>
      <c r="G1429" s="36">
        <f>F1429*E1429</f>
        <v>44921357.25</v>
      </c>
      <c r="I1429" s="50">
        <f>'Template Format ANALISIS I'!B222</f>
        <v>0.6</v>
      </c>
      <c r="J1429" s="50" t="str">
        <f>'Template Format ANALISIS I'!C222</f>
        <v>OH</v>
      </c>
      <c r="K1429" s="50" t="str">
        <f>'Template Format ANALISIS I'!D222</f>
        <v>Pekerja</v>
      </c>
      <c r="L1429" s="69">
        <f>'Template Format ANALISIS I'!E222</f>
        <v>110000</v>
      </c>
      <c r="M1429" s="78">
        <f>'Template Format ANALISIS I'!F223</f>
        <v>6000</v>
      </c>
    </row>
    <row r="1430" spans="2:13" x14ac:dyDescent="0.3">
      <c r="I1430" s="50">
        <f>'Template Format ANALISIS I'!B223</f>
        <v>0.05</v>
      </c>
      <c r="J1430" s="50" t="str">
        <f>'Template Format ANALISIS I'!C223</f>
        <v>OH</v>
      </c>
      <c r="K1430" s="50" t="str">
        <f>'Template Format ANALISIS I'!D223</f>
        <v>Mandor</v>
      </c>
      <c r="L1430" s="69">
        <f>'Template Format ANALISIS I'!E223</f>
        <v>120000</v>
      </c>
      <c r="M1430" s="78">
        <f>'Template Format ANALISIS I'!F224</f>
        <v>78000</v>
      </c>
    </row>
    <row r="1431" spans="2:13" x14ac:dyDescent="0.3">
      <c r="I1431" s="50">
        <f>'Template Format ANALISIS I'!B224</f>
        <v>0.6</v>
      </c>
      <c r="J1431" s="50" t="str">
        <f>'Template Format ANALISIS I'!C224</f>
        <v>OH</v>
      </c>
      <c r="K1431" s="50" t="str">
        <f>'Template Format ANALISIS I'!D224</f>
        <v>Tukang</v>
      </c>
      <c r="L1431" s="69">
        <f>'Template Format ANALISIS I'!E224</f>
        <v>130000</v>
      </c>
      <c r="M1431" s="78">
        <f>'Template Format ANALISIS I'!F225</f>
        <v>14000</v>
      </c>
    </row>
    <row r="1432" spans="2:13" x14ac:dyDescent="0.3">
      <c r="I1432" s="50">
        <f>'Template Format ANALISIS I'!B225</f>
        <v>0.1</v>
      </c>
      <c r="J1432" s="50" t="str">
        <f>'Template Format ANALISIS I'!C225</f>
        <v>OH</v>
      </c>
      <c r="K1432" s="50" t="str">
        <f>'Template Format ANALISIS I'!D225</f>
        <v>Kepala Tukang</v>
      </c>
      <c r="L1432" s="69">
        <f>'Template Format ANALISIS I'!E225</f>
        <v>140000</v>
      </c>
      <c r="M1432" s="78">
        <f>'Template Format ANALISIS I'!F226</f>
        <v>385000</v>
      </c>
    </row>
    <row r="1433" spans="2:13" x14ac:dyDescent="0.3">
      <c r="I1433" s="50">
        <f>'Template Format ANALISIS I'!B226</f>
        <v>7</v>
      </c>
      <c r="J1433" s="50" t="str">
        <f>'Template Format ANALISIS I'!C226</f>
        <v>M</v>
      </c>
      <c r="K1433" s="50" t="str">
        <f>'Template Format ANALISIS I'!D226</f>
        <v>Besi Hollow</v>
      </c>
      <c r="L1433" s="69">
        <f>'Template Format ANALISIS I'!E226</f>
        <v>55000</v>
      </c>
      <c r="M1433" s="78">
        <f>'Template Format ANALISIS I'!F227</f>
        <v>34394.25</v>
      </c>
    </row>
    <row r="1434" spans="2:13" x14ac:dyDescent="0.3">
      <c r="I1434" s="50">
        <f>'Template Format ANALISIS I'!B227</f>
        <v>0.55000000000000004</v>
      </c>
      <c r="J1434" s="50" t="str">
        <f>'Template Format ANALISIS I'!C227</f>
        <v>M2</v>
      </c>
      <c r="K1434" s="50" t="str">
        <f>'Template Format ANALISIS I'!D227</f>
        <v>Cat</v>
      </c>
      <c r="L1434" s="69">
        <f>'Template Format ANALISIS I'!E227</f>
        <v>62535</v>
      </c>
      <c r="M1434" s="78">
        <f>'Template Format ANALISIS I'!F228</f>
        <v>58339.425000000003</v>
      </c>
    </row>
    <row r="1435" spans="2:13" x14ac:dyDescent="0.3">
      <c r="I1435" s="50"/>
      <c r="J1435" s="50"/>
      <c r="K1435" s="50" t="str">
        <f>'Template Format ANALISIS I'!D228</f>
        <v>B.U &amp; Kentungan (10%)</v>
      </c>
      <c r="L1435" s="69"/>
      <c r="M1435" s="78"/>
    </row>
    <row r="1436" spans="2:13" x14ac:dyDescent="0.3">
      <c r="I1436" s="50"/>
      <c r="J1436" s="50"/>
      <c r="K1436" s="50"/>
      <c r="L1436" s="69"/>
    </row>
    <row r="1437" spans="2:13" x14ac:dyDescent="0.3">
      <c r="B1437" s="70" t="s">
        <v>150</v>
      </c>
      <c r="C1437" s="64" t="s">
        <v>151</v>
      </c>
    </row>
    <row r="1438" spans="2:13" x14ac:dyDescent="0.3">
      <c r="B1438" s="13">
        <v>3</v>
      </c>
      <c r="C1438" s="1" t="s">
        <v>259</v>
      </c>
      <c r="D1438" s="2" t="s">
        <v>174</v>
      </c>
      <c r="E1438" s="11">
        <v>1</v>
      </c>
      <c r="F1438" s="111">
        <v>40000000</v>
      </c>
      <c r="G1438" s="36">
        <f>F1438*E1438</f>
        <v>40000000</v>
      </c>
      <c r="I1438" s="113">
        <v>0.5</v>
      </c>
      <c r="J1438" s="13" t="s">
        <v>15</v>
      </c>
      <c r="K1438" s="13" t="s">
        <v>16</v>
      </c>
      <c r="L1438" s="121">
        <v>110000</v>
      </c>
    </row>
    <row r="1439" spans="2:13" x14ac:dyDescent="0.3">
      <c r="G1439" s="36"/>
    </row>
    <row r="1440" spans="2:13" x14ac:dyDescent="0.3">
      <c r="B1440" s="70" t="s">
        <v>152</v>
      </c>
      <c r="C1440" s="64" t="s">
        <v>153</v>
      </c>
    </row>
    <row r="1441" spans="2:12" x14ac:dyDescent="0.3">
      <c r="B1441" s="13">
        <v>1</v>
      </c>
      <c r="C1441" s="1" t="s">
        <v>260</v>
      </c>
      <c r="D1441" s="2" t="s">
        <v>174</v>
      </c>
      <c r="E1441" s="11">
        <v>1</v>
      </c>
      <c r="F1441" s="111">
        <v>5000000</v>
      </c>
      <c r="G1441" s="36">
        <f>F1441*E1441</f>
        <v>5000000</v>
      </c>
      <c r="I1441" s="113">
        <v>0.5</v>
      </c>
      <c r="J1441" s="13" t="s">
        <v>15</v>
      </c>
      <c r="K1441" s="13" t="s">
        <v>16</v>
      </c>
      <c r="L1441" s="121">
        <v>110000</v>
      </c>
    </row>
  </sheetData>
  <mergeCells count="6">
    <mergeCell ref="V2:X3"/>
    <mergeCell ref="B2:B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84"/>
  <sheetViews>
    <sheetView workbookViewId="0">
      <pane ySplit="1" topLeftCell="A366" activePane="bottomLeft" state="frozen"/>
      <selection pane="bottomLeft" activeCell="B397" sqref="B397"/>
    </sheetView>
  </sheetViews>
  <sheetFormatPr defaultRowHeight="14.4" x14ac:dyDescent="0.3"/>
  <cols>
    <col min="1" max="1" width="4.44140625" style="1" customWidth="1"/>
    <col min="2" max="2" width="69" style="40" bestFit="1" customWidth="1"/>
    <col min="3" max="3" width="12" style="13" bestFit="1" customWidth="1"/>
    <col min="4" max="4" width="28.88671875" style="13" bestFit="1" customWidth="1"/>
    <col min="5" max="5" width="12.6640625" style="4" bestFit="1" customWidth="1"/>
    <col min="6" max="6" width="11.44140625" style="4" bestFit="1" customWidth="1"/>
    <col min="7" max="16384" width="8.88671875" style="1"/>
  </cols>
  <sheetData>
    <row r="1" spans="1:6" x14ac:dyDescent="0.3">
      <c r="A1" s="24" t="s">
        <v>42</v>
      </c>
      <c r="B1" s="28" t="s">
        <v>43</v>
      </c>
      <c r="C1" s="24" t="s">
        <v>2</v>
      </c>
      <c r="D1" s="24" t="s">
        <v>44</v>
      </c>
      <c r="E1" s="22" t="s">
        <v>8</v>
      </c>
      <c r="F1" s="22" t="s">
        <v>5</v>
      </c>
    </row>
    <row r="2" spans="1:6" x14ac:dyDescent="0.3">
      <c r="A2" s="1">
        <v>1</v>
      </c>
      <c r="B2" s="29" t="s">
        <v>41</v>
      </c>
    </row>
    <row r="3" spans="1:6" x14ac:dyDescent="0.3">
      <c r="B3" s="25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5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5"/>
      <c r="D5" s="13" t="s">
        <v>35</v>
      </c>
      <c r="E5" s="8"/>
      <c r="F5" s="12">
        <f>(F3+F4)*10%</f>
        <v>8550</v>
      </c>
    </row>
    <row r="6" spans="1:6" x14ac:dyDescent="0.3">
      <c r="D6" s="27" t="s">
        <v>45</v>
      </c>
      <c r="F6" s="12">
        <f>SUM(F3:F5)</f>
        <v>94050</v>
      </c>
    </row>
    <row r="8" spans="1:6" x14ac:dyDescent="0.3">
      <c r="A8" s="1">
        <f>A2+1</f>
        <v>2</v>
      </c>
      <c r="B8" s="29" t="s">
        <v>46</v>
      </c>
    </row>
    <row r="9" spans="1:6" x14ac:dyDescent="0.3">
      <c r="B9" s="25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5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5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29" t="s">
        <v>47</v>
      </c>
    </row>
    <row r="15" spans="1:6" x14ac:dyDescent="0.3">
      <c r="B15" s="25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5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5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5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1" t="s">
        <v>48</v>
      </c>
    </row>
    <row r="21" spans="1:6" x14ac:dyDescent="0.3">
      <c r="B21" s="39">
        <v>0.78</v>
      </c>
      <c r="C21" s="13" t="s">
        <v>15</v>
      </c>
      <c r="D21" s="38" t="s">
        <v>22</v>
      </c>
      <c r="E21" s="55">
        <v>110000</v>
      </c>
      <c r="F21" s="12">
        <f>B21*E21</f>
        <v>85800</v>
      </c>
    </row>
    <row r="22" spans="1:6" x14ac:dyDescent="0.3">
      <c r="B22" s="39">
        <v>3.9E-2</v>
      </c>
      <c r="C22" s="13" t="s">
        <v>15</v>
      </c>
      <c r="D22" s="38" t="s">
        <v>17</v>
      </c>
      <c r="E22" s="8">
        <v>120000</v>
      </c>
      <c r="F22" s="12">
        <f>B22*E22</f>
        <v>4680</v>
      </c>
    </row>
    <row r="23" spans="1:6" x14ac:dyDescent="0.3">
      <c r="B23" s="39">
        <v>0.39</v>
      </c>
      <c r="C23" s="13" t="s">
        <v>15</v>
      </c>
      <c r="D23" s="38" t="s">
        <v>23</v>
      </c>
      <c r="E23" s="55">
        <v>130000</v>
      </c>
      <c r="F23" s="12">
        <f>B23*E23</f>
        <v>50700</v>
      </c>
    </row>
    <row r="24" spans="1:6" x14ac:dyDescent="0.3">
      <c r="B24" s="39">
        <v>3.9E-2</v>
      </c>
      <c r="C24" s="13" t="s">
        <v>15</v>
      </c>
      <c r="D24" s="38" t="s">
        <v>24</v>
      </c>
      <c r="E24" s="55">
        <v>140000</v>
      </c>
      <c r="F24" s="12">
        <f t="shared" ref="F24" si="1">B24*E24</f>
        <v>5460</v>
      </c>
    </row>
    <row r="25" spans="1:6" x14ac:dyDescent="0.3">
      <c r="B25" s="39">
        <v>1.1000000000000001</v>
      </c>
      <c r="C25" s="13" t="s">
        <v>14</v>
      </c>
      <c r="D25" s="38" t="s">
        <v>25</v>
      </c>
      <c r="E25" s="55">
        <v>270000</v>
      </c>
      <c r="F25" s="12">
        <f>B25*E25</f>
        <v>297000</v>
      </c>
    </row>
    <row r="26" spans="1:6" x14ac:dyDescent="0.3">
      <c r="B26" s="39">
        <v>0.432</v>
      </c>
      <c r="C26" s="13" t="s">
        <v>14</v>
      </c>
      <c r="D26" s="38" t="s">
        <v>20</v>
      </c>
      <c r="E26" s="55">
        <v>200000</v>
      </c>
      <c r="F26" s="12">
        <f>B26*E26</f>
        <v>86400</v>
      </c>
    </row>
    <row r="27" spans="1:6" x14ac:dyDescent="0.3">
      <c r="B27" s="25"/>
      <c r="D27" s="13" t="s">
        <v>35</v>
      </c>
      <c r="E27" s="8"/>
      <c r="F27" s="12">
        <f>SUM(F21:F26)*10%</f>
        <v>53004</v>
      </c>
    </row>
    <row r="28" spans="1:6" x14ac:dyDescent="0.3">
      <c r="D28" s="27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1" t="s">
        <v>49</v>
      </c>
    </row>
    <row r="31" spans="1:6" x14ac:dyDescent="0.3">
      <c r="B31" s="39">
        <v>0.3</v>
      </c>
      <c r="C31" s="13" t="s">
        <v>15</v>
      </c>
      <c r="D31" s="38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39">
        <v>0.01</v>
      </c>
      <c r="C32" s="13" t="s">
        <v>15</v>
      </c>
      <c r="D32" s="38" t="s">
        <v>17</v>
      </c>
      <c r="E32" s="8">
        <v>120000</v>
      </c>
      <c r="F32" s="12">
        <f t="shared" si="2"/>
        <v>1200</v>
      </c>
    </row>
    <row r="33" spans="1:6" x14ac:dyDescent="0.3">
      <c r="B33" s="39">
        <v>1</v>
      </c>
      <c r="C33" s="13" t="s">
        <v>14</v>
      </c>
      <c r="D33" s="38" t="s">
        <v>27</v>
      </c>
      <c r="E33" s="8">
        <v>110000</v>
      </c>
      <c r="F33" s="12">
        <f>B33*E33</f>
        <v>110000</v>
      </c>
    </row>
    <row r="34" spans="1:6" x14ac:dyDescent="0.3">
      <c r="B34" s="25"/>
      <c r="D34" s="13" t="s">
        <v>35</v>
      </c>
      <c r="E34" s="8"/>
      <c r="F34" s="12">
        <f>SUM(F31:F33)*10%</f>
        <v>14420</v>
      </c>
    </row>
    <row r="35" spans="1:6" x14ac:dyDescent="0.3">
      <c r="D35" s="27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1" t="s">
        <v>50</v>
      </c>
    </row>
    <row r="38" spans="1:6" x14ac:dyDescent="0.3">
      <c r="B38" s="39">
        <v>1.5</v>
      </c>
      <c r="C38" s="38" t="s">
        <v>15</v>
      </c>
      <c r="D38" s="38" t="s">
        <v>22</v>
      </c>
      <c r="E38" s="8">
        <v>110000</v>
      </c>
      <c r="F38" s="12">
        <f>B38*E38</f>
        <v>165000</v>
      </c>
    </row>
    <row r="39" spans="1:6" x14ac:dyDescent="0.3">
      <c r="B39" s="39">
        <v>7.4999999999999997E-2</v>
      </c>
      <c r="C39" s="38" t="s">
        <v>15</v>
      </c>
      <c r="D39" s="38" t="s">
        <v>17</v>
      </c>
      <c r="E39" s="8">
        <v>120000</v>
      </c>
      <c r="F39" s="12">
        <f>B39*E39</f>
        <v>9000</v>
      </c>
    </row>
    <row r="40" spans="1:6" x14ac:dyDescent="0.3">
      <c r="B40" s="39">
        <v>0.75</v>
      </c>
      <c r="C40" s="38" t="s">
        <v>15</v>
      </c>
      <c r="D40" s="38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39">
        <v>7.4999999999999997E-2</v>
      </c>
      <c r="C41" s="38" t="s">
        <v>15</v>
      </c>
      <c r="D41" s="38" t="s">
        <v>24</v>
      </c>
      <c r="E41" s="8">
        <v>140000</v>
      </c>
      <c r="F41" s="12">
        <f t="shared" si="3"/>
        <v>10500</v>
      </c>
    </row>
    <row r="42" spans="1:6" x14ac:dyDescent="0.3">
      <c r="B42" s="39">
        <v>1</v>
      </c>
      <c r="C42" s="38" t="s">
        <v>14</v>
      </c>
      <c r="D42" s="38" t="s">
        <v>25</v>
      </c>
      <c r="E42" s="8">
        <v>270000</v>
      </c>
      <c r="F42" s="12">
        <f t="shared" si="3"/>
        <v>270000</v>
      </c>
    </row>
    <row r="43" spans="1:6" x14ac:dyDescent="0.3">
      <c r="B43" s="39">
        <v>3.26</v>
      </c>
      <c r="C43" s="38" t="s">
        <v>32</v>
      </c>
      <c r="D43" s="38" t="s">
        <v>33</v>
      </c>
      <c r="E43" s="8">
        <v>75000</v>
      </c>
      <c r="F43" s="12">
        <f t="shared" si="3"/>
        <v>244499.99999999997</v>
      </c>
    </row>
    <row r="44" spans="1:6" x14ac:dyDescent="0.3">
      <c r="B44" s="39">
        <v>0.52200000000000002</v>
      </c>
      <c r="C44" s="38" t="s">
        <v>14</v>
      </c>
      <c r="D44" s="38" t="s">
        <v>34</v>
      </c>
      <c r="E44" s="8">
        <v>200000</v>
      </c>
      <c r="F44" s="12">
        <f t="shared" si="3"/>
        <v>104400</v>
      </c>
    </row>
    <row r="45" spans="1:6" x14ac:dyDescent="0.3">
      <c r="B45" s="25"/>
      <c r="D45" s="13" t="s">
        <v>35</v>
      </c>
      <c r="E45" s="8"/>
      <c r="F45" s="12">
        <f>SUM(F38:F44)*10%</f>
        <v>90090</v>
      </c>
    </row>
    <row r="46" spans="1:6" x14ac:dyDescent="0.3">
      <c r="D46" s="27" t="s">
        <v>45</v>
      </c>
      <c r="F46" s="12">
        <f>SUM(F38:F45)</f>
        <v>990990</v>
      </c>
    </row>
    <row r="48" spans="1:6" x14ac:dyDescent="0.3">
      <c r="A48" s="1">
        <v>7</v>
      </c>
      <c r="B48" s="29" t="s">
        <v>52</v>
      </c>
    </row>
    <row r="49" spans="1:6" x14ac:dyDescent="0.3">
      <c r="B49" s="33" t="s">
        <v>54</v>
      </c>
    </row>
    <row r="50" spans="1:6" x14ac:dyDescent="0.3">
      <c r="B50" s="39">
        <v>1.65</v>
      </c>
      <c r="C50" s="13" t="s">
        <v>15</v>
      </c>
      <c r="D50" s="38" t="s">
        <v>22</v>
      </c>
      <c r="E50" s="4">
        <v>110000</v>
      </c>
      <c r="F50" s="12">
        <f>B50*E50</f>
        <v>181500</v>
      </c>
    </row>
    <row r="51" spans="1:6" x14ac:dyDescent="0.3">
      <c r="B51" s="39">
        <v>8.3000000000000004E-2</v>
      </c>
      <c r="C51" s="13" t="s">
        <v>15</v>
      </c>
      <c r="D51" s="38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39">
        <v>0.27500000000000002</v>
      </c>
      <c r="C52" s="13" t="s">
        <v>15</v>
      </c>
      <c r="D52" s="38" t="s">
        <v>55</v>
      </c>
      <c r="E52" s="4">
        <v>130000</v>
      </c>
      <c r="F52" s="12">
        <f>B52*E52</f>
        <v>35750</v>
      </c>
    </row>
    <row r="53" spans="1:6" x14ac:dyDescent="0.3">
      <c r="B53" s="39">
        <v>2.8000000000000001E-2</v>
      </c>
      <c r="C53" s="13" t="s">
        <v>15</v>
      </c>
      <c r="D53" s="38" t="s">
        <v>24</v>
      </c>
      <c r="E53" s="4">
        <v>140000</v>
      </c>
      <c r="F53" s="12">
        <f t="shared" si="4"/>
        <v>3920</v>
      </c>
    </row>
    <row r="54" spans="1:6" x14ac:dyDescent="0.3">
      <c r="B54" s="33" t="s">
        <v>53</v>
      </c>
      <c r="F54" s="5"/>
    </row>
    <row r="55" spans="1:6" x14ac:dyDescent="0.3">
      <c r="B55" s="39">
        <f>276/50</f>
        <v>5.52</v>
      </c>
      <c r="C55" s="38" t="s">
        <v>32</v>
      </c>
      <c r="D55" s="38" t="s">
        <v>33</v>
      </c>
      <c r="E55" s="4">
        <v>75000</v>
      </c>
      <c r="F55" s="12">
        <f t="shared" si="4"/>
        <v>413999.99999999994</v>
      </c>
    </row>
    <row r="56" spans="1:6" x14ac:dyDescent="0.3">
      <c r="B56" s="39">
        <f>828/1400</f>
        <v>0.59142857142857141</v>
      </c>
      <c r="C56" s="38" t="s">
        <v>14</v>
      </c>
      <c r="D56" s="38" t="s">
        <v>56</v>
      </c>
      <c r="E56" s="4">
        <v>215000</v>
      </c>
      <c r="F56" s="12">
        <f t="shared" si="4"/>
        <v>127157.14285714286</v>
      </c>
    </row>
    <row r="57" spans="1:6" x14ac:dyDescent="0.3">
      <c r="B57" s="39">
        <f>1012/1350</f>
        <v>0.74962962962962965</v>
      </c>
      <c r="C57" s="38" t="s">
        <v>14</v>
      </c>
      <c r="D57" s="38" t="s">
        <v>57</v>
      </c>
      <c r="E57" s="4">
        <v>350000</v>
      </c>
      <c r="F57" s="12">
        <f t="shared" si="4"/>
        <v>262370.37037037039</v>
      </c>
    </row>
    <row r="58" spans="1:6" x14ac:dyDescent="0.3">
      <c r="B58" s="39">
        <v>215</v>
      </c>
      <c r="C58" s="38" t="s">
        <v>59</v>
      </c>
      <c r="D58" s="38" t="s">
        <v>58</v>
      </c>
      <c r="E58" s="4">
        <v>100</v>
      </c>
      <c r="F58" s="12">
        <f t="shared" si="4"/>
        <v>21500</v>
      </c>
    </row>
    <row r="59" spans="1:6" x14ac:dyDescent="0.3">
      <c r="B59" s="39"/>
      <c r="C59" s="38"/>
      <c r="D59" s="13" t="s">
        <v>35</v>
      </c>
      <c r="F59" s="12">
        <f>SUM(F50:F58)*10%</f>
        <v>105615.75132275134</v>
      </c>
    </row>
    <row r="60" spans="1:6" x14ac:dyDescent="0.3">
      <c r="D60" s="27" t="s">
        <v>45</v>
      </c>
      <c r="F60" s="12">
        <f>SUM(F50:F59)</f>
        <v>1161773.2645502647</v>
      </c>
    </row>
    <row r="62" spans="1:6" x14ac:dyDescent="0.3">
      <c r="A62" s="1">
        <v>8</v>
      </c>
      <c r="B62" s="41" t="s">
        <v>65</v>
      </c>
    </row>
    <row r="63" spans="1:6" x14ac:dyDescent="0.3">
      <c r="B63" s="39">
        <v>0.11600000000000001</v>
      </c>
      <c r="C63" s="38" t="s">
        <v>15</v>
      </c>
      <c r="D63" s="38" t="s">
        <v>22</v>
      </c>
      <c r="E63" s="55">
        <v>110000</v>
      </c>
      <c r="F63" s="12">
        <f t="shared" ref="F63:F68" si="5">B63*E63</f>
        <v>12760</v>
      </c>
    </row>
    <row r="64" spans="1:6" x14ac:dyDescent="0.3">
      <c r="B64" s="39">
        <v>5.1000000000000004E-3</v>
      </c>
      <c r="C64" s="38" t="s">
        <v>15</v>
      </c>
      <c r="D64" s="38" t="s">
        <v>17</v>
      </c>
      <c r="E64" s="55">
        <v>120000</v>
      </c>
      <c r="F64" s="12">
        <f t="shared" si="5"/>
        <v>612</v>
      </c>
    </row>
    <row r="65" spans="1:6" x14ac:dyDescent="0.3">
      <c r="B65" s="39">
        <v>0.17400000000000002</v>
      </c>
      <c r="C65" s="38" t="s">
        <v>15</v>
      </c>
      <c r="D65" s="38" t="s">
        <v>23</v>
      </c>
      <c r="E65" s="4">
        <v>130000</v>
      </c>
      <c r="F65" s="12">
        <f t="shared" si="5"/>
        <v>22620.000000000004</v>
      </c>
    </row>
    <row r="66" spans="1:6" x14ac:dyDescent="0.3">
      <c r="B66" s="39">
        <v>5.1000000000000004E-3</v>
      </c>
      <c r="C66" s="38" t="s">
        <v>15</v>
      </c>
      <c r="D66" s="38" t="s">
        <v>24</v>
      </c>
      <c r="E66" s="4">
        <v>140000</v>
      </c>
      <c r="F66" s="12">
        <f t="shared" si="5"/>
        <v>714</v>
      </c>
    </row>
    <row r="67" spans="1:6" x14ac:dyDescent="0.3">
      <c r="B67" s="39">
        <v>0.38190000000000002</v>
      </c>
      <c r="C67" s="38" t="s">
        <v>66</v>
      </c>
      <c r="D67" s="38" t="s">
        <v>68</v>
      </c>
      <c r="E67" s="4">
        <v>125000</v>
      </c>
      <c r="F67" s="12">
        <f t="shared" si="5"/>
        <v>47737.5</v>
      </c>
    </row>
    <row r="68" spans="1:6" x14ac:dyDescent="0.3">
      <c r="B68" s="39">
        <v>0.11</v>
      </c>
      <c r="C68" s="38" t="s">
        <v>67</v>
      </c>
      <c r="D68" s="38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7" t="s">
        <v>45</v>
      </c>
      <c r="F70" s="12">
        <f>SUM(F63:F69)</f>
        <v>95005.35</v>
      </c>
    </row>
    <row r="72" spans="1:6" x14ac:dyDescent="0.3">
      <c r="A72" s="13">
        <v>9</v>
      </c>
      <c r="B72" s="45" t="s">
        <v>71</v>
      </c>
      <c r="E72" s="42"/>
      <c r="F72" s="42"/>
    </row>
    <row r="73" spans="1:6" x14ac:dyDescent="0.3">
      <c r="A73" s="13"/>
      <c r="B73" s="43">
        <v>0.05</v>
      </c>
      <c r="C73" s="13" t="s">
        <v>15</v>
      </c>
      <c r="D73" s="38" t="s">
        <v>22</v>
      </c>
      <c r="E73" s="42">
        <v>110000</v>
      </c>
      <c r="F73" s="44">
        <f t="shared" ref="F73:F79" si="6">B73*E73</f>
        <v>5500</v>
      </c>
    </row>
    <row r="74" spans="1:6" x14ac:dyDescent="0.3">
      <c r="A74" s="13"/>
      <c r="B74" s="43">
        <v>2.5000000000000001E-3</v>
      </c>
      <c r="C74" s="13" t="s">
        <v>15</v>
      </c>
      <c r="D74" s="38" t="s">
        <v>17</v>
      </c>
      <c r="E74" s="42">
        <v>120000</v>
      </c>
      <c r="F74" s="44">
        <f t="shared" si="6"/>
        <v>300</v>
      </c>
    </row>
    <row r="75" spans="1:6" x14ac:dyDescent="0.3">
      <c r="A75" s="13"/>
      <c r="B75" s="43">
        <v>7.4999999999999997E-2</v>
      </c>
      <c r="C75" s="13" t="s">
        <v>15</v>
      </c>
      <c r="D75" s="38" t="s">
        <v>23</v>
      </c>
      <c r="E75" s="42">
        <v>130000</v>
      </c>
      <c r="F75" s="44">
        <f t="shared" si="6"/>
        <v>9750</v>
      </c>
    </row>
    <row r="76" spans="1:6" x14ac:dyDescent="0.3">
      <c r="A76" s="13"/>
      <c r="B76" s="43">
        <v>7.4999999999999997E-3</v>
      </c>
      <c r="C76" s="13" t="s">
        <v>15</v>
      </c>
      <c r="D76" s="38" t="s">
        <v>24</v>
      </c>
      <c r="E76" s="42">
        <v>140000</v>
      </c>
      <c r="F76" s="44">
        <f t="shared" si="6"/>
        <v>1050</v>
      </c>
    </row>
    <row r="77" spans="1:6" x14ac:dyDescent="0.3">
      <c r="A77" s="13"/>
      <c r="B77" s="43">
        <v>0.3</v>
      </c>
      <c r="C77" s="38" t="s">
        <v>72</v>
      </c>
      <c r="D77" s="38" t="s">
        <v>73</v>
      </c>
      <c r="E77" s="42">
        <v>60500</v>
      </c>
      <c r="F77" s="44">
        <f t="shared" si="6"/>
        <v>18150</v>
      </c>
    </row>
    <row r="78" spans="1:6" x14ac:dyDescent="0.3">
      <c r="A78" s="13"/>
      <c r="B78" s="43">
        <v>0.15</v>
      </c>
      <c r="C78" s="38" t="s">
        <v>72</v>
      </c>
      <c r="D78" s="38" t="s">
        <v>74</v>
      </c>
      <c r="E78" s="42">
        <v>45000</v>
      </c>
      <c r="F78" s="44">
        <f t="shared" si="6"/>
        <v>6750</v>
      </c>
    </row>
    <row r="79" spans="1:6" x14ac:dyDescent="0.3">
      <c r="A79" s="13"/>
      <c r="B79" s="43">
        <v>0.1</v>
      </c>
      <c r="C79" s="38" t="s">
        <v>66</v>
      </c>
      <c r="D79" s="38" t="s">
        <v>75</v>
      </c>
      <c r="E79" s="42">
        <v>7500</v>
      </c>
      <c r="F79" s="44">
        <f t="shared" si="6"/>
        <v>750</v>
      </c>
    </row>
    <row r="80" spans="1:6" x14ac:dyDescent="0.3">
      <c r="A80" s="13"/>
      <c r="B80" s="25"/>
      <c r="D80" s="13" t="s">
        <v>35</v>
      </c>
      <c r="E80" s="42"/>
      <c r="F80" s="44">
        <f>SUM(F73:F79)*10%</f>
        <v>4225</v>
      </c>
    </row>
    <row r="81" spans="1:6" x14ac:dyDescent="0.3">
      <c r="A81" s="13"/>
      <c r="B81" s="25"/>
      <c r="D81" s="27" t="s">
        <v>45</v>
      </c>
      <c r="E81" s="42"/>
      <c r="F81" s="44">
        <f>SUM(F73:F80)</f>
        <v>46475</v>
      </c>
    </row>
    <row r="83" spans="1:6" x14ac:dyDescent="0.3">
      <c r="A83" s="1">
        <v>10</v>
      </c>
      <c r="B83" s="41" t="s">
        <v>81</v>
      </c>
    </row>
    <row r="84" spans="1:6" x14ac:dyDescent="0.3">
      <c r="B84" s="46" t="s">
        <v>80</v>
      </c>
    </row>
    <row r="85" spans="1:6" x14ac:dyDescent="0.3">
      <c r="B85" s="46" t="s">
        <v>54</v>
      </c>
    </row>
    <row r="86" spans="1:6" x14ac:dyDescent="0.3">
      <c r="B86" s="43">
        <v>0.22</v>
      </c>
      <c r="C86" s="38" t="s">
        <v>15</v>
      </c>
      <c r="D86" s="38" t="s">
        <v>22</v>
      </c>
      <c r="E86" s="4">
        <v>110000</v>
      </c>
      <c r="F86" s="44">
        <f t="shared" ref="F86:F94" si="7">B86*E86</f>
        <v>24200</v>
      </c>
    </row>
    <row r="87" spans="1:6" x14ac:dyDescent="0.3">
      <c r="B87" s="25">
        <v>1.1000000000000001E-2</v>
      </c>
      <c r="C87" s="38" t="s">
        <v>15</v>
      </c>
      <c r="D87" s="38" t="s">
        <v>17</v>
      </c>
      <c r="E87" s="4">
        <v>120000</v>
      </c>
      <c r="F87" s="44">
        <f t="shared" si="7"/>
        <v>1320.0000000000002</v>
      </c>
    </row>
    <row r="88" spans="1:6" x14ac:dyDescent="0.3">
      <c r="B88" s="43">
        <v>0.16500000000000001</v>
      </c>
      <c r="C88" s="38" t="s">
        <v>15</v>
      </c>
      <c r="D88" s="38" t="s">
        <v>82</v>
      </c>
      <c r="E88" s="4">
        <v>130000</v>
      </c>
      <c r="F88" s="44">
        <f t="shared" si="7"/>
        <v>21450</v>
      </c>
    </row>
    <row r="89" spans="1:6" x14ac:dyDescent="0.3">
      <c r="B89" s="25">
        <v>8.2500000000000004E-3</v>
      </c>
      <c r="C89" s="38" t="s">
        <v>15</v>
      </c>
      <c r="D89" s="38" t="s">
        <v>24</v>
      </c>
      <c r="E89" s="4">
        <v>140000</v>
      </c>
      <c r="F89" s="44">
        <f t="shared" si="7"/>
        <v>1155</v>
      </c>
    </row>
    <row r="90" spans="1:6" x14ac:dyDescent="0.3">
      <c r="B90" s="46" t="s">
        <v>83</v>
      </c>
    </row>
    <row r="91" spans="1:6" x14ac:dyDescent="0.3">
      <c r="B91" s="39">
        <v>4.4999999999999998E-2</v>
      </c>
      <c r="C91" s="38" t="s">
        <v>14</v>
      </c>
      <c r="D91" s="38" t="s">
        <v>85</v>
      </c>
      <c r="E91" s="55">
        <v>2485000</v>
      </c>
      <c r="F91" s="44">
        <f t="shared" si="7"/>
        <v>111825</v>
      </c>
    </row>
    <row r="92" spans="1:6" x14ac:dyDescent="0.3">
      <c r="B92" s="39">
        <v>0.3</v>
      </c>
      <c r="C92" s="38" t="s">
        <v>72</v>
      </c>
      <c r="D92" s="38" t="s">
        <v>86</v>
      </c>
      <c r="E92" s="55">
        <v>18000</v>
      </c>
      <c r="F92" s="44">
        <f t="shared" si="7"/>
        <v>5400</v>
      </c>
    </row>
    <row r="93" spans="1:6" x14ac:dyDescent="0.3">
      <c r="B93" s="39">
        <v>0.1</v>
      </c>
      <c r="C93" s="38" t="s">
        <v>84</v>
      </c>
      <c r="D93" s="38" t="s">
        <v>87</v>
      </c>
      <c r="E93" s="55">
        <v>10000</v>
      </c>
      <c r="F93" s="44">
        <f t="shared" si="7"/>
        <v>1000</v>
      </c>
    </row>
    <row r="94" spans="1:6" x14ac:dyDescent="0.3">
      <c r="B94" s="39">
        <v>0.65</v>
      </c>
      <c r="C94" s="38" t="s">
        <v>66</v>
      </c>
      <c r="D94" s="38" t="s">
        <v>88</v>
      </c>
      <c r="E94" s="55">
        <v>180500</v>
      </c>
      <c r="F94" s="44">
        <f t="shared" si="7"/>
        <v>117325</v>
      </c>
    </row>
    <row r="95" spans="1:6" x14ac:dyDescent="0.3">
      <c r="D95" s="27" t="s">
        <v>45</v>
      </c>
      <c r="F95" s="44">
        <f>SUM(F86:F94)</f>
        <v>283675</v>
      </c>
    </row>
    <row r="97" spans="1:6" x14ac:dyDescent="0.3">
      <c r="A97" s="1">
        <v>11</v>
      </c>
      <c r="B97" s="41" t="s">
        <v>90</v>
      </c>
    </row>
    <row r="98" spans="1:6" x14ac:dyDescent="0.3">
      <c r="B98" s="46" t="s">
        <v>80</v>
      </c>
      <c r="E98" s="42"/>
      <c r="F98" s="42"/>
    </row>
    <row r="99" spans="1:6" x14ac:dyDescent="0.3">
      <c r="B99" s="46" t="s">
        <v>54</v>
      </c>
      <c r="E99" s="42"/>
      <c r="F99" s="42"/>
    </row>
    <row r="100" spans="1:6" x14ac:dyDescent="0.3">
      <c r="B100" s="43">
        <v>0.30199999999999999</v>
      </c>
      <c r="C100" s="13" t="s">
        <v>15</v>
      </c>
      <c r="D100" s="38" t="s">
        <v>22</v>
      </c>
      <c r="E100" s="42">
        <v>110000</v>
      </c>
      <c r="F100" s="44">
        <f t="shared" ref="F100:F109" si="8">B100*E100</f>
        <v>33220</v>
      </c>
    </row>
    <row r="101" spans="1:6" x14ac:dyDescent="0.3">
      <c r="B101" s="25">
        <v>1.5100000000000001E-2</v>
      </c>
      <c r="C101" s="13" t="s">
        <v>15</v>
      </c>
      <c r="D101" s="38" t="s">
        <v>17</v>
      </c>
      <c r="E101" s="42">
        <v>120000</v>
      </c>
      <c r="F101" s="44">
        <f t="shared" si="8"/>
        <v>1812</v>
      </c>
    </row>
    <row r="102" spans="1:6" x14ac:dyDescent="0.3">
      <c r="B102" s="25">
        <v>0.22649999999999998</v>
      </c>
      <c r="C102" s="13" t="s">
        <v>15</v>
      </c>
      <c r="D102" s="38" t="s">
        <v>82</v>
      </c>
      <c r="E102" s="42">
        <v>130000</v>
      </c>
      <c r="F102" s="44">
        <f t="shared" si="8"/>
        <v>29444.999999999996</v>
      </c>
    </row>
    <row r="103" spans="1:6" x14ac:dyDescent="0.3">
      <c r="B103" s="25">
        <v>1.1325E-2</v>
      </c>
      <c r="C103" s="13" t="s">
        <v>15</v>
      </c>
      <c r="D103" s="38" t="s">
        <v>24</v>
      </c>
      <c r="E103" s="42">
        <v>140000</v>
      </c>
      <c r="F103" s="44">
        <f t="shared" si="8"/>
        <v>1585.5</v>
      </c>
    </row>
    <row r="104" spans="1:6" x14ac:dyDescent="0.3">
      <c r="B104" s="46" t="s">
        <v>83</v>
      </c>
      <c r="E104" s="42"/>
      <c r="F104" s="42"/>
    </row>
    <row r="105" spans="1:6" x14ac:dyDescent="0.3">
      <c r="B105" s="43">
        <v>0.03</v>
      </c>
      <c r="C105" s="38" t="s">
        <v>14</v>
      </c>
      <c r="D105" s="38" t="s">
        <v>85</v>
      </c>
      <c r="E105" s="117">
        <v>2485000</v>
      </c>
      <c r="F105" s="44">
        <f t="shared" si="8"/>
        <v>74550</v>
      </c>
    </row>
    <row r="106" spans="1:6" x14ac:dyDescent="0.3">
      <c r="B106" s="43">
        <v>0.4</v>
      </c>
      <c r="C106" s="38" t="s">
        <v>72</v>
      </c>
      <c r="D106" s="38" t="s">
        <v>86</v>
      </c>
      <c r="E106" s="117">
        <v>18000</v>
      </c>
      <c r="F106" s="44">
        <f t="shared" si="8"/>
        <v>7200</v>
      </c>
    </row>
    <row r="107" spans="1:6" x14ac:dyDescent="0.3">
      <c r="B107" s="43">
        <v>0.15</v>
      </c>
      <c r="C107" s="38" t="s">
        <v>84</v>
      </c>
      <c r="D107" s="38" t="s">
        <v>87</v>
      </c>
      <c r="E107" s="117">
        <v>10000</v>
      </c>
      <c r="F107" s="44">
        <f t="shared" si="8"/>
        <v>1500</v>
      </c>
    </row>
    <row r="108" spans="1:6" x14ac:dyDescent="0.3">
      <c r="B108" s="43">
        <v>0.35</v>
      </c>
      <c r="C108" s="38" t="s">
        <v>66</v>
      </c>
      <c r="D108" s="38" t="s">
        <v>88</v>
      </c>
      <c r="E108" s="117">
        <v>180500</v>
      </c>
      <c r="F108" s="44">
        <f t="shared" si="8"/>
        <v>63174.999999999993</v>
      </c>
    </row>
    <row r="109" spans="1:6" x14ac:dyDescent="0.3">
      <c r="B109" s="43">
        <v>2</v>
      </c>
      <c r="C109" s="38" t="s">
        <v>91</v>
      </c>
      <c r="D109" s="38" t="s">
        <v>92</v>
      </c>
      <c r="E109" s="117">
        <v>15000</v>
      </c>
      <c r="F109" s="44">
        <f t="shared" si="8"/>
        <v>30000</v>
      </c>
    </row>
    <row r="110" spans="1:6" x14ac:dyDescent="0.3">
      <c r="B110" s="25"/>
      <c r="D110" s="27" t="s">
        <v>45</v>
      </c>
      <c r="E110" s="42"/>
      <c r="F110" s="44">
        <f>SUM(F100:F109)</f>
        <v>242487.5</v>
      </c>
    </row>
    <row r="112" spans="1:6" x14ac:dyDescent="0.3">
      <c r="A112" s="1">
        <v>12</v>
      </c>
      <c r="B112" s="41" t="s">
        <v>94</v>
      </c>
    </row>
    <row r="113" spans="1:6" x14ac:dyDescent="0.3">
      <c r="B113" s="43">
        <v>0.3</v>
      </c>
      <c r="C113" s="13" t="s">
        <v>15</v>
      </c>
      <c r="D113" s="38" t="s">
        <v>22</v>
      </c>
      <c r="E113" s="42">
        <v>110000</v>
      </c>
      <c r="F113" s="44">
        <f t="shared" ref="F113:F118" si="9">B113*E113</f>
        <v>33000</v>
      </c>
    </row>
    <row r="114" spans="1:6" x14ac:dyDescent="0.3">
      <c r="B114" s="25">
        <v>1.4999999999999999E-2</v>
      </c>
      <c r="C114" s="13" t="s">
        <v>15</v>
      </c>
      <c r="D114" s="38" t="s">
        <v>17</v>
      </c>
      <c r="E114" s="42">
        <v>120000</v>
      </c>
      <c r="F114" s="44">
        <f t="shared" si="9"/>
        <v>1800</v>
      </c>
    </row>
    <row r="115" spans="1:6" x14ac:dyDescent="0.3">
      <c r="B115" s="25">
        <v>0.15</v>
      </c>
      <c r="C115" s="13" t="s">
        <v>15</v>
      </c>
      <c r="D115" s="38" t="s">
        <v>23</v>
      </c>
      <c r="E115" s="42">
        <v>130000</v>
      </c>
      <c r="F115" s="44">
        <f t="shared" si="9"/>
        <v>19500</v>
      </c>
    </row>
    <row r="116" spans="1:6" x14ac:dyDescent="0.3">
      <c r="B116" s="25">
        <v>1.4999999999999999E-2</v>
      </c>
      <c r="C116" s="13" t="s">
        <v>15</v>
      </c>
      <c r="D116" s="38" t="s">
        <v>24</v>
      </c>
      <c r="E116" s="42">
        <v>140000</v>
      </c>
      <c r="F116" s="44">
        <f t="shared" si="9"/>
        <v>2100</v>
      </c>
    </row>
    <row r="117" spans="1:6" x14ac:dyDescent="0.3">
      <c r="B117" s="43">
        <f>6.24/50</f>
        <v>0.12480000000000001</v>
      </c>
      <c r="C117" s="38" t="s">
        <v>32</v>
      </c>
      <c r="D117" s="38" t="s">
        <v>33</v>
      </c>
      <c r="E117" s="42">
        <v>75000</v>
      </c>
      <c r="F117" s="44">
        <f t="shared" si="9"/>
        <v>9360</v>
      </c>
    </row>
    <row r="118" spans="1:6" x14ac:dyDescent="0.3">
      <c r="B118" s="43">
        <v>2.3E-2</v>
      </c>
      <c r="C118" s="38" t="s">
        <v>14</v>
      </c>
      <c r="D118" s="38" t="s">
        <v>34</v>
      </c>
      <c r="E118" s="42">
        <v>200000</v>
      </c>
      <c r="F118" s="44">
        <f t="shared" si="9"/>
        <v>4600</v>
      </c>
    </row>
    <row r="119" spans="1:6" x14ac:dyDescent="0.3">
      <c r="D119" s="13" t="s">
        <v>35</v>
      </c>
      <c r="E119" s="42"/>
      <c r="F119" s="44">
        <f>SUM(F113:F118)*10%</f>
        <v>7036</v>
      </c>
    </row>
    <row r="120" spans="1:6" x14ac:dyDescent="0.3">
      <c r="D120" s="27" t="s">
        <v>45</v>
      </c>
      <c r="E120" s="42"/>
      <c r="F120" s="44">
        <f>SUM(F113:F119)</f>
        <v>77396</v>
      </c>
    </row>
    <row r="122" spans="1:6" x14ac:dyDescent="0.3">
      <c r="A122" s="1">
        <v>13</v>
      </c>
      <c r="B122" s="41" t="s">
        <v>96</v>
      </c>
    </row>
    <row r="123" spans="1:6" x14ac:dyDescent="0.3">
      <c r="B123" s="43">
        <v>0.05</v>
      </c>
      <c r="C123" s="38" t="s">
        <v>15</v>
      </c>
      <c r="D123" s="38" t="s">
        <v>22</v>
      </c>
      <c r="E123" s="42">
        <v>110000</v>
      </c>
      <c r="F123" s="44">
        <f t="shared" ref="F123:F127" si="10">B123*E123</f>
        <v>5500</v>
      </c>
    </row>
    <row r="124" spans="1:6" x14ac:dyDescent="0.3">
      <c r="B124" s="43">
        <v>0.01</v>
      </c>
      <c r="C124" s="38" t="s">
        <v>15</v>
      </c>
      <c r="D124" s="38" t="s">
        <v>17</v>
      </c>
      <c r="E124" s="42">
        <v>120000</v>
      </c>
      <c r="F124" s="44">
        <f t="shared" si="10"/>
        <v>1200</v>
      </c>
    </row>
    <row r="125" spans="1:6" x14ac:dyDescent="0.3">
      <c r="B125" s="43">
        <v>0.2</v>
      </c>
      <c r="C125" s="38" t="s">
        <v>15</v>
      </c>
      <c r="D125" s="38" t="s">
        <v>23</v>
      </c>
      <c r="E125" s="42">
        <v>130000</v>
      </c>
      <c r="F125" s="44">
        <f t="shared" si="10"/>
        <v>26000</v>
      </c>
    </row>
    <row r="126" spans="1:6" x14ac:dyDescent="0.3">
      <c r="B126" s="43">
        <v>0.01</v>
      </c>
      <c r="C126" s="38" t="s">
        <v>15</v>
      </c>
      <c r="D126" s="38" t="s">
        <v>24</v>
      </c>
      <c r="E126" s="42">
        <v>140000</v>
      </c>
      <c r="F126" s="44">
        <f t="shared" si="10"/>
        <v>1400</v>
      </c>
    </row>
    <row r="127" spans="1:6" x14ac:dyDescent="0.3">
      <c r="B127" s="43">
        <v>6.5000000000000002E-2</v>
      </c>
      <c r="C127" s="38" t="s">
        <v>32</v>
      </c>
      <c r="D127" s="38" t="s">
        <v>33</v>
      </c>
      <c r="E127" s="42">
        <v>75000</v>
      </c>
      <c r="F127" s="44">
        <f t="shared" si="10"/>
        <v>4875</v>
      </c>
    </row>
    <row r="128" spans="1:6" x14ac:dyDescent="0.3">
      <c r="B128" s="25"/>
      <c r="D128" s="13" t="s">
        <v>35</v>
      </c>
      <c r="E128" s="42"/>
      <c r="F128" s="44">
        <f>SUM(F123:F127)*10%</f>
        <v>3897.5</v>
      </c>
    </row>
    <row r="129" spans="1:6" x14ac:dyDescent="0.3">
      <c r="B129" s="25"/>
      <c r="D129" s="27" t="s">
        <v>45</v>
      </c>
      <c r="E129" s="42"/>
      <c r="F129" s="44">
        <f>SUM(F123:F128)</f>
        <v>42872.5</v>
      </c>
    </row>
    <row r="131" spans="1:6" x14ac:dyDescent="0.3">
      <c r="A131" s="1">
        <v>14</v>
      </c>
      <c r="B131" s="41" t="s">
        <v>98</v>
      </c>
    </row>
    <row r="132" spans="1:6" x14ac:dyDescent="0.3">
      <c r="B132" s="43">
        <v>0.05</v>
      </c>
      <c r="C132" s="13" t="s">
        <v>15</v>
      </c>
      <c r="D132" s="38" t="s">
        <v>22</v>
      </c>
      <c r="E132" s="42">
        <v>110000</v>
      </c>
      <c r="F132" s="44">
        <f t="shared" ref="F132:F138" si="11">B132*E132</f>
        <v>5500</v>
      </c>
    </row>
    <row r="133" spans="1:6" x14ac:dyDescent="0.3">
      <c r="B133" s="43">
        <v>2.5000000000000001E-3</v>
      </c>
      <c r="C133" s="13" t="s">
        <v>15</v>
      </c>
      <c r="D133" s="38" t="s">
        <v>17</v>
      </c>
      <c r="E133" s="42">
        <v>120000</v>
      </c>
      <c r="F133" s="44">
        <f t="shared" si="11"/>
        <v>300</v>
      </c>
    </row>
    <row r="134" spans="1:6" x14ac:dyDescent="0.3">
      <c r="B134" s="43">
        <v>7.4999999999999997E-2</v>
      </c>
      <c r="C134" s="13" t="s">
        <v>15</v>
      </c>
      <c r="D134" s="38" t="s">
        <v>23</v>
      </c>
      <c r="E134" s="42">
        <v>130000</v>
      </c>
      <c r="F134" s="44">
        <f t="shared" si="11"/>
        <v>9750</v>
      </c>
    </row>
    <row r="135" spans="1:6" x14ac:dyDescent="0.3">
      <c r="B135" s="43">
        <v>7.4999999999999997E-3</v>
      </c>
      <c r="C135" s="13" t="s">
        <v>15</v>
      </c>
      <c r="D135" s="38" t="s">
        <v>24</v>
      </c>
      <c r="E135" s="42">
        <v>140000</v>
      </c>
      <c r="F135" s="44">
        <f t="shared" si="11"/>
        <v>1050</v>
      </c>
    </row>
    <row r="136" spans="1:6" x14ac:dyDescent="0.3">
      <c r="B136" s="43">
        <v>0.3</v>
      </c>
      <c r="C136" s="38" t="s">
        <v>72</v>
      </c>
      <c r="D136" s="38" t="s">
        <v>73</v>
      </c>
      <c r="E136" s="42">
        <v>80000</v>
      </c>
      <c r="F136" s="44">
        <f t="shared" si="11"/>
        <v>24000</v>
      </c>
    </row>
    <row r="137" spans="1:6" x14ac:dyDescent="0.3">
      <c r="B137" s="43">
        <v>0.15</v>
      </c>
      <c r="C137" s="38" t="s">
        <v>72</v>
      </c>
      <c r="D137" s="38" t="s">
        <v>74</v>
      </c>
      <c r="E137" s="42">
        <v>45000</v>
      </c>
      <c r="F137" s="44">
        <f t="shared" si="11"/>
        <v>6750</v>
      </c>
    </row>
    <row r="138" spans="1:6" x14ac:dyDescent="0.3">
      <c r="B138" s="43">
        <v>0.1</v>
      </c>
      <c r="C138" s="38" t="s">
        <v>66</v>
      </c>
      <c r="D138" s="38" t="s">
        <v>75</v>
      </c>
      <c r="E138" s="42">
        <v>7500</v>
      </c>
      <c r="F138" s="44">
        <f t="shared" si="11"/>
        <v>750</v>
      </c>
    </row>
    <row r="139" spans="1:6" x14ac:dyDescent="0.3">
      <c r="D139" s="13" t="s">
        <v>35</v>
      </c>
      <c r="E139" s="42"/>
      <c r="F139" s="44">
        <f>SUM(F132:F138)*10%</f>
        <v>4810</v>
      </c>
    </row>
    <row r="140" spans="1:6" x14ac:dyDescent="0.3">
      <c r="D140" s="27" t="s">
        <v>45</v>
      </c>
      <c r="E140" s="42"/>
      <c r="F140" s="44">
        <f>SUM(F132:F139)</f>
        <v>52910</v>
      </c>
    </row>
    <row r="142" spans="1:6" x14ac:dyDescent="0.3">
      <c r="A142" s="1">
        <v>15</v>
      </c>
      <c r="B142" s="41" t="s">
        <v>105</v>
      </c>
    </row>
    <row r="143" spans="1:6" x14ac:dyDescent="0.3">
      <c r="B143" s="43">
        <v>3.5999999999999997E-2</v>
      </c>
      <c r="C143" s="13" t="s">
        <v>15</v>
      </c>
      <c r="D143" s="13" t="s">
        <v>22</v>
      </c>
      <c r="E143" s="42">
        <v>110000</v>
      </c>
      <c r="F143" s="44">
        <f t="shared" ref="F143:F148" si="12">B143*E143</f>
        <v>3959.9999999999995</v>
      </c>
    </row>
    <row r="144" spans="1:6" x14ac:dyDescent="0.3">
      <c r="B144" s="25">
        <v>1.8E-3</v>
      </c>
      <c r="C144" s="13" t="s">
        <v>15</v>
      </c>
      <c r="D144" s="13" t="s">
        <v>17</v>
      </c>
      <c r="E144" s="42">
        <v>120000</v>
      </c>
      <c r="F144" s="44">
        <f t="shared" si="12"/>
        <v>216</v>
      </c>
    </row>
    <row r="145" spans="1:6" x14ac:dyDescent="0.3">
      <c r="B145" s="25">
        <v>0.06</v>
      </c>
      <c r="C145" s="13" t="s">
        <v>15</v>
      </c>
      <c r="D145" s="13" t="s">
        <v>23</v>
      </c>
      <c r="E145" s="42">
        <v>130000</v>
      </c>
      <c r="F145" s="44">
        <f t="shared" si="12"/>
        <v>7800</v>
      </c>
    </row>
    <row r="146" spans="1:6" x14ac:dyDescent="0.3">
      <c r="B146" s="25">
        <v>6.0000000000000001E-3</v>
      </c>
      <c r="C146" s="13" t="s">
        <v>15</v>
      </c>
      <c r="D146" s="13" t="s">
        <v>24</v>
      </c>
      <c r="E146" s="42">
        <v>140000</v>
      </c>
      <c r="F146" s="44">
        <f t="shared" si="12"/>
        <v>840</v>
      </c>
    </row>
    <row r="147" spans="1:6" x14ac:dyDescent="0.3">
      <c r="B147" s="25">
        <v>1.2</v>
      </c>
      <c r="C147" s="13" t="s">
        <v>108</v>
      </c>
      <c r="D147" s="38" t="s">
        <v>106</v>
      </c>
      <c r="E147" s="117">
        <v>27000</v>
      </c>
      <c r="F147" s="44">
        <f t="shared" si="12"/>
        <v>32400</v>
      </c>
    </row>
    <row r="148" spans="1:6" x14ac:dyDescent="0.3">
      <c r="B148" s="25">
        <v>1</v>
      </c>
      <c r="D148" s="38" t="s">
        <v>107</v>
      </c>
      <c r="E148" s="117">
        <v>2700</v>
      </c>
      <c r="F148" s="44">
        <f t="shared" si="12"/>
        <v>2700</v>
      </c>
    </row>
    <row r="149" spans="1:6" x14ac:dyDescent="0.3">
      <c r="B149" s="25"/>
      <c r="D149" s="13" t="s">
        <v>35</v>
      </c>
      <c r="E149" s="42"/>
      <c r="F149" s="44">
        <f>SUM(F143:F148)*10%</f>
        <v>4791.6000000000004</v>
      </c>
    </row>
    <row r="150" spans="1:6" x14ac:dyDescent="0.3">
      <c r="B150" s="25"/>
      <c r="D150" s="27" t="s">
        <v>45</v>
      </c>
      <c r="E150" s="42"/>
      <c r="F150" s="44">
        <f>SUM(F143:F149)</f>
        <v>52707.6</v>
      </c>
    </row>
    <row r="152" spans="1:6" x14ac:dyDescent="0.3">
      <c r="A152" s="1">
        <v>16</v>
      </c>
      <c r="B152" s="41" t="s">
        <v>110</v>
      </c>
    </row>
    <row r="153" spans="1:6" x14ac:dyDescent="0.3">
      <c r="B153" s="39">
        <v>3.5999999999999997E-2</v>
      </c>
      <c r="C153" s="38" t="s">
        <v>15</v>
      </c>
      <c r="D153" s="38" t="s">
        <v>22</v>
      </c>
      <c r="E153" s="4">
        <v>110000</v>
      </c>
      <c r="F153" s="44">
        <f t="shared" ref="F153:F158" si="13">B153*E153</f>
        <v>3959.9999999999995</v>
      </c>
    </row>
    <row r="154" spans="1:6" x14ac:dyDescent="0.3">
      <c r="B154" s="39">
        <v>1.8E-3</v>
      </c>
      <c r="C154" s="38" t="s">
        <v>15</v>
      </c>
      <c r="D154" s="38" t="s">
        <v>17</v>
      </c>
      <c r="E154" s="4">
        <v>120000</v>
      </c>
      <c r="F154" s="44">
        <f t="shared" si="13"/>
        <v>216</v>
      </c>
    </row>
    <row r="155" spans="1:6" x14ac:dyDescent="0.3">
      <c r="B155" s="39">
        <v>0.06</v>
      </c>
      <c r="C155" s="38" t="s">
        <v>15</v>
      </c>
      <c r="D155" s="38" t="s">
        <v>23</v>
      </c>
      <c r="E155" s="4">
        <v>130000</v>
      </c>
      <c r="F155" s="44">
        <f t="shared" si="13"/>
        <v>7800</v>
      </c>
    </row>
    <row r="156" spans="1:6" x14ac:dyDescent="0.3">
      <c r="B156" s="39">
        <v>6.0000000000000001E-3</v>
      </c>
      <c r="C156" s="38" t="s">
        <v>15</v>
      </c>
      <c r="D156" s="38" t="s">
        <v>24</v>
      </c>
      <c r="E156" s="4">
        <v>140000</v>
      </c>
      <c r="F156" s="44">
        <f t="shared" si="13"/>
        <v>840</v>
      </c>
    </row>
    <row r="157" spans="1:6" x14ac:dyDescent="0.3">
      <c r="B157" s="39">
        <v>1.2</v>
      </c>
      <c r="C157" s="27" t="s">
        <v>108</v>
      </c>
      <c r="D157" s="38" t="s">
        <v>106</v>
      </c>
      <c r="E157" s="4">
        <v>34000</v>
      </c>
      <c r="F157" s="44">
        <f t="shared" si="13"/>
        <v>40800</v>
      </c>
    </row>
    <row r="158" spans="1:6" x14ac:dyDescent="0.3">
      <c r="B158" s="39">
        <v>1</v>
      </c>
      <c r="D158" s="38" t="s">
        <v>107</v>
      </c>
      <c r="E158" s="4">
        <v>3400</v>
      </c>
      <c r="F158" s="44">
        <f t="shared" si="13"/>
        <v>3400</v>
      </c>
    </row>
    <row r="159" spans="1:6" x14ac:dyDescent="0.3">
      <c r="D159" s="13" t="s">
        <v>35</v>
      </c>
      <c r="F159" s="44">
        <f>SUM(F153:F158)*10%</f>
        <v>5701.6</v>
      </c>
    </row>
    <row r="160" spans="1:6" x14ac:dyDescent="0.3">
      <c r="D160" s="27" t="s">
        <v>45</v>
      </c>
      <c r="F160" s="44">
        <f>SUM(F153:F159)</f>
        <v>62717.599999999999</v>
      </c>
    </row>
    <row r="162" spans="1:6" x14ac:dyDescent="0.3">
      <c r="A162" s="1">
        <v>17</v>
      </c>
      <c r="B162" s="41" t="s">
        <v>111</v>
      </c>
    </row>
    <row r="163" spans="1:6" x14ac:dyDescent="0.3">
      <c r="B163" s="39">
        <v>8.1000000000000003E-2</v>
      </c>
      <c r="C163" s="38" t="s">
        <v>15</v>
      </c>
      <c r="D163" s="38" t="s">
        <v>22</v>
      </c>
      <c r="E163" s="4">
        <v>110000</v>
      </c>
      <c r="F163" s="44">
        <f t="shared" ref="F163:F168" si="14">B163*E163</f>
        <v>8910</v>
      </c>
    </row>
    <row r="164" spans="1:6" x14ac:dyDescent="0.3">
      <c r="B164" s="39">
        <v>4.1000000000000003E-3</v>
      </c>
      <c r="C164" s="38" t="s">
        <v>15</v>
      </c>
      <c r="D164" s="38" t="s">
        <v>17</v>
      </c>
      <c r="E164" s="4">
        <v>120000</v>
      </c>
      <c r="F164" s="44">
        <f t="shared" si="14"/>
        <v>492.00000000000006</v>
      </c>
    </row>
    <row r="165" spans="1:6" x14ac:dyDescent="0.3">
      <c r="B165" s="39">
        <v>0.13500000000000001</v>
      </c>
      <c r="C165" s="38" t="s">
        <v>15</v>
      </c>
      <c r="D165" s="38" t="s">
        <v>23</v>
      </c>
      <c r="E165" s="4">
        <v>130000</v>
      </c>
      <c r="F165" s="44">
        <f t="shared" si="14"/>
        <v>17550</v>
      </c>
    </row>
    <row r="166" spans="1:6" x14ac:dyDescent="0.3">
      <c r="B166" s="39">
        <v>1.35E-2</v>
      </c>
      <c r="C166" s="38" t="s">
        <v>15</v>
      </c>
      <c r="D166" s="38" t="s">
        <v>24</v>
      </c>
      <c r="E166" s="4">
        <v>140000</v>
      </c>
      <c r="F166" s="44">
        <f t="shared" si="14"/>
        <v>1890</v>
      </c>
    </row>
    <row r="167" spans="1:6" x14ac:dyDescent="0.3">
      <c r="B167" s="39">
        <v>1.2</v>
      </c>
      <c r="C167" s="27" t="s">
        <v>108</v>
      </c>
      <c r="D167" s="38" t="s">
        <v>106</v>
      </c>
      <c r="E167" s="4">
        <v>130000</v>
      </c>
      <c r="F167" s="44">
        <f t="shared" si="14"/>
        <v>156000</v>
      </c>
    </row>
    <row r="168" spans="1:6" x14ac:dyDescent="0.3">
      <c r="B168" s="39">
        <v>1</v>
      </c>
      <c r="D168" s="38" t="s">
        <v>107</v>
      </c>
      <c r="E168" s="4">
        <v>45500</v>
      </c>
      <c r="F168" s="44">
        <f t="shared" si="14"/>
        <v>45500</v>
      </c>
    </row>
    <row r="169" spans="1:6" x14ac:dyDescent="0.3">
      <c r="D169" s="13" t="s">
        <v>35</v>
      </c>
      <c r="F169" s="44">
        <f>SUM(F163:F168)*10%</f>
        <v>23034.2</v>
      </c>
    </row>
    <row r="170" spans="1:6" x14ac:dyDescent="0.3">
      <c r="D170" s="27" t="s">
        <v>45</v>
      </c>
      <c r="F170" s="44">
        <f>SUM(F163:F169)</f>
        <v>253376.2</v>
      </c>
    </row>
    <row r="172" spans="1:6" x14ac:dyDescent="0.3">
      <c r="A172" s="1">
        <v>18</v>
      </c>
      <c r="B172" s="41" t="s">
        <v>115</v>
      </c>
    </row>
    <row r="173" spans="1:6" x14ac:dyDescent="0.3">
      <c r="B173" s="39">
        <v>4.1000000000000002E-2</v>
      </c>
      <c r="C173" s="38" t="s">
        <v>15</v>
      </c>
      <c r="D173" s="38" t="s">
        <v>22</v>
      </c>
      <c r="E173" s="4">
        <v>110000</v>
      </c>
      <c r="F173" s="44">
        <f t="shared" ref="F173:F178" si="15">B173*E173</f>
        <v>4510</v>
      </c>
    </row>
    <row r="174" spans="1:6" x14ac:dyDescent="0.3">
      <c r="B174" s="39">
        <v>4.1000000000000003E-3</v>
      </c>
      <c r="C174" s="38" t="s">
        <v>15</v>
      </c>
      <c r="D174" s="38" t="s">
        <v>17</v>
      </c>
      <c r="E174" s="4">
        <v>120000</v>
      </c>
      <c r="F174" s="44">
        <f t="shared" si="15"/>
        <v>492.00000000000006</v>
      </c>
    </row>
    <row r="175" spans="1:6" x14ac:dyDescent="0.3">
      <c r="B175" s="39">
        <v>4.1000000000000002E-2</v>
      </c>
      <c r="C175" s="38" t="s">
        <v>15</v>
      </c>
      <c r="D175" s="38" t="s">
        <v>23</v>
      </c>
      <c r="E175" s="4">
        <v>130000</v>
      </c>
      <c r="F175" s="44">
        <f t="shared" si="15"/>
        <v>5330</v>
      </c>
    </row>
    <row r="176" spans="1:6" x14ac:dyDescent="0.3">
      <c r="B176" s="40">
        <v>4.1000000000000003E-3</v>
      </c>
      <c r="C176" s="38" t="s">
        <v>15</v>
      </c>
      <c r="D176" s="38" t="s">
        <v>24</v>
      </c>
      <c r="E176" s="4">
        <v>140000</v>
      </c>
      <c r="F176" s="44">
        <f t="shared" si="15"/>
        <v>574</v>
      </c>
    </row>
    <row r="177" spans="1:6" x14ac:dyDescent="0.3">
      <c r="B177" s="40">
        <v>1</v>
      </c>
      <c r="C177" s="27" t="s">
        <v>114</v>
      </c>
      <c r="D177" s="38" t="s">
        <v>116</v>
      </c>
      <c r="E177" s="4">
        <v>27500</v>
      </c>
      <c r="F177" s="44">
        <f t="shared" si="15"/>
        <v>27500</v>
      </c>
    </row>
    <row r="178" spans="1:6" x14ac:dyDescent="0.3">
      <c r="B178" s="40">
        <v>1</v>
      </c>
      <c r="D178" s="38" t="s">
        <v>107</v>
      </c>
      <c r="E178" s="4">
        <v>9625</v>
      </c>
      <c r="F178" s="44">
        <f t="shared" si="15"/>
        <v>9625</v>
      </c>
    </row>
    <row r="179" spans="1:6" x14ac:dyDescent="0.3">
      <c r="D179" s="13" t="s">
        <v>35</v>
      </c>
      <c r="F179" s="44">
        <f>SUM(F173:F178)*10%</f>
        <v>4803.1000000000004</v>
      </c>
    </row>
    <row r="180" spans="1:6" x14ac:dyDescent="0.3">
      <c r="D180" s="27" t="s">
        <v>45</v>
      </c>
      <c r="F180" s="44">
        <f>SUM(F173:F179)</f>
        <v>52834.1</v>
      </c>
    </row>
    <row r="182" spans="1:6" x14ac:dyDescent="0.3">
      <c r="A182" s="1">
        <v>19</v>
      </c>
      <c r="B182" s="41" t="s">
        <v>119</v>
      </c>
    </row>
    <row r="183" spans="1:6" x14ac:dyDescent="0.3">
      <c r="B183" s="39">
        <v>2</v>
      </c>
      <c r="C183" s="38" t="s">
        <v>15</v>
      </c>
      <c r="D183" s="38" t="s">
        <v>23</v>
      </c>
      <c r="E183" s="4">
        <v>130000</v>
      </c>
      <c r="F183" s="44">
        <f t="shared" ref="F183:F185" si="16">B183*E183</f>
        <v>260000</v>
      </c>
    </row>
    <row r="184" spans="1:6" x14ac:dyDescent="0.3">
      <c r="B184" s="39">
        <v>1</v>
      </c>
      <c r="C184" s="38" t="s">
        <v>118</v>
      </c>
      <c r="D184" s="38" t="s">
        <v>120</v>
      </c>
      <c r="E184" s="4">
        <v>3500000</v>
      </c>
      <c r="F184" s="44">
        <f t="shared" si="16"/>
        <v>3500000</v>
      </c>
    </row>
    <row r="185" spans="1:6" x14ac:dyDescent="0.3">
      <c r="B185" s="39">
        <v>1</v>
      </c>
      <c r="D185" s="38" t="s">
        <v>107</v>
      </c>
      <c r="E185" s="4">
        <v>175000</v>
      </c>
      <c r="F185" s="44">
        <f t="shared" si="16"/>
        <v>175000</v>
      </c>
    </row>
    <row r="186" spans="1:6" x14ac:dyDescent="0.3">
      <c r="D186" s="13" t="s">
        <v>35</v>
      </c>
      <c r="F186" s="44">
        <f>SUM(F183:F185)*10%</f>
        <v>393500</v>
      </c>
    </row>
    <row r="187" spans="1:6" x14ac:dyDescent="0.3">
      <c r="D187" s="27" t="s">
        <v>45</v>
      </c>
      <c r="F187" s="44">
        <f>SUM(F183:F186)</f>
        <v>4328500</v>
      </c>
    </row>
    <row r="189" spans="1:6" x14ac:dyDescent="0.3">
      <c r="A189" s="1">
        <v>20</v>
      </c>
      <c r="B189" s="41" t="s">
        <v>122</v>
      </c>
    </row>
    <row r="190" spans="1:6" x14ac:dyDescent="0.3">
      <c r="B190" s="40">
        <v>7.43</v>
      </c>
      <c r="C190" s="38" t="s">
        <v>15</v>
      </c>
      <c r="D190" s="38" t="s">
        <v>22</v>
      </c>
      <c r="E190" s="4">
        <v>140000</v>
      </c>
      <c r="F190" s="44">
        <f t="shared" ref="F190:F200" si="17">B190*E190</f>
        <v>1040200</v>
      </c>
    </row>
    <row r="191" spans="1:6" x14ac:dyDescent="0.3">
      <c r="B191" s="40">
        <v>0.26700000000000002</v>
      </c>
      <c r="C191" s="38" t="s">
        <v>15</v>
      </c>
      <c r="D191" s="38" t="s">
        <v>17</v>
      </c>
      <c r="E191" s="4">
        <v>120000</v>
      </c>
      <c r="F191" s="44">
        <f t="shared" si="17"/>
        <v>32040</v>
      </c>
    </row>
    <row r="192" spans="1:6" x14ac:dyDescent="0.3">
      <c r="B192" s="40">
        <v>1.7649999999999999</v>
      </c>
      <c r="C192" s="38" t="s">
        <v>15</v>
      </c>
      <c r="D192" s="38" t="s">
        <v>23</v>
      </c>
      <c r="E192" s="4">
        <v>130000</v>
      </c>
      <c r="F192" s="44">
        <f t="shared" si="17"/>
        <v>229450</v>
      </c>
    </row>
    <row r="193" spans="1:6" x14ac:dyDescent="0.3">
      <c r="B193" s="40">
        <v>0.127</v>
      </c>
      <c r="C193" s="38" t="s">
        <v>15</v>
      </c>
      <c r="D193" s="38" t="s">
        <v>24</v>
      </c>
      <c r="E193" s="4">
        <v>110000</v>
      </c>
      <c r="F193" s="44">
        <f t="shared" si="17"/>
        <v>13970</v>
      </c>
    </row>
    <row r="194" spans="1:6" x14ac:dyDescent="0.3">
      <c r="B194" s="40">
        <v>3.8540000000000001</v>
      </c>
      <c r="C194" s="13" t="s">
        <v>14</v>
      </c>
      <c r="D194" s="13" t="s">
        <v>123</v>
      </c>
      <c r="E194" s="4">
        <v>240000</v>
      </c>
      <c r="F194" s="44">
        <f t="shared" si="17"/>
        <v>924960</v>
      </c>
    </row>
    <row r="195" spans="1:6" x14ac:dyDescent="0.3">
      <c r="B195" s="40">
        <v>3.2</v>
      </c>
      <c r="C195" s="13" t="s">
        <v>14</v>
      </c>
      <c r="D195" s="13" t="s">
        <v>21</v>
      </c>
      <c r="E195" s="4">
        <v>297000</v>
      </c>
      <c r="F195" s="44">
        <f t="shared" si="17"/>
        <v>950400</v>
      </c>
    </row>
    <row r="196" spans="1:6" x14ac:dyDescent="0.3">
      <c r="B196" s="40">
        <v>1.44</v>
      </c>
      <c r="C196" s="13" t="s">
        <v>14</v>
      </c>
      <c r="D196" s="13" t="s">
        <v>124</v>
      </c>
      <c r="E196" s="4">
        <v>288500</v>
      </c>
      <c r="F196" s="44">
        <f t="shared" si="17"/>
        <v>415440</v>
      </c>
    </row>
    <row r="197" spans="1:6" x14ac:dyDescent="0.3">
      <c r="B197" s="40">
        <v>0.39900000000000002</v>
      </c>
      <c r="C197" s="13" t="s">
        <v>14</v>
      </c>
      <c r="D197" s="13" t="s">
        <v>125</v>
      </c>
      <c r="E197" s="4">
        <v>825027.51322751329</v>
      </c>
      <c r="F197" s="44">
        <f t="shared" si="17"/>
        <v>329185.97777777782</v>
      </c>
    </row>
    <row r="198" spans="1:6" x14ac:dyDescent="0.3">
      <c r="B198" s="40">
        <v>0.59670000000000001</v>
      </c>
      <c r="C198" s="13" t="s">
        <v>14</v>
      </c>
      <c r="D198" s="13" t="s">
        <v>126</v>
      </c>
      <c r="E198" s="4">
        <v>1076891.798941799</v>
      </c>
      <c r="F198" s="44">
        <f t="shared" si="17"/>
        <v>642581.33642857149</v>
      </c>
    </row>
    <row r="199" spans="1:6" x14ac:dyDescent="0.3">
      <c r="B199" s="40">
        <v>22.6</v>
      </c>
      <c r="C199" s="13" t="s">
        <v>64</v>
      </c>
      <c r="D199" s="13" t="s">
        <v>127</v>
      </c>
      <c r="E199" s="4">
        <v>92555</v>
      </c>
      <c r="F199" s="44">
        <f t="shared" si="17"/>
        <v>2091743.0000000002</v>
      </c>
    </row>
    <row r="200" spans="1:6" x14ac:dyDescent="0.3">
      <c r="B200" s="40">
        <v>22.6</v>
      </c>
      <c r="C200" s="13" t="s">
        <v>64</v>
      </c>
      <c r="D200" s="13" t="s">
        <v>128</v>
      </c>
      <c r="E200" s="4">
        <v>13960</v>
      </c>
      <c r="F200" s="44">
        <f t="shared" si="17"/>
        <v>315496</v>
      </c>
    </row>
    <row r="201" spans="1:6" x14ac:dyDescent="0.3">
      <c r="D201" s="13" t="s">
        <v>35</v>
      </c>
      <c r="F201" s="44">
        <f>SUM(F190:F200)*10%</f>
        <v>698546.63142063492</v>
      </c>
    </row>
    <row r="202" spans="1:6" x14ac:dyDescent="0.3">
      <c r="D202" s="27" t="s">
        <v>45</v>
      </c>
      <c r="F202" s="44">
        <f>SUM(F190:F201)</f>
        <v>7684012.9456269834</v>
      </c>
    </row>
    <row r="204" spans="1:6" x14ac:dyDescent="0.3">
      <c r="A204" s="1">
        <v>21</v>
      </c>
      <c r="B204" s="29" t="s">
        <v>119</v>
      </c>
    </row>
    <row r="205" spans="1:6" x14ac:dyDescent="0.3">
      <c r="B205" s="65">
        <v>2</v>
      </c>
      <c r="C205" s="81" t="s">
        <v>15</v>
      </c>
      <c r="D205" s="81" t="s">
        <v>23</v>
      </c>
      <c r="E205" s="118">
        <f>+E192</f>
        <v>130000</v>
      </c>
      <c r="F205" s="44">
        <f t="shared" ref="F205:F207" si="18">B205*E205</f>
        <v>260000</v>
      </c>
    </row>
    <row r="206" spans="1:6" x14ac:dyDescent="0.3">
      <c r="B206" s="65">
        <v>1</v>
      </c>
      <c r="C206" s="81" t="s">
        <v>118</v>
      </c>
      <c r="D206" s="81" t="s">
        <v>120</v>
      </c>
      <c r="E206" s="58">
        <v>3500000</v>
      </c>
      <c r="F206" s="44">
        <f t="shared" si="18"/>
        <v>3500000</v>
      </c>
    </row>
    <row r="207" spans="1:6" x14ac:dyDescent="0.3">
      <c r="B207" s="65">
        <v>1</v>
      </c>
      <c r="C207" s="49"/>
      <c r="D207" s="81" t="s">
        <v>107</v>
      </c>
      <c r="E207" s="58">
        <v>175000</v>
      </c>
      <c r="F207" s="44">
        <f t="shared" si="18"/>
        <v>175000</v>
      </c>
    </row>
    <row r="208" spans="1:6" x14ac:dyDescent="0.3">
      <c r="D208" s="13" t="s">
        <v>35</v>
      </c>
      <c r="F208" s="44">
        <f>SUM(F205:F207)*10%</f>
        <v>393500</v>
      </c>
    </row>
    <row r="209" spans="1:6" x14ac:dyDescent="0.3">
      <c r="D209" s="27" t="s">
        <v>45</v>
      </c>
      <c r="F209" s="44">
        <f>SUM(F205:F208)</f>
        <v>4328500</v>
      </c>
    </row>
    <row r="211" spans="1:6" x14ac:dyDescent="0.3">
      <c r="A211" s="1">
        <v>22</v>
      </c>
      <c r="B211" s="29" t="s">
        <v>143</v>
      </c>
      <c r="C211" s="13" t="s">
        <v>144</v>
      </c>
    </row>
    <row r="212" spans="1:6" x14ac:dyDescent="0.3">
      <c r="B212" s="40">
        <v>0.6</v>
      </c>
      <c r="C212" s="13" t="s">
        <v>15</v>
      </c>
      <c r="D212" s="13" t="s">
        <v>16</v>
      </c>
      <c r="E212" s="4">
        <v>110000</v>
      </c>
      <c r="F212" s="44">
        <f t="shared" ref="F212:F217" si="19">B212*E212</f>
        <v>66000</v>
      </c>
    </row>
    <row r="213" spans="1:6" x14ac:dyDescent="0.3">
      <c r="B213" s="40">
        <v>0.05</v>
      </c>
      <c r="C213" s="13" t="s">
        <v>15</v>
      </c>
      <c r="D213" s="13" t="s">
        <v>17</v>
      </c>
      <c r="E213" s="4">
        <v>120000</v>
      </c>
      <c r="F213" s="44">
        <f t="shared" si="19"/>
        <v>6000</v>
      </c>
    </row>
    <row r="214" spans="1:6" x14ac:dyDescent="0.3">
      <c r="B214" s="40">
        <v>0.6</v>
      </c>
      <c r="C214" s="13" t="s">
        <v>15</v>
      </c>
      <c r="D214" s="13" t="s">
        <v>145</v>
      </c>
      <c r="E214" s="4">
        <v>130000</v>
      </c>
      <c r="F214" s="44">
        <f t="shared" si="19"/>
        <v>78000</v>
      </c>
    </row>
    <row r="215" spans="1:6" x14ac:dyDescent="0.3">
      <c r="B215" s="40">
        <v>0.1</v>
      </c>
      <c r="C215" s="13" t="s">
        <v>15</v>
      </c>
      <c r="D215" s="13" t="s">
        <v>24</v>
      </c>
      <c r="E215" s="4">
        <v>140000</v>
      </c>
      <c r="F215" s="44">
        <f t="shared" si="19"/>
        <v>14000</v>
      </c>
    </row>
    <row r="216" spans="1:6" x14ac:dyDescent="0.3">
      <c r="B216" s="40">
        <v>6</v>
      </c>
      <c r="C216" s="13" t="s">
        <v>108</v>
      </c>
      <c r="D216" s="13" t="s">
        <v>146</v>
      </c>
      <c r="E216" s="4">
        <v>55000</v>
      </c>
      <c r="F216" s="44">
        <f t="shared" si="19"/>
        <v>330000</v>
      </c>
    </row>
    <row r="217" spans="1:6" x14ac:dyDescent="0.3">
      <c r="B217" s="40">
        <v>0.55000000000000004</v>
      </c>
      <c r="C217" s="13" t="s">
        <v>64</v>
      </c>
      <c r="D217" s="13" t="s">
        <v>147</v>
      </c>
      <c r="E217" s="4">
        <v>62535</v>
      </c>
      <c r="F217" s="44">
        <f t="shared" si="19"/>
        <v>34394.25</v>
      </c>
    </row>
    <row r="218" spans="1:6" x14ac:dyDescent="0.3">
      <c r="D218" s="13" t="s">
        <v>35</v>
      </c>
      <c r="F218" s="44">
        <f>SUM(F212:F217)*10%</f>
        <v>52839.425000000003</v>
      </c>
    </row>
    <row r="219" spans="1:6" x14ac:dyDescent="0.3">
      <c r="D219" s="27" t="s">
        <v>45</v>
      </c>
      <c r="F219" s="44">
        <f>SUM(F212:F218)</f>
        <v>581233.67500000005</v>
      </c>
    </row>
    <row r="221" spans="1:6" x14ac:dyDescent="0.3">
      <c r="A221" s="1">
        <v>23</v>
      </c>
      <c r="B221" s="29" t="s">
        <v>148</v>
      </c>
    </row>
    <row r="222" spans="1:6" x14ac:dyDescent="0.3">
      <c r="B222" s="40">
        <v>0.6</v>
      </c>
      <c r="C222" s="13" t="s">
        <v>15</v>
      </c>
      <c r="D222" s="13" t="s">
        <v>16</v>
      </c>
      <c r="E222" s="4">
        <v>110000</v>
      </c>
      <c r="F222" s="44">
        <f t="shared" ref="F222:F227" si="20">B222*E222</f>
        <v>66000</v>
      </c>
    </row>
    <row r="223" spans="1:6" x14ac:dyDescent="0.3">
      <c r="B223" s="40">
        <v>0.05</v>
      </c>
      <c r="C223" s="13" t="s">
        <v>15</v>
      </c>
      <c r="D223" s="13" t="s">
        <v>17</v>
      </c>
      <c r="E223" s="4">
        <v>120000</v>
      </c>
      <c r="F223" s="44">
        <f t="shared" si="20"/>
        <v>6000</v>
      </c>
    </row>
    <row r="224" spans="1:6" x14ac:dyDescent="0.3">
      <c r="B224" s="40">
        <v>0.6</v>
      </c>
      <c r="C224" s="13" t="s">
        <v>15</v>
      </c>
      <c r="D224" s="13" t="s">
        <v>145</v>
      </c>
      <c r="E224" s="4">
        <v>130000</v>
      </c>
      <c r="F224" s="44">
        <f t="shared" si="20"/>
        <v>78000</v>
      </c>
    </row>
    <row r="225" spans="1:6" x14ac:dyDescent="0.3">
      <c r="B225" s="40">
        <v>0.1</v>
      </c>
      <c r="C225" s="13" t="s">
        <v>15</v>
      </c>
      <c r="D225" s="13" t="s">
        <v>24</v>
      </c>
      <c r="E225" s="4">
        <v>140000</v>
      </c>
      <c r="F225" s="44">
        <f t="shared" si="20"/>
        <v>14000</v>
      </c>
    </row>
    <row r="226" spans="1:6" x14ac:dyDescent="0.3">
      <c r="B226" s="40">
        <v>7</v>
      </c>
      <c r="C226" s="13" t="s">
        <v>108</v>
      </c>
      <c r="D226" s="13" t="s">
        <v>146</v>
      </c>
      <c r="E226" s="4">
        <v>55000</v>
      </c>
      <c r="F226" s="44">
        <f t="shared" si="20"/>
        <v>385000</v>
      </c>
    </row>
    <row r="227" spans="1:6" x14ac:dyDescent="0.3">
      <c r="B227" s="40">
        <v>0.55000000000000004</v>
      </c>
      <c r="C227" s="13" t="s">
        <v>64</v>
      </c>
      <c r="D227" s="13" t="s">
        <v>147</v>
      </c>
      <c r="E227" s="4">
        <v>62535</v>
      </c>
      <c r="F227" s="44">
        <f t="shared" si="20"/>
        <v>34394.25</v>
      </c>
    </row>
    <row r="228" spans="1:6" x14ac:dyDescent="0.3">
      <c r="D228" s="13" t="s">
        <v>35</v>
      </c>
      <c r="F228" s="44">
        <f>SUM(F222:F227)*10%</f>
        <v>58339.425000000003</v>
      </c>
    </row>
    <row r="229" spans="1:6" x14ac:dyDescent="0.3">
      <c r="D229" s="27" t="s">
        <v>45</v>
      </c>
      <c r="F229" s="44">
        <f>SUM(F222:F228)</f>
        <v>641733.67500000005</v>
      </c>
    </row>
    <row r="231" spans="1:6" x14ac:dyDescent="0.3">
      <c r="A231" s="1">
        <v>24</v>
      </c>
      <c r="B231" s="29" t="s">
        <v>169</v>
      </c>
    </row>
    <row r="232" spans="1:6" x14ac:dyDescent="0.3">
      <c r="B232" s="40">
        <v>0.5</v>
      </c>
      <c r="C232" s="13" t="s">
        <v>15</v>
      </c>
      <c r="D232" s="13" t="s">
        <v>16</v>
      </c>
      <c r="E232" s="4">
        <v>110000</v>
      </c>
      <c r="F232" s="44">
        <f t="shared" ref="F232:F237" si="21">B232*E232</f>
        <v>55000</v>
      </c>
    </row>
    <row r="233" spans="1:6" x14ac:dyDescent="0.3">
      <c r="B233" s="40">
        <v>0.5</v>
      </c>
      <c r="C233" s="13" t="s">
        <v>15</v>
      </c>
      <c r="D233" s="13" t="s">
        <v>145</v>
      </c>
      <c r="E233" s="4">
        <v>130000</v>
      </c>
      <c r="F233" s="44">
        <f t="shared" si="21"/>
        <v>65000</v>
      </c>
    </row>
    <row r="234" spans="1:6" x14ac:dyDescent="0.3">
      <c r="B234" s="40">
        <v>15</v>
      </c>
      <c r="C234" s="13" t="s">
        <v>173</v>
      </c>
      <c r="D234" s="13" t="s">
        <v>170</v>
      </c>
      <c r="E234" s="4">
        <v>242500</v>
      </c>
      <c r="F234" s="44">
        <f t="shared" si="21"/>
        <v>3637500</v>
      </c>
    </row>
    <row r="235" spans="1:6" x14ac:dyDescent="0.3">
      <c r="B235" s="40">
        <v>0.2</v>
      </c>
      <c r="C235" s="13" t="s">
        <v>174</v>
      </c>
      <c r="D235" s="13" t="s">
        <v>171</v>
      </c>
      <c r="E235" s="4">
        <v>3250500</v>
      </c>
      <c r="F235" s="44">
        <f t="shared" si="21"/>
        <v>650100</v>
      </c>
    </row>
    <row r="236" spans="1:6" x14ac:dyDescent="0.3">
      <c r="B236" s="40">
        <v>15</v>
      </c>
      <c r="C236" s="13" t="s">
        <v>173</v>
      </c>
      <c r="D236" s="13" t="s">
        <v>172</v>
      </c>
      <c r="E236" s="4">
        <v>3358.3333333333335</v>
      </c>
      <c r="F236" s="44">
        <f t="shared" si="21"/>
        <v>50375</v>
      </c>
    </row>
    <row r="237" spans="1:6" x14ac:dyDescent="0.3">
      <c r="B237" s="40">
        <v>0.2</v>
      </c>
      <c r="C237" s="13" t="s">
        <v>175</v>
      </c>
      <c r="D237" s="13" t="s">
        <v>171</v>
      </c>
      <c r="E237" s="4">
        <v>50375</v>
      </c>
      <c r="F237" s="44">
        <f t="shared" si="21"/>
        <v>10075</v>
      </c>
    </row>
    <row r="238" spans="1:6" x14ac:dyDescent="0.3">
      <c r="D238" s="13" t="s">
        <v>35</v>
      </c>
      <c r="F238" s="44">
        <f>SUM(F232:F237)*10%</f>
        <v>446805</v>
      </c>
    </row>
    <row r="239" spans="1:6" x14ac:dyDescent="0.3">
      <c r="D239" s="27" t="s">
        <v>45</v>
      </c>
      <c r="F239" s="44">
        <f>SUM(F232:F238)</f>
        <v>4914855</v>
      </c>
    </row>
    <row r="241" spans="1:6" x14ac:dyDescent="0.3">
      <c r="A241" s="1">
        <v>25</v>
      </c>
      <c r="B241" s="29" t="s">
        <v>176</v>
      </c>
    </row>
    <row r="242" spans="1:6" x14ac:dyDescent="0.3">
      <c r="B242" s="40">
        <v>0.5</v>
      </c>
      <c r="C242" s="13" t="s">
        <v>15</v>
      </c>
      <c r="D242" s="13" t="s">
        <v>16</v>
      </c>
      <c r="E242" s="4">
        <v>110000</v>
      </c>
      <c r="F242" s="44">
        <f t="shared" ref="F242:F247" si="22">B242*E242</f>
        <v>55000</v>
      </c>
    </row>
    <row r="243" spans="1:6" x14ac:dyDescent="0.3">
      <c r="B243" s="40">
        <v>0.5</v>
      </c>
      <c r="C243" s="13" t="s">
        <v>15</v>
      </c>
      <c r="D243" s="13" t="s">
        <v>145</v>
      </c>
      <c r="E243" s="4">
        <v>130000</v>
      </c>
      <c r="F243" s="44">
        <f t="shared" si="22"/>
        <v>65000</v>
      </c>
    </row>
    <row r="244" spans="1:6" x14ac:dyDescent="0.3">
      <c r="B244" s="40">
        <v>15</v>
      </c>
      <c r="C244" s="13" t="s">
        <v>173</v>
      </c>
      <c r="D244" s="13" t="s">
        <v>177</v>
      </c>
      <c r="E244" s="4">
        <v>12000</v>
      </c>
      <c r="F244" s="44">
        <f t="shared" si="22"/>
        <v>180000</v>
      </c>
    </row>
    <row r="245" spans="1:6" x14ac:dyDescent="0.3">
      <c r="B245" s="40">
        <v>0.2</v>
      </c>
      <c r="D245" s="13" t="s">
        <v>171</v>
      </c>
      <c r="E245" s="4">
        <v>180000</v>
      </c>
      <c r="F245" s="44">
        <f t="shared" si="22"/>
        <v>36000</v>
      </c>
    </row>
    <row r="246" spans="1:6" x14ac:dyDescent="0.3">
      <c r="B246" s="40">
        <v>15</v>
      </c>
      <c r="C246" s="13" t="s">
        <v>173</v>
      </c>
      <c r="D246" s="13" t="s">
        <v>178</v>
      </c>
      <c r="E246" s="4">
        <v>16500</v>
      </c>
      <c r="F246" s="44">
        <f t="shared" si="22"/>
        <v>247500</v>
      </c>
    </row>
    <row r="247" spans="1:6" x14ac:dyDescent="0.3">
      <c r="B247" s="40">
        <v>0.2</v>
      </c>
      <c r="D247" s="13" t="s">
        <v>171</v>
      </c>
      <c r="E247" s="4">
        <v>247500</v>
      </c>
      <c r="F247" s="44">
        <f t="shared" si="22"/>
        <v>49500</v>
      </c>
    </row>
    <row r="248" spans="1:6" x14ac:dyDescent="0.3">
      <c r="D248" s="13" t="s">
        <v>35</v>
      </c>
      <c r="F248" s="44">
        <f>SUM(F242:F247)*10%</f>
        <v>63300</v>
      </c>
    </row>
    <row r="249" spans="1:6" x14ac:dyDescent="0.3">
      <c r="D249" s="27" t="s">
        <v>45</v>
      </c>
      <c r="F249" s="44">
        <f>SUM(F242:F248)</f>
        <v>696300</v>
      </c>
    </row>
    <row r="251" spans="1:6" x14ac:dyDescent="0.3">
      <c r="A251" s="1">
        <v>26</v>
      </c>
      <c r="B251" s="41" t="s">
        <v>183</v>
      </c>
    </row>
    <row r="252" spans="1:6" x14ac:dyDescent="0.3">
      <c r="B252" s="43">
        <v>0.9</v>
      </c>
      <c r="C252" s="38" t="s">
        <v>15</v>
      </c>
      <c r="D252" s="38" t="s">
        <v>22</v>
      </c>
      <c r="E252" s="42">
        <v>110000</v>
      </c>
      <c r="F252" s="44">
        <f t="shared" ref="F252:F253" si="23">B252*E252</f>
        <v>99000</v>
      </c>
    </row>
    <row r="253" spans="1:6" x14ac:dyDescent="0.3">
      <c r="B253" s="43">
        <v>0.45</v>
      </c>
      <c r="C253" s="38" t="s">
        <v>15</v>
      </c>
      <c r="D253" s="38" t="s">
        <v>17</v>
      </c>
      <c r="E253" s="42">
        <v>120000</v>
      </c>
      <c r="F253" s="44">
        <f t="shared" si="23"/>
        <v>54000</v>
      </c>
    </row>
    <row r="254" spans="1:6" x14ac:dyDescent="0.3">
      <c r="B254" s="25"/>
      <c r="D254" s="13" t="s">
        <v>35</v>
      </c>
      <c r="E254" s="42"/>
      <c r="F254" s="44">
        <f>SUM(F252:F253)*10%</f>
        <v>15300</v>
      </c>
    </row>
    <row r="255" spans="1:6" x14ac:dyDescent="0.3">
      <c r="B255" s="25"/>
      <c r="D255" s="38" t="s">
        <v>45</v>
      </c>
      <c r="E255" s="42"/>
      <c r="F255" s="44">
        <f>SUM(F252:F254)</f>
        <v>168300</v>
      </c>
    </row>
    <row r="257" spans="1:6" x14ac:dyDescent="0.3">
      <c r="A257" s="1">
        <v>27</v>
      </c>
      <c r="B257" s="41" t="s">
        <v>187</v>
      </c>
    </row>
    <row r="258" spans="1:6" x14ac:dyDescent="0.3">
      <c r="B258" s="43">
        <v>0.876</v>
      </c>
      <c r="C258" s="38" t="s">
        <v>15</v>
      </c>
      <c r="D258" s="43" t="s">
        <v>16</v>
      </c>
      <c r="E258" s="42">
        <v>110000</v>
      </c>
      <c r="F258" s="44">
        <f t="shared" ref="F258:F261" si="24">B258*E258</f>
        <v>96360</v>
      </c>
    </row>
    <row r="259" spans="1:6" x14ac:dyDescent="0.3">
      <c r="B259" s="43">
        <v>8.3000000000000004E-2</v>
      </c>
      <c r="C259" s="38" t="s">
        <v>15</v>
      </c>
      <c r="D259" s="43" t="s">
        <v>17</v>
      </c>
      <c r="E259" s="42">
        <v>130000</v>
      </c>
      <c r="F259" s="44">
        <f t="shared" si="24"/>
        <v>10790</v>
      </c>
    </row>
    <row r="260" spans="1:6" x14ac:dyDescent="0.3">
      <c r="B260" s="119">
        <v>1</v>
      </c>
      <c r="C260" s="38" t="s">
        <v>14</v>
      </c>
      <c r="D260" s="38" t="s">
        <v>189</v>
      </c>
      <c r="E260" s="42">
        <v>1350000</v>
      </c>
      <c r="F260" s="44">
        <f t="shared" si="24"/>
        <v>1350000</v>
      </c>
    </row>
    <row r="261" spans="1:6" x14ac:dyDescent="0.3">
      <c r="B261" s="43">
        <v>0.5</v>
      </c>
      <c r="C261" s="38" t="s">
        <v>188</v>
      </c>
      <c r="D261" s="38" t="s">
        <v>190</v>
      </c>
      <c r="E261" s="42">
        <v>150000</v>
      </c>
      <c r="F261" s="44">
        <f t="shared" si="24"/>
        <v>75000</v>
      </c>
    </row>
    <row r="262" spans="1:6" x14ac:dyDescent="0.3">
      <c r="B262" s="25"/>
      <c r="D262" s="13" t="s">
        <v>35</v>
      </c>
      <c r="E262" s="42"/>
      <c r="F262" s="44">
        <f>SUM(F258:F261)*10%</f>
        <v>153215</v>
      </c>
    </row>
    <row r="263" spans="1:6" x14ac:dyDescent="0.3">
      <c r="B263" s="25"/>
      <c r="D263" s="38" t="s">
        <v>45</v>
      </c>
      <c r="E263" s="42"/>
      <c r="F263" s="44">
        <f>SUM(F258:F262)</f>
        <v>1685365</v>
      </c>
    </row>
    <row r="265" spans="1:6" x14ac:dyDescent="0.3">
      <c r="A265" s="1">
        <v>28</v>
      </c>
      <c r="B265" s="41" t="s">
        <v>193</v>
      </c>
    </row>
    <row r="266" spans="1:6" x14ac:dyDescent="0.3">
      <c r="B266" s="33" t="s">
        <v>192</v>
      </c>
      <c r="E266" s="42"/>
    </row>
    <row r="267" spans="1:6" x14ac:dyDescent="0.3">
      <c r="B267" s="33" t="s">
        <v>54</v>
      </c>
      <c r="E267" s="42"/>
    </row>
    <row r="268" spans="1:6" x14ac:dyDescent="0.3">
      <c r="B268" s="43">
        <f>0.07/10</f>
        <v>7.000000000000001E-3</v>
      </c>
      <c r="C268" s="38" t="s">
        <v>15</v>
      </c>
      <c r="D268" s="38" t="s">
        <v>22</v>
      </c>
      <c r="E268" s="56">
        <v>110000</v>
      </c>
      <c r="F268" s="44">
        <f t="shared" ref="F268:F274" si="25">B268*E268</f>
        <v>770.00000000000011</v>
      </c>
    </row>
    <row r="269" spans="1:6" x14ac:dyDescent="0.3">
      <c r="B269" s="43">
        <f>B268</f>
        <v>7.000000000000001E-3</v>
      </c>
      <c r="C269" s="38" t="s">
        <v>15</v>
      </c>
      <c r="D269" s="38" t="s">
        <v>194</v>
      </c>
      <c r="E269" s="56">
        <v>130000</v>
      </c>
      <c r="F269" s="44">
        <f t="shared" si="25"/>
        <v>910.00000000000011</v>
      </c>
    </row>
    <row r="270" spans="1:6" x14ac:dyDescent="0.3">
      <c r="B270" s="43">
        <f>0.007/10</f>
        <v>6.9999999999999999E-4</v>
      </c>
      <c r="C270" s="38" t="s">
        <v>15</v>
      </c>
      <c r="D270" s="38" t="s">
        <v>24</v>
      </c>
      <c r="E270" s="56">
        <v>140000</v>
      </c>
      <c r="F270" s="44">
        <f t="shared" si="25"/>
        <v>98</v>
      </c>
    </row>
    <row r="271" spans="1:6" x14ac:dyDescent="0.3">
      <c r="B271" s="43">
        <f>0.004/10</f>
        <v>4.0000000000000002E-4</v>
      </c>
      <c r="C271" s="38" t="s">
        <v>15</v>
      </c>
      <c r="D271" s="38" t="s">
        <v>17</v>
      </c>
      <c r="E271" s="56">
        <v>120000</v>
      </c>
      <c r="F271" s="44">
        <f t="shared" si="25"/>
        <v>48</v>
      </c>
    </row>
    <row r="272" spans="1:6" x14ac:dyDescent="0.3">
      <c r="B272" s="33" t="s">
        <v>83</v>
      </c>
      <c r="E272" s="42"/>
      <c r="F272" s="44"/>
    </row>
    <row r="273" spans="1:6" x14ac:dyDescent="0.3">
      <c r="B273" s="43">
        <f>10.5/10</f>
        <v>1.05</v>
      </c>
      <c r="C273" s="38" t="s">
        <v>72</v>
      </c>
      <c r="D273" s="38" t="s">
        <v>195</v>
      </c>
      <c r="E273" s="42">
        <v>17500</v>
      </c>
      <c r="F273" s="44">
        <f t="shared" si="25"/>
        <v>18375</v>
      </c>
    </row>
    <row r="274" spans="1:6" x14ac:dyDescent="0.3">
      <c r="B274" s="43">
        <f>0.15/10</f>
        <v>1.4999999999999999E-2</v>
      </c>
      <c r="C274" s="38" t="s">
        <v>72</v>
      </c>
      <c r="D274" s="38" t="s">
        <v>196</v>
      </c>
      <c r="E274" s="42">
        <v>22500</v>
      </c>
      <c r="F274" s="44">
        <f t="shared" si="25"/>
        <v>337.5</v>
      </c>
    </row>
    <row r="275" spans="1:6" x14ac:dyDescent="0.3">
      <c r="D275" s="38" t="s">
        <v>45</v>
      </c>
      <c r="E275" s="42"/>
      <c r="F275" s="44">
        <f>SUM(F268:F274)</f>
        <v>20538.5</v>
      </c>
    </row>
    <row r="277" spans="1:6" x14ac:dyDescent="0.3">
      <c r="A277" s="1">
        <v>29</v>
      </c>
      <c r="B277" s="45" t="s">
        <v>197</v>
      </c>
      <c r="E277" s="42"/>
      <c r="F277" s="42"/>
    </row>
    <row r="278" spans="1:6" x14ac:dyDescent="0.3">
      <c r="B278" s="46" t="s">
        <v>80</v>
      </c>
      <c r="E278" s="42"/>
      <c r="F278" s="42"/>
    </row>
    <row r="279" spans="1:6" x14ac:dyDescent="0.3">
      <c r="B279" s="46" t="s">
        <v>54</v>
      </c>
      <c r="E279" s="42"/>
      <c r="F279" s="42"/>
    </row>
    <row r="280" spans="1:6" x14ac:dyDescent="0.3">
      <c r="B280" s="43">
        <v>0.22</v>
      </c>
      <c r="C280" s="13" t="s">
        <v>15</v>
      </c>
      <c r="D280" s="38" t="s">
        <v>22</v>
      </c>
      <c r="E280" s="42">
        <v>110000</v>
      </c>
      <c r="F280" s="44">
        <f t="shared" ref="F280:F288" si="26">B280*E280</f>
        <v>24200</v>
      </c>
    </row>
    <row r="281" spans="1:6" x14ac:dyDescent="0.3">
      <c r="B281" s="25">
        <v>1.1000000000000001E-2</v>
      </c>
      <c r="C281" s="13" t="s">
        <v>15</v>
      </c>
      <c r="D281" s="38" t="s">
        <v>17</v>
      </c>
      <c r="E281" s="42">
        <v>120000</v>
      </c>
      <c r="F281" s="44">
        <f t="shared" si="26"/>
        <v>1320.0000000000002</v>
      </c>
    </row>
    <row r="282" spans="1:6" x14ac:dyDescent="0.3">
      <c r="B282" s="25">
        <v>0.16500000000000001</v>
      </c>
      <c r="C282" s="13" t="s">
        <v>15</v>
      </c>
      <c r="D282" s="13" t="s">
        <v>82</v>
      </c>
      <c r="E282" s="42">
        <v>130000</v>
      </c>
      <c r="F282" s="44">
        <f t="shared" si="26"/>
        <v>21450</v>
      </c>
    </row>
    <row r="283" spans="1:6" x14ac:dyDescent="0.3">
      <c r="B283" s="25">
        <v>8.2500000000000004E-3</v>
      </c>
      <c r="C283" s="13" t="s">
        <v>15</v>
      </c>
      <c r="D283" s="13" t="s">
        <v>24</v>
      </c>
      <c r="E283" s="42">
        <v>140000</v>
      </c>
      <c r="F283" s="44">
        <f t="shared" si="26"/>
        <v>1155</v>
      </c>
    </row>
    <row r="284" spans="1:6" x14ac:dyDescent="0.3">
      <c r="B284" s="33" t="s">
        <v>83</v>
      </c>
      <c r="E284" s="42"/>
      <c r="F284" s="44"/>
    </row>
    <row r="285" spans="1:6" x14ac:dyDescent="0.3">
      <c r="B285" s="25">
        <v>0.04</v>
      </c>
      <c r="C285" s="38" t="s">
        <v>14</v>
      </c>
      <c r="D285" s="38" t="s">
        <v>85</v>
      </c>
      <c r="E285" s="42">
        <v>2485000</v>
      </c>
      <c r="F285" s="44">
        <f t="shared" si="26"/>
        <v>99400</v>
      </c>
    </row>
    <row r="286" spans="1:6" x14ac:dyDescent="0.3">
      <c r="B286" s="25">
        <v>0.3</v>
      </c>
      <c r="C286" s="38" t="s">
        <v>72</v>
      </c>
      <c r="D286" s="38" t="s">
        <v>86</v>
      </c>
      <c r="E286" s="42">
        <v>18000</v>
      </c>
      <c r="F286" s="44">
        <f t="shared" si="26"/>
        <v>5400</v>
      </c>
    </row>
    <row r="287" spans="1:6" x14ac:dyDescent="0.3">
      <c r="B287" s="25">
        <v>0.1</v>
      </c>
      <c r="C287" s="38" t="s">
        <v>84</v>
      </c>
      <c r="D287" s="38" t="s">
        <v>87</v>
      </c>
      <c r="E287" s="42">
        <v>10000</v>
      </c>
      <c r="F287" s="44">
        <f t="shared" si="26"/>
        <v>1000</v>
      </c>
    </row>
    <row r="288" spans="1:6" x14ac:dyDescent="0.3">
      <c r="B288" s="25">
        <v>0.82</v>
      </c>
      <c r="C288" s="38" t="s">
        <v>66</v>
      </c>
      <c r="D288" s="38" t="s">
        <v>198</v>
      </c>
      <c r="E288" s="42">
        <v>180500</v>
      </c>
      <c r="F288" s="44">
        <f t="shared" si="26"/>
        <v>148010</v>
      </c>
    </row>
    <row r="289" spans="1:6" x14ac:dyDescent="0.3">
      <c r="B289" s="25"/>
      <c r="D289" s="38" t="s">
        <v>45</v>
      </c>
      <c r="E289" s="42"/>
      <c r="F289" s="44">
        <f>SUM(F280:F288)</f>
        <v>301935</v>
      </c>
    </row>
    <row r="291" spans="1:6" x14ac:dyDescent="0.3">
      <c r="A291" s="1">
        <v>30</v>
      </c>
      <c r="B291" s="45" t="s">
        <v>204</v>
      </c>
      <c r="E291" s="42"/>
      <c r="F291" s="42"/>
    </row>
    <row r="292" spans="1:6" x14ac:dyDescent="0.3">
      <c r="B292" s="25">
        <v>0.2</v>
      </c>
      <c r="C292" s="13" t="s">
        <v>15</v>
      </c>
      <c r="D292" s="38" t="s">
        <v>22</v>
      </c>
      <c r="E292" s="42">
        <v>110000</v>
      </c>
      <c r="F292" s="44">
        <f t="shared" ref="F292:F304" si="27">B292*E292</f>
        <v>22000</v>
      </c>
    </row>
    <row r="293" spans="1:6" x14ac:dyDescent="0.3">
      <c r="B293" s="25">
        <v>8.9999999999999993E-3</v>
      </c>
      <c r="C293" s="13" t="s">
        <v>15</v>
      </c>
      <c r="D293" s="38" t="s">
        <v>17</v>
      </c>
      <c r="E293" s="42">
        <v>120000</v>
      </c>
      <c r="F293" s="44">
        <f t="shared" si="27"/>
        <v>1080</v>
      </c>
    </row>
    <row r="294" spans="1:6" x14ac:dyDescent="0.3">
      <c r="B294" s="25">
        <v>0.02</v>
      </c>
      <c r="C294" s="13" t="s">
        <v>15</v>
      </c>
      <c r="D294" s="13" t="s">
        <v>55</v>
      </c>
      <c r="E294" s="42">
        <v>130000</v>
      </c>
      <c r="F294" s="44">
        <f t="shared" si="27"/>
        <v>2600</v>
      </c>
    </row>
    <row r="295" spans="1:6" x14ac:dyDescent="0.3">
      <c r="B295" s="25">
        <v>0.02</v>
      </c>
      <c r="C295" s="13" t="s">
        <v>15</v>
      </c>
      <c r="D295" s="13" t="s">
        <v>82</v>
      </c>
      <c r="E295" s="42">
        <v>130000</v>
      </c>
      <c r="F295" s="44">
        <f t="shared" si="27"/>
        <v>2600</v>
      </c>
    </row>
    <row r="296" spans="1:6" x14ac:dyDescent="0.3">
      <c r="B296" s="25">
        <v>0.02</v>
      </c>
      <c r="C296" s="13" t="s">
        <v>15</v>
      </c>
      <c r="D296" s="13" t="s">
        <v>194</v>
      </c>
      <c r="E296" s="42">
        <v>130000</v>
      </c>
      <c r="F296" s="44">
        <f t="shared" si="27"/>
        <v>2600</v>
      </c>
    </row>
    <row r="297" spans="1:6" x14ac:dyDescent="0.3">
      <c r="B297" s="25">
        <v>6.0000000000000001E-3</v>
      </c>
      <c r="C297" s="13" t="s">
        <v>15</v>
      </c>
      <c r="D297" s="38" t="s">
        <v>24</v>
      </c>
      <c r="E297" s="42">
        <v>140000</v>
      </c>
      <c r="F297" s="44">
        <f t="shared" si="27"/>
        <v>840</v>
      </c>
    </row>
    <row r="298" spans="1:6" x14ac:dyDescent="0.3">
      <c r="B298" s="25">
        <v>6.0000000000000001E-3</v>
      </c>
      <c r="C298" s="13" t="s">
        <v>14</v>
      </c>
      <c r="D298" s="13" t="s">
        <v>85</v>
      </c>
      <c r="E298" s="42">
        <v>2485000</v>
      </c>
      <c r="F298" s="44">
        <f t="shared" si="27"/>
        <v>14910</v>
      </c>
    </row>
    <row r="299" spans="1:6" x14ac:dyDescent="0.3">
      <c r="B299" s="25">
        <v>0.01</v>
      </c>
      <c r="C299" s="13" t="s">
        <v>72</v>
      </c>
      <c r="D299" s="13" t="s">
        <v>86</v>
      </c>
      <c r="E299" s="42">
        <v>18000</v>
      </c>
      <c r="F299" s="44">
        <f t="shared" si="27"/>
        <v>180</v>
      </c>
    </row>
    <row r="300" spans="1:6" x14ac:dyDescent="0.3">
      <c r="B300" s="25">
        <v>3.5</v>
      </c>
      <c r="C300" s="13" t="s">
        <v>72</v>
      </c>
      <c r="D300" s="13" t="s">
        <v>195</v>
      </c>
      <c r="E300" s="42">
        <v>17500</v>
      </c>
      <c r="F300" s="44">
        <f t="shared" si="27"/>
        <v>61250</v>
      </c>
    </row>
    <row r="301" spans="1:6" x14ac:dyDescent="0.3">
      <c r="B301" s="25">
        <v>4.4999999999999998E-2</v>
      </c>
      <c r="C301" s="13" t="s">
        <v>72</v>
      </c>
      <c r="D301" s="13" t="s">
        <v>196</v>
      </c>
      <c r="E301" s="42">
        <v>22500</v>
      </c>
      <c r="F301" s="44">
        <f t="shared" si="27"/>
        <v>1012.5</v>
      </c>
    </row>
    <row r="302" spans="1:6" x14ac:dyDescent="0.3">
      <c r="B302" s="25">
        <v>0.3</v>
      </c>
      <c r="C302" s="13" t="s">
        <v>32</v>
      </c>
      <c r="D302" s="13" t="s">
        <v>33</v>
      </c>
      <c r="E302" s="42">
        <v>75000</v>
      </c>
      <c r="F302" s="44">
        <f t="shared" si="27"/>
        <v>22500</v>
      </c>
    </row>
    <row r="303" spans="1:6" x14ac:dyDescent="0.3">
      <c r="B303" s="25">
        <v>6.0000000000000001E-3</v>
      </c>
      <c r="C303" s="13" t="s">
        <v>14</v>
      </c>
      <c r="D303" s="13" t="s">
        <v>56</v>
      </c>
      <c r="E303" s="42">
        <v>215000</v>
      </c>
      <c r="F303" s="44">
        <f t="shared" si="27"/>
        <v>1290</v>
      </c>
    </row>
    <row r="304" spans="1:6" x14ac:dyDescent="0.3">
      <c r="B304" s="25">
        <v>8.9999999999999993E-3</v>
      </c>
      <c r="C304" s="13" t="s">
        <v>14</v>
      </c>
      <c r="D304" s="13" t="s">
        <v>57</v>
      </c>
      <c r="E304" s="42">
        <v>350000</v>
      </c>
      <c r="F304" s="44">
        <f t="shared" si="27"/>
        <v>3149.9999999999995</v>
      </c>
    </row>
    <row r="305" spans="1:6" x14ac:dyDescent="0.3">
      <c r="B305" s="25"/>
      <c r="D305" s="13" t="s">
        <v>35</v>
      </c>
      <c r="E305" s="42"/>
      <c r="F305" s="44">
        <f>SUM(F292:F304)*10%</f>
        <v>13601.25</v>
      </c>
    </row>
    <row r="306" spans="1:6" x14ac:dyDescent="0.3">
      <c r="B306" s="25"/>
      <c r="D306" s="38" t="s">
        <v>45</v>
      </c>
      <c r="E306" s="42"/>
      <c r="F306" s="44">
        <f>SUM(F292:F305)</f>
        <v>149613.75</v>
      </c>
    </row>
    <row r="308" spans="1:6" x14ac:dyDescent="0.3">
      <c r="A308" s="1">
        <v>31</v>
      </c>
      <c r="B308" s="45" t="s">
        <v>205</v>
      </c>
      <c r="E308" s="42"/>
      <c r="F308" s="42"/>
    </row>
    <row r="309" spans="1:6" x14ac:dyDescent="0.3">
      <c r="B309" s="43">
        <v>0.29699999999999999</v>
      </c>
      <c r="C309" s="38" t="s">
        <v>15</v>
      </c>
      <c r="D309" s="38" t="s">
        <v>22</v>
      </c>
      <c r="E309" s="42">
        <v>110000</v>
      </c>
      <c r="F309" s="44">
        <f t="shared" ref="F309:F321" si="28">B309*E309</f>
        <v>32670</v>
      </c>
    </row>
    <row r="310" spans="1:6" x14ac:dyDescent="0.3">
      <c r="B310" s="43">
        <v>1.4999999999999999E-2</v>
      </c>
      <c r="C310" s="38" t="s">
        <v>15</v>
      </c>
      <c r="D310" s="38" t="s">
        <v>17</v>
      </c>
      <c r="E310" s="42">
        <v>120000</v>
      </c>
      <c r="F310" s="44">
        <f t="shared" si="28"/>
        <v>1800</v>
      </c>
    </row>
    <row r="311" spans="1:6" x14ac:dyDescent="0.3">
      <c r="B311" s="43">
        <v>3.3000000000000002E-2</v>
      </c>
      <c r="C311" s="38" t="s">
        <v>15</v>
      </c>
      <c r="D311" s="38" t="s">
        <v>55</v>
      </c>
      <c r="E311" s="42">
        <v>130000</v>
      </c>
      <c r="F311" s="44">
        <f t="shared" si="28"/>
        <v>4290</v>
      </c>
    </row>
    <row r="312" spans="1:6" x14ac:dyDescent="0.3">
      <c r="B312" s="43">
        <v>3.3000000000000002E-2</v>
      </c>
      <c r="C312" s="38" t="s">
        <v>15</v>
      </c>
      <c r="D312" s="38" t="s">
        <v>82</v>
      </c>
      <c r="E312" s="42">
        <v>130000</v>
      </c>
      <c r="F312" s="44">
        <f t="shared" si="28"/>
        <v>4290</v>
      </c>
    </row>
    <row r="313" spans="1:6" x14ac:dyDescent="0.3">
      <c r="B313" s="43">
        <v>3.3000000000000002E-2</v>
      </c>
      <c r="C313" s="38" t="s">
        <v>15</v>
      </c>
      <c r="D313" s="38" t="s">
        <v>194</v>
      </c>
      <c r="E313" s="42">
        <v>130000</v>
      </c>
      <c r="F313" s="44">
        <f t="shared" si="28"/>
        <v>4290</v>
      </c>
    </row>
    <row r="314" spans="1:6" x14ac:dyDescent="0.3">
      <c r="B314" s="43">
        <v>0.01</v>
      </c>
      <c r="C314" s="38" t="s">
        <v>15</v>
      </c>
      <c r="D314" s="38" t="s">
        <v>24</v>
      </c>
      <c r="E314" s="42">
        <v>140000</v>
      </c>
      <c r="F314" s="44">
        <f t="shared" si="28"/>
        <v>1400</v>
      </c>
    </row>
    <row r="315" spans="1:6" x14ac:dyDescent="0.3">
      <c r="B315" s="25">
        <v>3.0000000000000001E-3</v>
      </c>
      <c r="C315" s="13" t="s">
        <v>14</v>
      </c>
      <c r="D315" s="13" t="s">
        <v>85</v>
      </c>
      <c r="E315" s="42">
        <v>2485000</v>
      </c>
      <c r="F315" s="44">
        <f t="shared" si="28"/>
        <v>7455</v>
      </c>
    </row>
    <row r="316" spans="1:6" x14ac:dyDescent="0.3">
      <c r="B316" s="25">
        <v>0.02</v>
      </c>
      <c r="C316" s="13" t="s">
        <v>72</v>
      </c>
      <c r="D316" s="13" t="s">
        <v>86</v>
      </c>
      <c r="E316" s="42">
        <v>18000</v>
      </c>
      <c r="F316" s="44">
        <f t="shared" si="28"/>
        <v>360</v>
      </c>
    </row>
    <row r="317" spans="1:6" x14ac:dyDescent="0.3">
      <c r="B317" s="25">
        <v>3.6</v>
      </c>
      <c r="C317" s="13" t="s">
        <v>72</v>
      </c>
      <c r="D317" s="13" t="s">
        <v>195</v>
      </c>
      <c r="E317" s="42">
        <v>17500</v>
      </c>
      <c r="F317" s="44">
        <f t="shared" si="28"/>
        <v>63000</v>
      </c>
    </row>
    <row r="318" spans="1:6" x14ac:dyDescent="0.3">
      <c r="B318" s="25">
        <v>0.05</v>
      </c>
      <c r="C318" s="13" t="s">
        <v>72</v>
      </c>
      <c r="D318" s="13" t="s">
        <v>196</v>
      </c>
      <c r="E318" s="42">
        <v>22500</v>
      </c>
      <c r="F318" s="44">
        <f t="shared" si="28"/>
        <v>1125</v>
      </c>
    </row>
    <row r="319" spans="1:6" x14ac:dyDescent="0.3">
      <c r="B319" s="25">
        <v>0.11</v>
      </c>
      <c r="C319" s="13" t="s">
        <v>32</v>
      </c>
      <c r="D319" s="13" t="s">
        <v>33</v>
      </c>
      <c r="E319" s="42">
        <v>75000</v>
      </c>
      <c r="F319" s="44">
        <f t="shared" si="28"/>
        <v>8250</v>
      </c>
    </row>
    <row r="320" spans="1:6" x14ac:dyDescent="0.3">
      <c r="B320" s="25">
        <v>8.9999999999999993E-3</v>
      </c>
      <c r="C320" s="13" t="s">
        <v>14</v>
      </c>
      <c r="D320" s="13" t="s">
        <v>56</v>
      </c>
      <c r="E320" s="42">
        <v>215000</v>
      </c>
      <c r="F320" s="44">
        <f t="shared" si="28"/>
        <v>1934.9999999999998</v>
      </c>
    </row>
    <row r="321" spans="1:6" x14ac:dyDescent="0.3">
      <c r="B321" s="25">
        <v>1.4999999999999999E-2</v>
      </c>
      <c r="C321" s="13" t="s">
        <v>14</v>
      </c>
      <c r="D321" s="13" t="s">
        <v>57</v>
      </c>
      <c r="E321" s="42">
        <v>350000</v>
      </c>
      <c r="F321" s="44">
        <f t="shared" si="28"/>
        <v>5250</v>
      </c>
    </row>
    <row r="322" spans="1:6" x14ac:dyDescent="0.3">
      <c r="B322" s="25"/>
      <c r="D322" s="13" t="s">
        <v>35</v>
      </c>
      <c r="E322" s="42"/>
      <c r="F322" s="44">
        <f>SUM(F309:F321)*10%</f>
        <v>13611.5</v>
      </c>
    </row>
    <row r="323" spans="1:6" x14ac:dyDescent="0.3">
      <c r="B323" s="25"/>
      <c r="D323" s="38" t="s">
        <v>45</v>
      </c>
      <c r="E323" s="42"/>
      <c r="F323" s="44">
        <f>SUM(F309:F322)</f>
        <v>149726.5</v>
      </c>
    </row>
    <row r="324" spans="1:6" x14ac:dyDescent="0.3">
      <c r="B324" s="25"/>
      <c r="D324" s="38"/>
      <c r="E324" s="42"/>
      <c r="F324" s="74"/>
    </row>
    <row r="325" spans="1:6" x14ac:dyDescent="0.3">
      <c r="A325" s="1">
        <v>32</v>
      </c>
      <c r="B325" s="41" t="s">
        <v>206</v>
      </c>
    </row>
    <row r="326" spans="1:6" x14ac:dyDescent="0.3">
      <c r="B326" s="40">
        <v>1</v>
      </c>
      <c r="C326" s="13" t="s">
        <v>15</v>
      </c>
      <c r="D326" s="13" t="s">
        <v>22</v>
      </c>
      <c r="E326" s="4">
        <v>110000</v>
      </c>
      <c r="F326" s="44">
        <f t="shared" ref="F326:F332" si="29">B326*E326</f>
        <v>110000</v>
      </c>
    </row>
    <row r="327" spans="1:6" x14ac:dyDescent="0.3">
      <c r="B327" s="40">
        <v>4.4999999999999998E-2</v>
      </c>
      <c r="C327" s="13" t="s">
        <v>15</v>
      </c>
      <c r="D327" s="13" t="s">
        <v>17</v>
      </c>
      <c r="E327" s="4">
        <v>120000</v>
      </c>
      <c r="F327" s="44">
        <f t="shared" si="29"/>
        <v>5400</v>
      </c>
    </row>
    <row r="328" spans="1:6" x14ac:dyDescent="0.3">
      <c r="B328" s="40">
        <v>0.45</v>
      </c>
      <c r="C328" s="13" t="s">
        <v>15</v>
      </c>
      <c r="D328" s="13" t="s">
        <v>23</v>
      </c>
      <c r="E328" s="4">
        <v>130000</v>
      </c>
      <c r="F328" s="44">
        <f t="shared" si="29"/>
        <v>58500</v>
      </c>
    </row>
    <row r="329" spans="1:6" x14ac:dyDescent="0.3">
      <c r="B329" s="40">
        <v>4.4999999999999998E-2</v>
      </c>
      <c r="C329" s="13" t="s">
        <v>15</v>
      </c>
      <c r="D329" s="13" t="s">
        <v>24</v>
      </c>
      <c r="E329" s="4">
        <v>140000</v>
      </c>
      <c r="F329" s="44">
        <f t="shared" si="29"/>
        <v>6300</v>
      </c>
    </row>
    <row r="330" spans="1:6" x14ac:dyDescent="0.3">
      <c r="B330" s="40">
        <v>1.1000000000000001</v>
      </c>
      <c r="C330" s="13" t="s">
        <v>208</v>
      </c>
      <c r="D330" s="13" t="s">
        <v>207</v>
      </c>
      <c r="E330" s="4">
        <v>300000</v>
      </c>
      <c r="F330" s="44">
        <f t="shared" si="29"/>
        <v>330000</v>
      </c>
    </row>
    <row r="331" spans="1:6" x14ac:dyDescent="0.3">
      <c r="B331" s="40">
        <v>3.5999999999999997E-2</v>
      </c>
      <c r="C331" s="13" t="s">
        <v>14</v>
      </c>
      <c r="D331" s="13" t="s">
        <v>34</v>
      </c>
      <c r="E331" s="4">
        <v>200000</v>
      </c>
      <c r="F331" s="44">
        <f t="shared" si="29"/>
        <v>7199.9999999999991</v>
      </c>
    </row>
    <row r="332" spans="1:6" x14ac:dyDescent="0.3">
      <c r="B332" s="40">
        <v>9.3000000000000007</v>
      </c>
      <c r="C332" s="13" t="s">
        <v>72</v>
      </c>
      <c r="D332" s="13" t="s">
        <v>33</v>
      </c>
      <c r="E332" s="4">
        <v>1500</v>
      </c>
      <c r="F332" s="44">
        <f t="shared" si="29"/>
        <v>13950.000000000002</v>
      </c>
    </row>
    <row r="333" spans="1:6" x14ac:dyDescent="0.3">
      <c r="D333" s="13" t="s">
        <v>35</v>
      </c>
      <c r="E333" s="42"/>
      <c r="F333" s="44">
        <f>SUM(F326:F332)*10%</f>
        <v>53135</v>
      </c>
    </row>
    <row r="334" spans="1:6" x14ac:dyDescent="0.3">
      <c r="D334" s="38" t="s">
        <v>45</v>
      </c>
      <c r="E334" s="42"/>
      <c r="F334" s="44">
        <f>SUM(F326:F333)</f>
        <v>584485</v>
      </c>
    </row>
    <row r="336" spans="1:6" x14ac:dyDescent="0.3">
      <c r="A336" s="1">
        <v>33</v>
      </c>
      <c r="B336" s="41" t="s">
        <v>211</v>
      </c>
    </row>
    <row r="337" spans="1:6" x14ac:dyDescent="0.3">
      <c r="B337" s="40">
        <v>0.7</v>
      </c>
      <c r="C337" s="13" t="s">
        <v>15</v>
      </c>
      <c r="D337" s="13" t="s">
        <v>22</v>
      </c>
      <c r="E337" s="4">
        <v>110000</v>
      </c>
      <c r="F337" s="44">
        <f>B337*E337</f>
        <v>77000</v>
      </c>
    </row>
    <row r="338" spans="1:6" x14ac:dyDescent="0.3">
      <c r="B338" s="40">
        <v>3.5000000000000003E-2</v>
      </c>
      <c r="C338" s="13" t="s">
        <v>15</v>
      </c>
      <c r="D338" s="13" t="s">
        <v>17</v>
      </c>
      <c r="E338" s="4">
        <v>120000</v>
      </c>
      <c r="F338" s="44">
        <f t="shared" ref="F338:F343" si="30">B338*E338</f>
        <v>4200</v>
      </c>
    </row>
    <row r="339" spans="1:6" x14ac:dyDescent="0.3">
      <c r="B339" s="40">
        <v>0.35</v>
      </c>
      <c r="C339" s="13" t="s">
        <v>15</v>
      </c>
      <c r="D339" s="13" t="s">
        <v>23</v>
      </c>
      <c r="E339" s="4">
        <v>130000</v>
      </c>
      <c r="F339" s="44">
        <f>B339*E339</f>
        <v>45500</v>
      </c>
    </row>
    <row r="340" spans="1:6" x14ac:dyDescent="0.3">
      <c r="B340" s="40">
        <v>3.5000000000000003E-2</v>
      </c>
      <c r="C340" s="13" t="s">
        <v>15</v>
      </c>
      <c r="D340" s="13" t="s">
        <v>24</v>
      </c>
      <c r="E340" s="4">
        <v>140000</v>
      </c>
      <c r="F340" s="44">
        <f t="shared" si="30"/>
        <v>4900.0000000000009</v>
      </c>
    </row>
    <row r="341" spans="1:6" x14ac:dyDescent="0.3">
      <c r="B341" s="40">
        <v>1.1000000000000001</v>
      </c>
      <c r="C341" s="13" t="s">
        <v>208</v>
      </c>
      <c r="D341" s="13" t="s">
        <v>207</v>
      </c>
      <c r="E341" s="4">
        <v>120000</v>
      </c>
      <c r="F341" s="44">
        <f t="shared" si="30"/>
        <v>132000</v>
      </c>
    </row>
    <row r="342" spans="1:6" x14ac:dyDescent="0.3">
      <c r="B342" s="40">
        <v>4.4999999999999998E-2</v>
      </c>
      <c r="C342" s="13" t="s">
        <v>14</v>
      </c>
      <c r="D342" s="13" t="s">
        <v>34</v>
      </c>
      <c r="E342" s="4">
        <v>200000</v>
      </c>
      <c r="F342" s="44">
        <f t="shared" si="30"/>
        <v>9000</v>
      </c>
    </row>
    <row r="343" spans="1:6" x14ac:dyDescent="0.3">
      <c r="B343" s="40">
        <v>9.8000000000000007</v>
      </c>
      <c r="C343" s="13" t="s">
        <v>72</v>
      </c>
      <c r="D343" s="13" t="s">
        <v>33</v>
      </c>
      <c r="E343" s="4">
        <v>1500</v>
      </c>
      <c r="F343" s="44">
        <f t="shared" si="30"/>
        <v>14700.000000000002</v>
      </c>
    </row>
    <row r="344" spans="1:6" x14ac:dyDescent="0.3">
      <c r="D344" s="13" t="s">
        <v>35</v>
      </c>
      <c r="E344" s="42"/>
      <c r="F344" s="44">
        <f>SUM(F337:F343)*10%</f>
        <v>28730</v>
      </c>
    </row>
    <row r="345" spans="1:6" x14ac:dyDescent="0.3">
      <c r="D345" s="38" t="s">
        <v>45</v>
      </c>
      <c r="E345" s="42"/>
      <c r="F345" s="44">
        <f>SUM(F337:F344)</f>
        <v>316030</v>
      </c>
    </row>
    <row r="347" spans="1:6" x14ac:dyDescent="0.3">
      <c r="A347" s="1">
        <v>34</v>
      </c>
      <c r="B347" s="130" t="s">
        <v>214</v>
      </c>
      <c r="C347" s="123"/>
      <c r="D347" s="123"/>
      <c r="E347" s="126"/>
      <c r="F347" s="126"/>
    </row>
    <row r="348" spans="1:6" x14ac:dyDescent="0.3">
      <c r="B348" s="127">
        <v>0.12</v>
      </c>
      <c r="C348" s="128" t="s">
        <v>15</v>
      </c>
      <c r="D348" s="128" t="s">
        <v>22</v>
      </c>
      <c r="E348" s="126">
        <v>110000</v>
      </c>
      <c r="F348" s="124">
        <f>B348*E348</f>
        <v>13200</v>
      </c>
    </row>
    <row r="349" spans="1:6" x14ac:dyDescent="0.3">
      <c r="B349" s="127">
        <f>+B348*0.1</f>
        <v>1.2E-2</v>
      </c>
      <c r="C349" s="128" t="s">
        <v>15</v>
      </c>
      <c r="D349" s="128" t="s">
        <v>17</v>
      </c>
      <c r="E349" s="126">
        <v>120000</v>
      </c>
      <c r="F349" s="124">
        <f t="shared" ref="F349:F353" si="31">B349*E349</f>
        <v>1440</v>
      </c>
    </row>
    <row r="350" spans="1:6" x14ac:dyDescent="0.3">
      <c r="B350" s="129">
        <v>0.18</v>
      </c>
      <c r="C350" s="128" t="s">
        <v>15</v>
      </c>
      <c r="D350" s="128" t="s">
        <v>145</v>
      </c>
      <c r="E350" s="126">
        <v>130000</v>
      </c>
      <c r="F350" s="124">
        <f t="shared" si="31"/>
        <v>23400</v>
      </c>
    </row>
    <row r="351" spans="1:6" x14ac:dyDescent="0.3">
      <c r="B351" s="129">
        <v>1.7999999999999999E-2</v>
      </c>
      <c r="C351" s="128" t="s">
        <v>15</v>
      </c>
      <c r="D351" s="128" t="s">
        <v>24</v>
      </c>
      <c r="E351" s="126">
        <v>140000</v>
      </c>
      <c r="F351" s="124">
        <f t="shared" si="31"/>
        <v>2520</v>
      </c>
    </row>
    <row r="352" spans="1:6" x14ac:dyDescent="0.3">
      <c r="B352" s="129">
        <v>1.05</v>
      </c>
      <c r="C352" s="128" t="s">
        <v>104</v>
      </c>
      <c r="D352" s="123" t="s">
        <v>215</v>
      </c>
      <c r="E352" s="126">
        <v>22500</v>
      </c>
      <c r="F352" s="124">
        <f t="shared" si="31"/>
        <v>23625</v>
      </c>
    </row>
    <row r="353" spans="1:6" x14ac:dyDescent="0.3">
      <c r="B353" s="129">
        <v>0.01</v>
      </c>
      <c r="C353" s="128" t="s">
        <v>67</v>
      </c>
      <c r="D353" s="123" t="s">
        <v>69</v>
      </c>
      <c r="E353" s="126">
        <v>17500</v>
      </c>
      <c r="F353" s="124">
        <f t="shared" si="31"/>
        <v>175</v>
      </c>
    </row>
    <row r="354" spans="1:6" x14ac:dyDescent="0.3">
      <c r="B354" s="129"/>
      <c r="C354" s="123"/>
      <c r="D354" s="123" t="s">
        <v>35</v>
      </c>
      <c r="E354" s="126"/>
      <c r="F354" s="124">
        <f>SUM(F348:F353)*10%</f>
        <v>6436</v>
      </c>
    </row>
    <row r="355" spans="1:6" x14ac:dyDescent="0.3">
      <c r="B355" s="129"/>
      <c r="C355" s="123"/>
      <c r="D355" s="125" t="s">
        <v>45</v>
      </c>
      <c r="E355" s="126"/>
      <c r="F355" s="124">
        <f>SUM(F348:F354)</f>
        <v>70796</v>
      </c>
    </row>
    <row r="357" spans="1:6" x14ac:dyDescent="0.3">
      <c r="A357" s="1">
        <v>35</v>
      </c>
      <c r="B357" s="29" t="s">
        <v>218</v>
      </c>
    </row>
    <row r="358" spans="1:6" x14ac:dyDescent="0.3">
      <c r="B358" s="40">
        <v>0.4</v>
      </c>
      <c r="C358" s="13" t="s">
        <v>15</v>
      </c>
      <c r="D358" s="13" t="s">
        <v>22</v>
      </c>
      <c r="E358" s="4">
        <v>110000</v>
      </c>
      <c r="F358" s="124">
        <f>B358*E358</f>
        <v>44000</v>
      </c>
    </row>
    <row r="359" spans="1:6" x14ac:dyDescent="0.3">
      <c r="B359" s="40">
        <v>4.4999999999999998E-2</v>
      </c>
      <c r="C359" s="13" t="s">
        <v>15</v>
      </c>
      <c r="D359" s="13" t="s">
        <v>17</v>
      </c>
      <c r="E359" s="4">
        <v>120000</v>
      </c>
      <c r="F359" s="124">
        <f t="shared" ref="F359:F364" si="32">B359*E359</f>
        <v>5400</v>
      </c>
    </row>
    <row r="360" spans="1:6" x14ac:dyDescent="0.3">
      <c r="B360" s="40">
        <v>0.45</v>
      </c>
      <c r="C360" s="13" t="s">
        <v>15</v>
      </c>
      <c r="D360" s="13" t="s">
        <v>23</v>
      </c>
      <c r="E360" s="4">
        <v>130000</v>
      </c>
      <c r="F360" s="124">
        <f t="shared" si="32"/>
        <v>58500</v>
      </c>
    </row>
    <row r="361" spans="1:6" x14ac:dyDescent="0.3">
      <c r="B361" s="40">
        <v>4.4999999999999998E-2</v>
      </c>
      <c r="C361" s="13" t="s">
        <v>15</v>
      </c>
      <c r="D361" s="13" t="s">
        <v>24</v>
      </c>
      <c r="E361" s="4">
        <v>140000</v>
      </c>
      <c r="F361" s="124">
        <f t="shared" si="32"/>
        <v>6300</v>
      </c>
    </row>
    <row r="362" spans="1:6" x14ac:dyDescent="0.3">
      <c r="B362" s="40">
        <v>1</v>
      </c>
      <c r="C362" s="13" t="s">
        <v>208</v>
      </c>
      <c r="D362" s="13" t="s">
        <v>207</v>
      </c>
      <c r="E362" s="4">
        <v>145000</v>
      </c>
      <c r="F362" s="124">
        <f t="shared" si="32"/>
        <v>145000</v>
      </c>
    </row>
    <row r="363" spans="1:6" x14ac:dyDescent="0.3">
      <c r="B363" s="40">
        <v>1.7999999999999999E-2</v>
      </c>
      <c r="C363" s="13" t="s">
        <v>14</v>
      </c>
      <c r="D363" s="13" t="s">
        <v>34</v>
      </c>
      <c r="E363" s="4">
        <v>200000</v>
      </c>
      <c r="F363" s="124">
        <f t="shared" si="32"/>
        <v>3599.9999999999995</v>
      </c>
    </row>
    <row r="364" spans="1:6" x14ac:dyDescent="0.3">
      <c r="B364" s="40">
        <v>9.3000000000000007</v>
      </c>
      <c r="C364" s="13" t="s">
        <v>72</v>
      </c>
      <c r="D364" s="13" t="s">
        <v>33</v>
      </c>
      <c r="E364" s="4">
        <v>1500</v>
      </c>
      <c r="F364" s="124">
        <f t="shared" si="32"/>
        <v>13950.000000000002</v>
      </c>
    </row>
    <row r="365" spans="1:6" x14ac:dyDescent="0.3">
      <c r="D365" s="123" t="s">
        <v>35</v>
      </c>
      <c r="F365" s="124">
        <f>SUM(F358:F364)*10%</f>
        <v>27675</v>
      </c>
    </row>
    <row r="366" spans="1:6" x14ac:dyDescent="0.3">
      <c r="D366" s="125" t="s">
        <v>45</v>
      </c>
      <c r="F366" s="124">
        <f>SUM(F358:F365)</f>
        <v>304425</v>
      </c>
    </row>
    <row r="368" spans="1:6" x14ac:dyDescent="0.3">
      <c r="A368" s="1">
        <v>36</v>
      </c>
      <c r="B368" s="29" t="s">
        <v>221</v>
      </c>
    </row>
    <row r="369" spans="1:6" x14ac:dyDescent="0.3">
      <c r="B369" s="40">
        <v>8.1000000000000003E-2</v>
      </c>
      <c r="C369" s="13" t="s">
        <v>15</v>
      </c>
      <c r="D369" s="13" t="s">
        <v>22</v>
      </c>
      <c r="E369" s="4">
        <v>110000</v>
      </c>
      <c r="F369" s="124">
        <f>B369*E369</f>
        <v>8910</v>
      </c>
    </row>
    <row r="370" spans="1:6" x14ac:dyDescent="0.3">
      <c r="B370" s="40">
        <v>4.1000000000000003E-3</v>
      </c>
      <c r="C370" s="13" t="s">
        <v>15</v>
      </c>
      <c r="D370" s="13" t="s">
        <v>17</v>
      </c>
      <c r="E370" s="4">
        <v>120000</v>
      </c>
      <c r="F370" s="124">
        <f t="shared" ref="F370:F374" si="33">B370*E370</f>
        <v>492.00000000000006</v>
      </c>
    </row>
    <row r="371" spans="1:6" x14ac:dyDescent="0.3">
      <c r="B371" s="40">
        <v>0.13500000000000001</v>
      </c>
      <c r="C371" s="13" t="s">
        <v>15</v>
      </c>
      <c r="D371" s="13" t="s">
        <v>23</v>
      </c>
      <c r="E371" s="4">
        <v>130000</v>
      </c>
      <c r="F371" s="124">
        <f t="shared" si="33"/>
        <v>17550</v>
      </c>
    </row>
    <row r="372" spans="1:6" x14ac:dyDescent="0.3">
      <c r="B372" s="40">
        <v>1.35E-2</v>
      </c>
      <c r="C372" s="13" t="s">
        <v>15</v>
      </c>
      <c r="D372" s="13" t="s">
        <v>24</v>
      </c>
      <c r="E372" s="4">
        <v>140000</v>
      </c>
      <c r="F372" s="124">
        <f t="shared" si="33"/>
        <v>1890</v>
      </c>
    </row>
    <row r="373" spans="1:6" x14ac:dyDescent="0.3">
      <c r="B373" s="40">
        <v>1</v>
      </c>
      <c r="C373" s="13" t="s">
        <v>114</v>
      </c>
      <c r="D373" s="13" t="s">
        <v>222</v>
      </c>
      <c r="E373" s="4">
        <v>95000</v>
      </c>
      <c r="F373" s="124">
        <f t="shared" si="33"/>
        <v>95000</v>
      </c>
    </row>
    <row r="374" spans="1:6" x14ac:dyDescent="0.3">
      <c r="B374" s="40">
        <v>1</v>
      </c>
      <c r="D374" s="13" t="s">
        <v>107</v>
      </c>
      <c r="E374" s="4">
        <v>33250</v>
      </c>
      <c r="F374" s="124">
        <f t="shared" si="33"/>
        <v>33250</v>
      </c>
    </row>
    <row r="375" spans="1:6" x14ac:dyDescent="0.3">
      <c r="D375" s="123" t="s">
        <v>35</v>
      </c>
      <c r="F375" s="124">
        <f>SUM(F369:F374)*10%</f>
        <v>15709.2</v>
      </c>
    </row>
    <row r="376" spans="1:6" x14ac:dyDescent="0.3">
      <c r="D376" s="125" t="s">
        <v>45</v>
      </c>
      <c r="F376" s="124">
        <f>SUM(F369:F375)</f>
        <v>172801.2</v>
      </c>
    </row>
    <row r="378" spans="1:6" x14ac:dyDescent="0.3">
      <c r="A378" s="1">
        <v>37</v>
      </c>
      <c r="B378" s="29" t="s">
        <v>256</v>
      </c>
    </row>
    <row r="379" spans="1:6" x14ac:dyDescent="0.3">
      <c r="B379" s="40">
        <v>0.12</v>
      </c>
      <c r="C379" s="13" t="s">
        <v>14</v>
      </c>
      <c r="D379" s="13" t="s">
        <v>123</v>
      </c>
      <c r="E379" s="4">
        <v>274200</v>
      </c>
      <c r="F379" s="124">
        <f>B379*E379</f>
        <v>32904</v>
      </c>
    </row>
    <row r="380" spans="1:6" x14ac:dyDescent="0.3">
      <c r="B380" s="40">
        <v>0.24</v>
      </c>
      <c r="C380" s="13" t="s">
        <v>14</v>
      </c>
      <c r="D380" s="13" t="s">
        <v>125</v>
      </c>
      <c r="E380" s="4">
        <v>1056157.5132275133</v>
      </c>
      <c r="F380" s="124">
        <f t="shared" ref="F380:F382" si="34">B380*E380</f>
        <v>253477.80317460318</v>
      </c>
    </row>
    <row r="381" spans="1:6" x14ac:dyDescent="0.3">
      <c r="B381" s="40">
        <v>1</v>
      </c>
      <c r="C381" s="13" t="s">
        <v>64</v>
      </c>
      <c r="D381" s="13" t="s">
        <v>257</v>
      </c>
      <c r="E381" s="4">
        <v>138050</v>
      </c>
      <c r="F381" s="124">
        <f t="shared" si="34"/>
        <v>138050</v>
      </c>
    </row>
    <row r="382" spans="1:6" x14ac:dyDescent="0.3">
      <c r="B382" s="40">
        <v>1</v>
      </c>
      <c r="C382" s="13" t="s">
        <v>64</v>
      </c>
      <c r="D382" s="13" t="s">
        <v>258</v>
      </c>
      <c r="E382" s="4">
        <v>70560</v>
      </c>
      <c r="F382" s="124">
        <f t="shared" si="34"/>
        <v>70560</v>
      </c>
    </row>
    <row r="383" spans="1:6" x14ac:dyDescent="0.3">
      <c r="D383" s="123" t="s">
        <v>35</v>
      </c>
      <c r="F383" s="124">
        <f>SUM(F377:F382)*10%</f>
        <v>49499.180317460319</v>
      </c>
    </row>
    <row r="384" spans="1:6" x14ac:dyDescent="0.3">
      <c r="D384" s="125" t="s">
        <v>45</v>
      </c>
      <c r="F384" s="124">
        <f>SUM(F377:F383)</f>
        <v>544490.98349206347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2023-11-12T09:10:04Z</dcterms:modified>
</cp:coreProperties>
</file>