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williammollers/Desktop/DATA_ANALYTICS/IRONHACK/CLASS/PROJECTS/FINAL_PROJECT/NORTHERN_IRELAND/TABLES_I_AM_USING/MY_ADDITIONS/"/>
    </mc:Choice>
  </mc:AlternateContent>
  <xr:revisionPtr revIDLastSave="0" documentId="13_ncr:1_{928C9AB9-7EB7-C944-917C-CCC7CF9E1C38}" xr6:coauthVersionLast="45" xr6:coauthVersionMax="46" xr10:uidLastSave="{00000000-0000-0000-0000-000000000000}"/>
  <bookViews>
    <workbookView xWindow="1440" yWindow="460" windowWidth="19420" windowHeight="10420" activeTab="1" xr2:uid="{00000000-000D-0000-FFFF-FFFF00000000}"/>
  </bookViews>
  <sheets>
    <sheet name="all_uk_electorates_2019" sheetId="1" r:id="rId1"/>
    <sheet name="all_uk_electorate_data_transpos" sheetId="4" r:id="rId2"/>
    <sheet name="Reunifcation and Brexit" sheetId="5" r:id="rId3"/>
    <sheet name="%of_votes_for_parties_reunifica" sheetId="3" r:id="rId4"/>
    <sheet name="%votes_for_parties_support_brex" sheetId="7" r:id="rId5"/>
    <sheet name="transposed_with_All" sheetId="6" r:id="rId6"/>
    <sheet name="MeteData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0" i="4" l="1"/>
  <c r="AE19" i="4"/>
  <c r="AE18" i="4"/>
  <c r="AE17" i="4"/>
  <c r="AE16" i="4"/>
  <c r="AE15" i="4"/>
  <c r="AE14" i="4"/>
  <c r="AE13" i="4"/>
  <c r="AE12" i="4"/>
  <c r="AE11" i="4"/>
  <c r="AE10" i="4"/>
  <c r="AE9" i="4"/>
  <c r="AE8" i="4"/>
  <c r="AE7" i="4"/>
  <c r="AE6" i="4"/>
  <c r="AE5" i="4"/>
  <c r="AE4" i="4"/>
  <c r="AE3" i="4"/>
  <c r="AE2" i="4"/>
  <c r="AD20" i="4"/>
  <c r="AD19" i="4"/>
  <c r="AD18" i="4"/>
  <c r="AD17" i="4"/>
  <c r="AD16" i="4"/>
  <c r="AD15" i="4"/>
  <c r="AD14" i="4"/>
  <c r="AD13" i="4"/>
  <c r="AD12" i="4"/>
  <c r="AD11" i="4"/>
  <c r="AD10" i="4"/>
  <c r="AD9" i="4"/>
  <c r="AD8" i="4"/>
  <c r="AD7" i="4"/>
  <c r="AD6" i="4"/>
  <c r="AD5" i="4"/>
  <c r="AD4" i="4"/>
  <c r="AD3" i="4"/>
  <c r="AD2" i="4"/>
  <c r="AC20" i="4"/>
  <c r="AC19" i="4"/>
  <c r="AC18" i="4"/>
  <c r="AC17" i="4"/>
  <c r="AC16" i="4"/>
  <c r="AC15" i="4"/>
  <c r="AC14" i="4"/>
  <c r="AC13" i="4"/>
  <c r="AC12" i="4"/>
  <c r="AC11" i="4"/>
  <c r="AC10" i="4"/>
  <c r="AC9" i="4"/>
  <c r="AC8" i="4"/>
  <c r="AC7" i="4"/>
  <c r="AC6" i="4"/>
  <c r="AC5" i="4"/>
  <c r="AC4" i="4"/>
  <c r="AC3" i="4"/>
  <c r="AC2" i="4"/>
  <c r="AB20" i="4"/>
  <c r="AB19" i="4"/>
  <c r="AB18" i="4"/>
  <c r="AB17" i="4"/>
  <c r="AB16" i="4"/>
  <c r="AB15" i="4"/>
  <c r="AB14" i="4"/>
  <c r="AB13" i="4"/>
  <c r="AB12" i="4"/>
  <c r="AB11" i="4"/>
  <c r="AB10" i="4"/>
  <c r="AB9" i="4"/>
  <c r="AB8" i="4"/>
  <c r="AB7" i="4"/>
  <c r="AB6" i="4"/>
  <c r="AB5" i="4"/>
  <c r="AB4" i="4"/>
  <c r="AB3" i="4"/>
  <c r="AB2" i="4"/>
  <c r="Y20" i="4"/>
  <c r="Y19" i="4"/>
  <c r="Y18" i="4"/>
  <c r="Y17" i="4"/>
  <c r="Y16" i="4"/>
  <c r="Y15" i="4"/>
  <c r="Y14" i="4"/>
  <c r="Y13" i="4"/>
  <c r="Y12" i="4"/>
  <c r="Y11" i="4"/>
  <c r="Y10" i="4"/>
  <c r="Y9" i="4"/>
  <c r="Y8" i="4"/>
  <c r="Y7" i="4"/>
  <c r="Y6" i="4"/>
  <c r="Y5" i="4"/>
  <c r="Y4" i="4"/>
  <c r="Y3" i="4"/>
  <c r="X20" i="4"/>
  <c r="X19" i="4"/>
  <c r="X18" i="4"/>
  <c r="X17" i="4"/>
  <c r="X16" i="4"/>
  <c r="X15" i="4"/>
  <c r="X14" i="4"/>
  <c r="X13" i="4"/>
  <c r="X12" i="4"/>
  <c r="X11" i="4"/>
  <c r="X10" i="4"/>
  <c r="X9" i="4"/>
  <c r="X8" i="4"/>
  <c r="X7" i="4"/>
  <c r="X6" i="4"/>
  <c r="X5" i="4"/>
  <c r="X4" i="4"/>
  <c r="X3" i="4"/>
  <c r="X2" i="4"/>
  <c r="U20" i="4"/>
  <c r="U19" i="4"/>
  <c r="U18" i="4"/>
  <c r="U17" i="4"/>
  <c r="U16" i="4"/>
  <c r="U15" i="4"/>
  <c r="U14" i="4"/>
  <c r="U13" i="4"/>
  <c r="U12" i="4"/>
  <c r="U11" i="4"/>
  <c r="U10" i="4"/>
  <c r="U9" i="4"/>
  <c r="U8" i="4"/>
  <c r="U7" i="4"/>
  <c r="U6" i="4"/>
  <c r="U5" i="4"/>
  <c r="U4" i="4"/>
  <c r="U3" i="4"/>
  <c r="U2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3" i="4"/>
  <c r="T2" i="4"/>
  <c r="AL2" i="4" l="1"/>
  <c r="AH2" i="4"/>
  <c r="AK19" i="4"/>
  <c r="AK18" i="4"/>
  <c r="AK17" i="4"/>
  <c r="AK16" i="4"/>
  <c r="AK15" i="4"/>
  <c r="AK14" i="4"/>
  <c r="AK13" i="4"/>
  <c r="AK12" i="4"/>
  <c r="AK11" i="4"/>
  <c r="AK10" i="4"/>
  <c r="AK9" i="4"/>
  <c r="AK8" i="4"/>
  <c r="AK7" i="4"/>
  <c r="AK6" i="4"/>
  <c r="AK5" i="4"/>
  <c r="AK4" i="4"/>
  <c r="AK3" i="4"/>
  <c r="AG19" i="4"/>
  <c r="AG18" i="4"/>
  <c r="AG17" i="4"/>
  <c r="AG16" i="4"/>
  <c r="AG15" i="4"/>
  <c r="AG14" i="4"/>
  <c r="AG13" i="4"/>
  <c r="AG12" i="4"/>
  <c r="AG11" i="4"/>
  <c r="AG10" i="4"/>
  <c r="AG9" i="4"/>
  <c r="AG8" i="4"/>
  <c r="AG7" i="4"/>
  <c r="AG6" i="4"/>
  <c r="AG5" i="4"/>
  <c r="AG4" i="4"/>
  <c r="AG3" i="4"/>
  <c r="AK2" i="4"/>
  <c r="AI19" i="4"/>
  <c r="AI18" i="4"/>
  <c r="AI17" i="4"/>
  <c r="AI16" i="4"/>
  <c r="AI15" i="4"/>
  <c r="AI14" i="4"/>
  <c r="AI13" i="4"/>
  <c r="AI12" i="4"/>
  <c r="AI11" i="4"/>
  <c r="AI10" i="4"/>
  <c r="AI9" i="4"/>
  <c r="AI8" i="4"/>
  <c r="AI7" i="4"/>
  <c r="AI6" i="4"/>
  <c r="AI5" i="4"/>
  <c r="AI4" i="4"/>
  <c r="AI3" i="4"/>
  <c r="AI2" i="4"/>
  <c r="AJ2" i="4" s="1"/>
  <c r="Z19" i="4"/>
  <c r="Z18" i="4"/>
  <c r="Z17" i="4"/>
  <c r="Z16" i="4"/>
  <c r="Z15" i="4"/>
  <c r="Z14" i="4"/>
  <c r="Z13" i="4"/>
  <c r="Z12" i="4"/>
  <c r="Z11" i="4"/>
  <c r="Z10" i="4"/>
  <c r="Z9" i="4"/>
  <c r="Z8" i="4"/>
  <c r="Z7" i="4"/>
  <c r="Z6" i="4"/>
  <c r="Z5" i="4"/>
  <c r="Z4" i="4"/>
  <c r="Z3" i="4"/>
  <c r="Z2" i="4"/>
  <c r="V19" i="4"/>
  <c r="V18" i="4"/>
  <c r="V17" i="4"/>
  <c r="V16" i="4"/>
  <c r="V15" i="4"/>
  <c r="V14" i="4"/>
  <c r="V13" i="4"/>
  <c r="V12" i="4"/>
  <c r="V11" i="4"/>
  <c r="V10" i="4"/>
  <c r="V9" i="4"/>
  <c r="V8" i="4"/>
  <c r="V7" i="4"/>
  <c r="V6" i="4"/>
  <c r="V5" i="4"/>
  <c r="V4" i="4"/>
  <c r="V3" i="4"/>
  <c r="V2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R4" i="4"/>
  <c r="R3" i="4"/>
  <c r="R2" i="4"/>
  <c r="B4" i="7"/>
  <c r="B3" i="7"/>
  <c r="B2" i="7"/>
  <c r="P20" i="4"/>
  <c r="O20" i="4"/>
  <c r="N20" i="4"/>
  <c r="M20" i="4"/>
  <c r="L20" i="4"/>
  <c r="K20" i="4"/>
  <c r="J20" i="4"/>
  <c r="I20" i="4"/>
  <c r="H20" i="4"/>
  <c r="G20" i="4"/>
  <c r="F20" i="4"/>
  <c r="AK20" i="4" l="1"/>
  <c r="Z20" i="4"/>
  <c r="AG20" i="4"/>
  <c r="AI20" i="4"/>
  <c r="R20" i="4"/>
  <c r="V20" i="4"/>
  <c r="L20" i="6"/>
  <c r="K20" i="6"/>
  <c r="J20" i="6"/>
  <c r="I20" i="6"/>
  <c r="H20" i="6"/>
  <c r="G20" i="6"/>
  <c r="F20" i="6"/>
  <c r="E20" i="6"/>
  <c r="D20" i="6"/>
  <c r="C20" i="6"/>
  <c r="B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M2" i="6"/>
  <c r="M20" i="6" l="1"/>
  <c r="I21" i="6" s="1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AL4" i="4" l="1"/>
  <c r="AJ4" i="4"/>
  <c r="AH4" i="4"/>
  <c r="AJ3" i="4"/>
  <c r="AH3" i="4"/>
  <c r="AL3" i="4"/>
  <c r="AL19" i="4"/>
  <c r="AH19" i="4"/>
  <c r="AJ19" i="4"/>
  <c r="AJ18" i="4"/>
  <c r="AH18" i="4"/>
  <c r="AL18" i="4"/>
  <c r="AJ17" i="4"/>
  <c r="AL17" i="4"/>
  <c r="AH17" i="4"/>
  <c r="AL16" i="4"/>
  <c r="AH16" i="4"/>
  <c r="AJ16" i="4"/>
  <c r="AL15" i="4"/>
  <c r="AH15" i="4"/>
  <c r="AJ15" i="4"/>
  <c r="AL14" i="4"/>
  <c r="AH14" i="4"/>
  <c r="AJ14" i="4"/>
  <c r="AL13" i="4"/>
  <c r="AH13" i="4"/>
  <c r="AJ13" i="4"/>
  <c r="AH12" i="4"/>
  <c r="AL12" i="4"/>
  <c r="AJ12" i="4"/>
  <c r="AL11" i="4"/>
  <c r="AH11" i="4"/>
  <c r="AJ11" i="4"/>
  <c r="AL10" i="4"/>
  <c r="AH10" i="4"/>
  <c r="AJ10" i="4"/>
  <c r="AL9" i="4"/>
  <c r="AH9" i="4"/>
  <c r="AJ9" i="4"/>
  <c r="AJ8" i="4"/>
  <c r="AH8" i="4"/>
  <c r="AL8" i="4"/>
  <c r="AL7" i="4"/>
  <c r="AJ7" i="4"/>
  <c r="AH7" i="4"/>
  <c r="AL6" i="4"/>
  <c r="AH6" i="4"/>
  <c r="AJ6" i="4"/>
  <c r="AH5" i="4"/>
  <c r="AJ5" i="4"/>
  <c r="AL5" i="4"/>
  <c r="S6" i="4"/>
  <c r="W6" i="4"/>
  <c r="AA6" i="4"/>
  <c r="S18" i="4"/>
  <c r="AA18" i="4"/>
  <c r="W18" i="4"/>
  <c r="S3" i="4"/>
  <c r="W3" i="4"/>
  <c r="AA3" i="4"/>
  <c r="W7" i="4"/>
  <c r="AA7" i="4"/>
  <c r="S7" i="4"/>
  <c r="AA11" i="4"/>
  <c r="W11" i="4"/>
  <c r="S11" i="4"/>
  <c r="AA15" i="4"/>
  <c r="S15" i="4"/>
  <c r="W15" i="4"/>
  <c r="S19" i="4"/>
  <c r="W19" i="4"/>
  <c r="AA19" i="4"/>
  <c r="S2" i="4"/>
  <c r="AA2" i="4"/>
  <c r="S10" i="4"/>
  <c r="W10" i="4"/>
  <c r="AA10" i="4"/>
  <c r="S4" i="4"/>
  <c r="W4" i="4"/>
  <c r="AA4" i="4"/>
  <c r="AA8" i="4"/>
  <c r="S8" i="4"/>
  <c r="W8" i="4"/>
  <c r="S12" i="4"/>
  <c r="AA12" i="4"/>
  <c r="W12" i="4"/>
  <c r="W16" i="4"/>
  <c r="S16" i="4"/>
  <c r="AA16" i="4"/>
  <c r="S14" i="4"/>
  <c r="AA14" i="4"/>
  <c r="W14" i="4"/>
  <c r="S5" i="4"/>
  <c r="AA5" i="4"/>
  <c r="W5" i="4"/>
  <c r="W9" i="4"/>
  <c r="S9" i="4"/>
  <c r="AA9" i="4"/>
  <c r="S13" i="4"/>
  <c r="W13" i="4"/>
  <c r="AA13" i="4"/>
  <c r="AA17" i="4"/>
  <c r="W17" i="4"/>
  <c r="S17" i="4"/>
  <c r="Q20" i="4"/>
  <c r="G21" i="6"/>
  <c r="E21" i="6"/>
  <c r="L21" i="6"/>
  <c r="C21" i="6"/>
  <c r="K21" i="6"/>
  <c r="H21" i="6"/>
  <c r="J21" i="6"/>
  <c r="F21" i="6"/>
  <c r="D21" i="6"/>
  <c r="B21" i="6"/>
  <c r="B4" i="3"/>
  <c r="B3" i="3"/>
  <c r="B2" i="3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X12" i="1"/>
  <c r="X11" i="1"/>
  <c r="X10" i="1"/>
  <c r="X9" i="1"/>
  <c r="X8" i="1"/>
  <c r="X7" i="1"/>
  <c r="X6" i="1"/>
  <c r="X5" i="1"/>
  <c r="X4" i="1"/>
  <c r="X3" i="1"/>
  <c r="X2" i="1"/>
  <c r="AJ20" i="4" l="1"/>
  <c r="AH20" i="4"/>
  <c r="AL20" i="4"/>
  <c r="AA20" i="4"/>
  <c r="S20" i="4"/>
  <c r="W20" i="4"/>
  <c r="Y2" i="1"/>
  <c r="Y6" i="1"/>
  <c r="X13" i="1"/>
  <c r="Y8" i="1" l="1"/>
  <c r="Y11" i="1"/>
  <c r="Y3" i="1"/>
  <c r="Y12" i="1"/>
  <c r="Y4" i="1"/>
  <c r="Y7" i="1"/>
  <c r="Y9" i="1"/>
  <c r="Y10" i="1"/>
  <c r="Y5" i="1"/>
</calcChain>
</file>

<file path=xl/sharedStrings.xml><?xml version="1.0" encoding="utf-8"?>
<sst xmlns="http://schemas.openxmlformats.org/spreadsheetml/2006/main" count="264" uniqueCount="129">
  <si>
    <t>party</t>
  </si>
  <si>
    <t>belfast_east</t>
  </si>
  <si>
    <t>belfast_north</t>
  </si>
  <si>
    <t>belfast_south</t>
  </si>
  <si>
    <t>belfast_west</t>
  </si>
  <si>
    <t>east_antrim</t>
  </si>
  <si>
    <t>east_londonderry</t>
  </si>
  <si>
    <t>fermanagh_and_south_tyrone</t>
  </si>
  <si>
    <t>foyle</t>
  </si>
  <si>
    <t>lagan_valley</t>
  </si>
  <si>
    <t>mid_ulster</t>
  </si>
  <si>
    <t>newry_and_armagh</t>
  </si>
  <si>
    <t>north_antrim</t>
  </si>
  <si>
    <t>north_down</t>
  </si>
  <si>
    <t>south_antrim</t>
  </si>
  <si>
    <t>south_down</t>
  </si>
  <si>
    <t>strangford</t>
  </si>
  <si>
    <t>upper_bann</t>
  </si>
  <si>
    <t>west_tyrone</t>
  </si>
  <si>
    <t>Alliance Party</t>
  </si>
  <si>
    <t>Ulster Unionist Party</t>
  </si>
  <si>
    <t>Democratic Unionist Party - D.U.P.</t>
  </si>
  <si>
    <t>Sinn Féin</t>
  </si>
  <si>
    <t>SDLP (Social Democratic &amp; Labour Party)</t>
  </si>
  <si>
    <t>Aontú</t>
  </si>
  <si>
    <t>People Before Profit Alliance</t>
  </si>
  <si>
    <t>Green Party Northern Ireland</t>
  </si>
  <si>
    <t>Conservative and Unionist Party</t>
  </si>
  <si>
    <t>Independent</t>
  </si>
  <si>
    <t>UKIP - Unionists for Brexit</t>
  </si>
  <si>
    <t>neutral</t>
  </si>
  <si>
    <t>no</t>
  </si>
  <si>
    <t>yes</t>
  </si>
  <si>
    <t>total_per_electorate</t>
  </si>
  <si>
    <t>total_per_party</t>
  </si>
  <si>
    <t>%_total_vote</t>
  </si>
  <si>
    <t>YES</t>
  </si>
  <si>
    <t xml:space="preserve">reunification_yes_no_neutral </t>
  </si>
  <si>
    <t>brexit_no_yes_mixed</t>
  </si>
  <si>
    <t>NAN /party didn't exist)</t>
  </si>
  <si>
    <t>mixed</t>
  </si>
  <si>
    <t>DEFINITION: reunification_yes_no_neutral</t>
  </si>
  <si>
    <t>From the opinion of an Irish and a Northern Irish colleague</t>
  </si>
  <si>
    <t>From party manifestos</t>
  </si>
  <si>
    <t>DEFINITION: brexit_no_yes_mixed</t>
  </si>
  <si>
    <t>ISSUES: reunification_yes_no_neutral</t>
  </si>
  <si>
    <t>Based off of 2 close friends</t>
  </si>
  <si>
    <t>Individual candidates may have different opinions</t>
  </si>
  <si>
    <t>Voters are not uniform and do not follow all policy of a party</t>
  </si>
  <si>
    <t>From party manifestos and articles from 2016</t>
  </si>
  <si>
    <t>ISSUES: brexit_no_yes_mixed</t>
  </si>
  <si>
    <t>Some of the party's have changed their stance</t>
  </si>
  <si>
    <t>Anti-Eu does not necessarily mean Anti-Reunification(e.g. People before profit)</t>
  </si>
  <si>
    <t>Pro-EU does not necessarily mean Pro-Reunification(e.g. UUP)</t>
  </si>
  <si>
    <t>All election Data was scraped from here:</t>
  </si>
  <si>
    <t>http://www.eoni.org.uk/Elections/Election-results-and-statistics/Election-results-and-statistics-2003-onwards/Elections-2019/UK-Parliamentary-Election-2019-Results</t>
  </si>
  <si>
    <t xml:space="preserve"> </t>
  </si>
  <si>
    <t>REUNIFICATION</t>
  </si>
  <si>
    <t>BREXIT</t>
  </si>
  <si>
    <t>electorate_code</t>
  </si>
  <si>
    <t>N06000001</t>
  </si>
  <si>
    <t>N06000002</t>
  </si>
  <si>
    <t>N06000003</t>
  </si>
  <si>
    <t>N06000004</t>
  </si>
  <si>
    <t>N06000005</t>
  </si>
  <si>
    <t>N06000006</t>
  </si>
  <si>
    <t>N06000007</t>
  </si>
  <si>
    <t>N06000008</t>
  </si>
  <si>
    <t>N06000009</t>
  </si>
  <si>
    <t>N06000010</t>
  </si>
  <si>
    <t>N06000011</t>
  </si>
  <si>
    <t>N06000012</t>
  </si>
  <si>
    <t>N06000013</t>
  </si>
  <si>
    <t>N06000014</t>
  </si>
  <si>
    <t>N06000015</t>
  </si>
  <si>
    <t>N06000016</t>
  </si>
  <si>
    <t>N06000017</t>
  </si>
  <si>
    <t>N06000018</t>
  </si>
  <si>
    <t>electorate_name</t>
  </si>
  <si>
    <t>Belfast East</t>
  </si>
  <si>
    <t>Belfast North</t>
  </si>
  <si>
    <t>Belfast South</t>
  </si>
  <si>
    <t>Belfast West</t>
  </si>
  <si>
    <t>East Antrim</t>
  </si>
  <si>
    <t>East Londonderry</t>
  </si>
  <si>
    <t>Fermanagh and South Tyrone</t>
  </si>
  <si>
    <t>Foyle</t>
  </si>
  <si>
    <t>Lagan Valley</t>
  </si>
  <si>
    <t>Mid Ulster</t>
  </si>
  <si>
    <t>Newry and Armagh</t>
  </si>
  <si>
    <t>North Antrim</t>
  </si>
  <si>
    <t>North Down</t>
  </si>
  <si>
    <t>South Antrim</t>
  </si>
  <si>
    <t>South Down</t>
  </si>
  <si>
    <t>Strangford</t>
  </si>
  <si>
    <t>Upper Bann</t>
  </si>
  <si>
    <t>West Tyrone</t>
  </si>
  <si>
    <t>total_votes__per_electorate_2019</t>
  </si>
  <si>
    <t>total</t>
  </si>
  <si>
    <t>Percentage of Votes</t>
  </si>
  <si>
    <t>against</t>
  </si>
  <si>
    <t>neither</t>
  </si>
  <si>
    <t>for</t>
  </si>
  <si>
    <t>Majority_for_against_reunification</t>
  </si>
  <si>
    <t xml:space="preserve">for </t>
  </si>
  <si>
    <t>Leave</t>
  </si>
  <si>
    <t>%leave</t>
  </si>
  <si>
    <t>remain</t>
  </si>
  <si>
    <t>%remain</t>
  </si>
  <si>
    <t>Majority_leave_remain_party</t>
  </si>
  <si>
    <t>Neutral_brexit</t>
  </si>
  <si>
    <t>%Neutral_brexit</t>
  </si>
  <si>
    <t>%Neutral_reunification_votes_cast</t>
  </si>
  <si>
    <t>Pro-Reunification_votes_cast</t>
  </si>
  <si>
    <t>Neutral_reunification_votes_cast</t>
  </si>
  <si>
    <t>%pro-reunification_votes_cast</t>
  </si>
  <si>
    <t>Pro-Union_votes_cast</t>
  </si>
  <si>
    <t>%pro-union_votes_cast</t>
  </si>
  <si>
    <t>2019 pop  18 or  as according to my calculation next sheet (i.e. potential voters)</t>
  </si>
  <si>
    <t>pop_registered_to_vote_2019</t>
  </si>
  <si>
    <t>eligible_not_registered_19</t>
  </si>
  <si>
    <t>%Neutral_reunification_registered_vote</t>
  </si>
  <si>
    <t>%Neutral_reunification_total_eligible</t>
  </si>
  <si>
    <t>%Pro-Reunification_registered_vote</t>
  </si>
  <si>
    <t>%Pro-Reunification_total_eligible</t>
  </si>
  <si>
    <t>%pro-union_registered_vote</t>
  </si>
  <si>
    <t>%pro-union_total_eligible</t>
  </si>
  <si>
    <t>didnt_vote_registered_to_vote_19</t>
  </si>
  <si>
    <t>didnt_vote_total_eligible_19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</si>
</sst>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/>
    <xf numFmtId="0" fontId="0" fillId="0" borderId="0" xfId="0" applyFont="1"/>
    <xf numFmtId="10" fontId="1" fillId="0" borderId="2" xfId="0" applyNumberFormat="1" applyFont="1" applyFill="1" applyBorder="1" applyAlignment="1">
      <alignment horizontal="center" vertical="top"/>
    </xf>
    <xf numFmtId="10" fontId="0" fillId="0" borderId="0" xfId="0" applyNumberFormat="1"/>
    <xf numFmtId="10" fontId="1" fillId="0" borderId="0" xfId="0" applyNumberFormat="1" applyFont="1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/>
    <xf numFmtId="9" fontId="0" fillId="0" borderId="0" xfId="0" applyNumberFormat="1"/>
    <xf numFmtId="9" fontId="1" fillId="0" borderId="0" xfId="0" applyNumberFormat="1" applyFont="1"/>
    <xf numFmtId="1" fontId="0" fillId="0" borderId="0" xfId="0" applyNumberFormat="1"/>
    <xf numFmtId="0" fontId="4" fillId="0" borderId="0" xfId="0" applyFont="1" applyAlignment="1">
      <alignment horizontal="left"/>
    </xf>
    <xf numFmtId="3" fontId="0" fillId="0" borderId="0" xfId="0" applyNumberFormat="1" applyAlignment="1">
      <alignment vertical="top"/>
    </xf>
    <xf numFmtId="164" fontId="5" fillId="0" borderId="0" xfId="0" applyNumberFormat="1" applyFont="1" applyAlignment="1">
      <alignment horizontal="right" vertical="top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9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9"/>
  <sheetViews>
    <sheetView workbookViewId="0">
      <selection activeCell="B13" sqref="B13"/>
    </sheetView>
  </sheetViews>
  <sheetFormatPr baseColWidth="10" defaultColWidth="8.83203125" defaultRowHeight="15" x14ac:dyDescent="0.2"/>
  <cols>
    <col min="1" max="1" width="34.5" bestFit="1" customWidth="1"/>
    <col min="2" max="5" width="32.33203125" customWidth="1"/>
    <col min="6" max="6" width="22.5" customWidth="1"/>
    <col min="24" max="24" width="23" style="4" customWidth="1"/>
    <col min="25" max="25" width="18.6640625" style="6" customWidth="1"/>
  </cols>
  <sheetData>
    <row r="1" spans="1:25" x14ac:dyDescent="0.2">
      <c r="A1" s="1" t="s">
        <v>0</v>
      </c>
      <c r="B1" s="1" t="s">
        <v>37</v>
      </c>
      <c r="C1" s="1"/>
      <c r="D1" s="1" t="s">
        <v>38</v>
      </c>
      <c r="E1" s="1"/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2" t="s">
        <v>34</v>
      </c>
      <c r="Y1" s="5" t="s">
        <v>35</v>
      </c>
    </row>
    <row r="2" spans="1:25" x14ac:dyDescent="0.2">
      <c r="A2" t="s">
        <v>19</v>
      </c>
      <c r="B2" t="s">
        <v>30</v>
      </c>
      <c r="D2" t="s">
        <v>31</v>
      </c>
      <c r="F2">
        <v>19055</v>
      </c>
      <c r="G2">
        <v>4824</v>
      </c>
      <c r="H2">
        <v>6786</v>
      </c>
      <c r="I2">
        <v>1882</v>
      </c>
      <c r="J2">
        <v>10165</v>
      </c>
      <c r="K2">
        <v>5921</v>
      </c>
      <c r="L2">
        <v>2650</v>
      </c>
      <c r="M2">
        <v>1267</v>
      </c>
      <c r="N2">
        <v>13087</v>
      </c>
      <c r="O2">
        <v>3526</v>
      </c>
      <c r="P2">
        <v>4211</v>
      </c>
      <c r="Q2">
        <v>6231</v>
      </c>
      <c r="R2">
        <v>18358</v>
      </c>
      <c r="S2">
        <v>8190</v>
      </c>
      <c r="T2">
        <v>6916</v>
      </c>
      <c r="U2">
        <v>10634</v>
      </c>
      <c r="V2">
        <v>6433</v>
      </c>
      <c r="W2">
        <v>3979</v>
      </c>
      <c r="X2" s="4">
        <f t="shared" ref="X2:X12" si="0">SUM(F2:W2)</f>
        <v>134115</v>
      </c>
      <c r="Y2" s="6">
        <f>X2/X13</f>
        <v>0.16784621449623607</v>
      </c>
    </row>
    <row r="3" spans="1:25" x14ac:dyDescent="0.2">
      <c r="A3" t="s">
        <v>20</v>
      </c>
      <c r="B3" t="s">
        <v>31</v>
      </c>
      <c r="D3" t="s">
        <v>31</v>
      </c>
      <c r="F3">
        <v>2516</v>
      </c>
      <c r="H3">
        <v>1259</v>
      </c>
      <c r="J3">
        <v>5475</v>
      </c>
      <c r="K3">
        <v>3599</v>
      </c>
      <c r="L3">
        <v>21929</v>
      </c>
      <c r="M3">
        <v>1088</v>
      </c>
      <c r="N3">
        <v>8606</v>
      </c>
      <c r="O3">
        <v>2611</v>
      </c>
      <c r="P3">
        <v>4204</v>
      </c>
      <c r="Q3">
        <v>8139</v>
      </c>
      <c r="R3">
        <v>4936</v>
      </c>
      <c r="S3">
        <v>12460</v>
      </c>
      <c r="T3">
        <v>3307</v>
      </c>
      <c r="U3">
        <v>4023</v>
      </c>
      <c r="V3">
        <v>6197</v>
      </c>
      <c r="W3">
        <v>2774</v>
      </c>
      <c r="X3" s="4">
        <f t="shared" si="0"/>
        <v>93123</v>
      </c>
      <c r="Y3" s="6">
        <f>X3/X13</f>
        <v>0.11654433159999249</v>
      </c>
    </row>
    <row r="4" spans="1:25" x14ac:dyDescent="0.2">
      <c r="A4" t="s">
        <v>21</v>
      </c>
      <c r="B4" t="s">
        <v>31</v>
      </c>
      <c r="D4" t="s">
        <v>32</v>
      </c>
      <c r="F4">
        <v>20874</v>
      </c>
      <c r="G4">
        <v>21135</v>
      </c>
      <c r="H4">
        <v>11678</v>
      </c>
      <c r="I4">
        <v>5220</v>
      </c>
      <c r="J4">
        <v>16871</v>
      </c>
      <c r="K4">
        <v>15765</v>
      </c>
      <c r="M4">
        <v>4773</v>
      </c>
      <c r="N4">
        <v>19586</v>
      </c>
      <c r="O4">
        <v>10936</v>
      </c>
      <c r="P4">
        <v>11000</v>
      </c>
      <c r="Q4">
        <v>20860</v>
      </c>
      <c r="R4">
        <v>15390</v>
      </c>
      <c r="S4">
        <v>15149</v>
      </c>
      <c r="T4">
        <v>7619</v>
      </c>
      <c r="U4">
        <v>17705</v>
      </c>
      <c r="V4">
        <v>20501</v>
      </c>
      <c r="W4">
        <v>9066</v>
      </c>
      <c r="X4" s="4">
        <f t="shared" si="0"/>
        <v>244128</v>
      </c>
      <c r="Y4" s="6">
        <f>X4/X13</f>
        <v>0.30552854380596595</v>
      </c>
    </row>
    <row r="5" spans="1:25" x14ac:dyDescent="0.2">
      <c r="A5" t="s">
        <v>22</v>
      </c>
      <c r="B5" t="s">
        <v>32</v>
      </c>
      <c r="D5" t="s">
        <v>31</v>
      </c>
      <c r="G5">
        <v>23078</v>
      </c>
      <c r="I5">
        <v>20866</v>
      </c>
      <c r="J5">
        <v>2120</v>
      </c>
      <c r="K5">
        <v>6128</v>
      </c>
      <c r="L5">
        <v>21986</v>
      </c>
      <c r="M5">
        <v>9771</v>
      </c>
      <c r="N5">
        <v>1098</v>
      </c>
      <c r="O5">
        <v>20473</v>
      </c>
      <c r="P5">
        <v>20287</v>
      </c>
      <c r="Q5">
        <v>5632</v>
      </c>
      <c r="S5">
        <v>4887</v>
      </c>
      <c r="T5">
        <v>16137</v>
      </c>
      <c r="U5">
        <v>555</v>
      </c>
      <c r="V5">
        <v>12291</v>
      </c>
      <c r="W5">
        <v>16544</v>
      </c>
      <c r="X5" s="4">
        <f t="shared" si="0"/>
        <v>181853</v>
      </c>
      <c r="Y5" s="6">
        <f>X5/X13</f>
        <v>0.22759078138003969</v>
      </c>
    </row>
    <row r="6" spans="1:25" x14ac:dyDescent="0.2">
      <c r="A6" t="s">
        <v>23</v>
      </c>
      <c r="B6" t="s">
        <v>32</v>
      </c>
      <c r="D6" t="s">
        <v>31</v>
      </c>
      <c r="H6">
        <v>27079</v>
      </c>
      <c r="I6">
        <v>2985</v>
      </c>
      <c r="J6">
        <v>902</v>
      </c>
      <c r="K6">
        <v>6158</v>
      </c>
      <c r="L6">
        <v>3446</v>
      </c>
      <c r="M6">
        <v>26881</v>
      </c>
      <c r="N6">
        <v>1758</v>
      </c>
      <c r="O6">
        <v>6384</v>
      </c>
      <c r="P6">
        <v>9449</v>
      </c>
      <c r="Q6">
        <v>2943</v>
      </c>
      <c r="S6">
        <v>2288</v>
      </c>
      <c r="T6">
        <v>14517</v>
      </c>
      <c r="U6">
        <v>1994</v>
      </c>
      <c r="V6">
        <v>4623</v>
      </c>
      <c r="W6">
        <v>7330</v>
      </c>
      <c r="X6" s="4">
        <f t="shared" si="0"/>
        <v>118737</v>
      </c>
      <c r="Y6" s="6">
        <f>X6/X13</f>
        <v>0.14860049935234376</v>
      </c>
    </row>
    <row r="7" spans="1:25" x14ac:dyDescent="0.2">
      <c r="A7" t="s">
        <v>24</v>
      </c>
      <c r="B7" t="s">
        <v>32</v>
      </c>
      <c r="D7" t="s">
        <v>39</v>
      </c>
      <c r="H7">
        <v>550</v>
      </c>
      <c r="I7">
        <v>1635</v>
      </c>
      <c r="K7">
        <v>1731</v>
      </c>
      <c r="M7">
        <v>2032</v>
      </c>
      <c r="P7">
        <v>1628</v>
      </c>
      <c r="T7">
        <v>1266</v>
      </c>
      <c r="W7">
        <v>972</v>
      </c>
      <c r="X7" s="4">
        <f t="shared" si="0"/>
        <v>9814</v>
      </c>
      <c r="Y7" s="6">
        <f>X7/X13</f>
        <v>1.2282315543123893E-2</v>
      </c>
    </row>
    <row r="8" spans="1:25" x14ac:dyDescent="0.2">
      <c r="A8" t="s">
        <v>25</v>
      </c>
      <c r="B8" t="s">
        <v>30</v>
      </c>
      <c r="D8" t="s">
        <v>32</v>
      </c>
      <c r="I8">
        <v>6194</v>
      </c>
      <c r="M8">
        <v>1332</v>
      </c>
      <c r="X8" s="4">
        <f t="shared" si="0"/>
        <v>7526</v>
      </c>
      <c r="Y8" s="6">
        <f>X8/X13</f>
        <v>9.41886150168641E-3</v>
      </c>
    </row>
    <row r="9" spans="1:25" x14ac:dyDescent="0.2">
      <c r="A9" t="s">
        <v>26</v>
      </c>
      <c r="B9" t="s">
        <v>30</v>
      </c>
      <c r="D9" t="s">
        <v>31</v>
      </c>
      <c r="J9">
        <v>685</v>
      </c>
      <c r="U9">
        <v>790</v>
      </c>
      <c r="W9">
        <v>521</v>
      </c>
      <c r="X9" s="4">
        <f t="shared" si="0"/>
        <v>1996</v>
      </c>
      <c r="Y9" s="6">
        <f>X9/X13</f>
        <v>2.4980132284568263E-3</v>
      </c>
    </row>
    <row r="10" spans="1:25" x14ac:dyDescent="0.2">
      <c r="A10" t="s">
        <v>27</v>
      </c>
      <c r="B10" t="s">
        <v>31</v>
      </c>
      <c r="D10" t="s">
        <v>40</v>
      </c>
      <c r="J10">
        <v>1043</v>
      </c>
      <c r="N10">
        <v>955</v>
      </c>
      <c r="R10">
        <v>1959</v>
      </c>
      <c r="U10">
        <v>1476</v>
      </c>
      <c r="X10" s="4">
        <f t="shared" si="0"/>
        <v>5433</v>
      </c>
      <c r="Y10" s="6">
        <f>X10/X13</f>
        <v>6.7994518387805292E-3</v>
      </c>
    </row>
    <row r="11" spans="1:25" x14ac:dyDescent="0.2">
      <c r="A11" t="s">
        <v>28</v>
      </c>
      <c r="B11" t="s">
        <v>30</v>
      </c>
      <c r="D11" t="s">
        <v>39</v>
      </c>
      <c r="L11">
        <v>751</v>
      </c>
      <c r="O11">
        <v>690</v>
      </c>
      <c r="Q11">
        <v>246</v>
      </c>
      <c r="X11" s="4">
        <f t="shared" si="0"/>
        <v>1687</v>
      </c>
      <c r="Y11" s="6">
        <f>X11/X13</f>
        <v>2.1112967517067462E-3</v>
      </c>
    </row>
    <row r="12" spans="1:25" x14ac:dyDescent="0.2">
      <c r="A12" t="s">
        <v>29</v>
      </c>
      <c r="B12" t="s">
        <v>31</v>
      </c>
      <c r="D12" t="s">
        <v>36</v>
      </c>
      <c r="N12">
        <v>315</v>
      </c>
      <c r="U12">
        <v>308</v>
      </c>
      <c r="X12" s="4">
        <f t="shared" si="0"/>
        <v>623</v>
      </c>
      <c r="Y12" s="6">
        <f>X12/X13</f>
        <v>7.7969050166763656E-4</v>
      </c>
    </row>
    <row r="13" spans="1:25" x14ac:dyDescent="0.2">
      <c r="A13" s="3" t="s">
        <v>33</v>
      </c>
      <c r="F13">
        <f t="shared" ref="F13:X13" si="1">SUM(F2:F12)</f>
        <v>42445</v>
      </c>
      <c r="G13">
        <f t="shared" si="1"/>
        <v>49037</v>
      </c>
      <c r="H13">
        <f t="shared" si="1"/>
        <v>47352</v>
      </c>
      <c r="I13">
        <f t="shared" si="1"/>
        <v>38782</v>
      </c>
      <c r="J13">
        <f t="shared" si="1"/>
        <v>37261</v>
      </c>
      <c r="K13">
        <f t="shared" si="1"/>
        <v>39302</v>
      </c>
      <c r="L13">
        <f t="shared" si="1"/>
        <v>50762</v>
      </c>
      <c r="M13">
        <f t="shared" si="1"/>
        <v>47144</v>
      </c>
      <c r="N13">
        <f t="shared" si="1"/>
        <v>45405</v>
      </c>
      <c r="O13">
        <f t="shared" si="1"/>
        <v>44620</v>
      </c>
      <c r="P13">
        <f t="shared" si="1"/>
        <v>50779</v>
      </c>
      <c r="Q13">
        <f t="shared" si="1"/>
        <v>44051</v>
      </c>
      <c r="R13">
        <f t="shared" si="1"/>
        <v>40643</v>
      </c>
      <c r="S13">
        <f t="shared" si="1"/>
        <v>42974</v>
      </c>
      <c r="T13">
        <f t="shared" si="1"/>
        <v>49762</v>
      </c>
      <c r="U13">
        <f t="shared" si="1"/>
        <v>37485</v>
      </c>
      <c r="V13">
        <f t="shared" si="1"/>
        <v>50045</v>
      </c>
      <c r="W13">
        <f t="shared" si="1"/>
        <v>41186</v>
      </c>
      <c r="X13">
        <f t="shared" si="1"/>
        <v>799035</v>
      </c>
    </row>
    <row r="18" spans="2:3" x14ac:dyDescent="0.2">
      <c r="B18" s="6"/>
      <c r="C18" s="6"/>
    </row>
    <row r="19" spans="2:3" x14ac:dyDescent="0.2">
      <c r="B19" s="6"/>
      <c r="C19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FA4D9-2704-EC4F-85AB-2CEF38002E32}">
  <dimension ref="A1:AM21"/>
  <sheetViews>
    <sheetView tabSelected="1" topLeftCell="Y9" workbookViewId="0">
      <selection activeCell="AB23" sqref="AB23"/>
    </sheetView>
  </sheetViews>
  <sheetFormatPr baseColWidth="10" defaultRowHeight="15" x14ac:dyDescent="0.2"/>
  <cols>
    <col min="1" max="1" width="26.33203125" customWidth="1"/>
    <col min="17" max="17" width="31.6640625" customWidth="1"/>
    <col min="19" max="19" width="17.1640625" style="14" customWidth="1"/>
    <col min="20" max="21" width="10.83203125" style="14"/>
    <col min="22" max="22" width="17" customWidth="1"/>
    <col min="23" max="25" width="17" style="14" customWidth="1"/>
    <col min="27" max="31" width="16.83203125" style="14" customWidth="1"/>
    <col min="32" max="32" width="29.1640625" customWidth="1"/>
    <col min="36" max="36" width="10.83203125" style="14"/>
    <col min="37" max="37" width="10.83203125" style="16"/>
    <col min="38" max="38" width="10.83203125" style="14"/>
    <col min="39" max="39" width="27.5" customWidth="1"/>
  </cols>
  <sheetData>
    <row r="1" spans="1:39" s="21" customFormat="1" ht="126" x14ac:dyDescent="0.2">
      <c r="A1" s="20" t="s">
        <v>78</v>
      </c>
      <c r="B1" s="11" t="s">
        <v>59</v>
      </c>
      <c r="C1" s="11" t="s">
        <v>118</v>
      </c>
      <c r="D1" s="11" t="s">
        <v>119</v>
      </c>
      <c r="E1" s="11" t="s">
        <v>120</v>
      </c>
      <c r="F1" s="21" t="s">
        <v>19</v>
      </c>
      <c r="G1" s="21" t="s">
        <v>20</v>
      </c>
      <c r="H1" s="21" t="s">
        <v>21</v>
      </c>
      <c r="I1" s="21" t="s">
        <v>22</v>
      </c>
      <c r="J1" s="21" t="s">
        <v>23</v>
      </c>
      <c r="K1" s="21" t="s">
        <v>24</v>
      </c>
      <c r="L1" s="21" t="s">
        <v>25</v>
      </c>
      <c r="M1" s="21" t="s">
        <v>26</v>
      </c>
      <c r="N1" s="21" t="s">
        <v>27</v>
      </c>
      <c r="O1" s="21" t="s">
        <v>28</v>
      </c>
      <c r="P1" s="21" t="s">
        <v>29</v>
      </c>
      <c r="Q1" s="22" t="s">
        <v>97</v>
      </c>
      <c r="R1" s="21" t="s">
        <v>114</v>
      </c>
      <c r="S1" s="23" t="s">
        <v>112</v>
      </c>
      <c r="T1" s="23" t="s">
        <v>121</v>
      </c>
      <c r="U1" s="23" t="s">
        <v>122</v>
      </c>
      <c r="V1" s="21" t="s">
        <v>113</v>
      </c>
      <c r="W1" s="23" t="s">
        <v>115</v>
      </c>
      <c r="X1" s="23" t="s">
        <v>123</v>
      </c>
      <c r="Y1" s="23" t="s">
        <v>124</v>
      </c>
      <c r="Z1" s="21" t="s">
        <v>116</v>
      </c>
      <c r="AA1" s="23" t="s">
        <v>117</v>
      </c>
      <c r="AB1" s="23" t="s">
        <v>125</v>
      </c>
      <c r="AC1" s="23" t="s">
        <v>126</v>
      </c>
      <c r="AD1" s="23" t="s">
        <v>127</v>
      </c>
      <c r="AE1" s="23" t="s">
        <v>128</v>
      </c>
      <c r="AF1" s="21" t="s">
        <v>103</v>
      </c>
      <c r="AG1" s="21" t="s">
        <v>110</v>
      </c>
      <c r="AH1" s="23" t="s">
        <v>111</v>
      </c>
      <c r="AI1" s="21" t="s">
        <v>105</v>
      </c>
      <c r="AJ1" s="23" t="s">
        <v>106</v>
      </c>
      <c r="AK1" s="24" t="s">
        <v>107</v>
      </c>
      <c r="AL1" s="23" t="s">
        <v>108</v>
      </c>
      <c r="AM1" s="21" t="s">
        <v>109</v>
      </c>
    </row>
    <row r="2" spans="1:39" x14ac:dyDescent="0.2">
      <c r="A2" s="12" t="s">
        <v>79</v>
      </c>
      <c r="B2" s="12" t="s">
        <v>60</v>
      </c>
      <c r="C2" s="18">
        <v>73904.626738492036</v>
      </c>
      <c r="D2" s="17">
        <v>66245</v>
      </c>
      <c r="E2" s="19">
        <v>7659.6267384920357</v>
      </c>
      <c r="F2">
        <v>19055</v>
      </c>
      <c r="G2">
        <v>2516</v>
      </c>
      <c r="H2">
        <v>20874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f t="shared" ref="Q2:Q19" si="0">SUM(F2:P2)</f>
        <v>42445</v>
      </c>
      <c r="R2">
        <f>L2+M2+O2+F2</f>
        <v>19055</v>
      </c>
      <c r="S2" s="14">
        <f>R2/Q2</f>
        <v>0.4489339144775592</v>
      </c>
      <c r="T2" s="14">
        <f>R2/D2</f>
        <v>0.28764435051702014</v>
      </c>
      <c r="U2" s="14">
        <f>R2/C2</f>
        <v>0.25783230145286035</v>
      </c>
      <c r="V2">
        <f>I2+J2+K2</f>
        <v>0</v>
      </c>
      <c r="W2" s="14">
        <v>0</v>
      </c>
      <c r="X2" s="14">
        <f>V2</f>
        <v>0</v>
      </c>
      <c r="Y2" s="14">
        <v>0</v>
      </c>
      <c r="Z2">
        <f>P2+N2+H2+G2</f>
        <v>23390</v>
      </c>
      <c r="AA2" s="14">
        <f>Z2/Q2</f>
        <v>0.55106608552244085</v>
      </c>
      <c r="AB2" s="14">
        <f>Z2/D2</f>
        <v>0.35308325156615594</v>
      </c>
      <c r="AC2" s="14">
        <f>Z2/C2</f>
        <v>0.31648898089647876</v>
      </c>
      <c r="AD2" s="14">
        <f>(D2-Q2)/D2</f>
        <v>0.35927239791682392</v>
      </c>
      <c r="AE2" s="14">
        <f>(C2-Q2)/C2</f>
        <v>0.4256787176506609</v>
      </c>
      <c r="AF2" t="s">
        <v>100</v>
      </c>
      <c r="AG2">
        <v>0</v>
      </c>
      <c r="AH2" s="14">
        <f>AG2/Q2</f>
        <v>0</v>
      </c>
      <c r="AI2">
        <f>all_uk_electorate_data_transpos!H2+all_uk_electorate_data_transpos!L2+all_uk_electorate_data_transpos!P2</f>
        <v>20874</v>
      </c>
      <c r="AJ2" s="14">
        <f>AI2/Q2</f>
        <v>0.49178937448462717</v>
      </c>
      <c r="AK2" s="16">
        <f t="shared" ref="AK2:AK20" si="1">F2+G2+I2+J2+K2+M2</f>
        <v>21571</v>
      </c>
      <c r="AL2" s="14">
        <f>AK2/Q2</f>
        <v>0.50821062551537288</v>
      </c>
      <c r="AM2" t="s">
        <v>107</v>
      </c>
    </row>
    <row r="3" spans="1:39" x14ac:dyDescent="0.2">
      <c r="A3" s="12" t="s">
        <v>80</v>
      </c>
      <c r="B3" s="12" t="s">
        <v>61</v>
      </c>
      <c r="C3" s="18">
        <v>80895.262780626159</v>
      </c>
      <c r="D3" s="17">
        <v>72225</v>
      </c>
      <c r="E3" s="19">
        <v>8670.2627806261589</v>
      </c>
      <c r="F3">
        <v>4824</v>
      </c>
      <c r="G3">
        <v>0</v>
      </c>
      <c r="H3">
        <v>21135</v>
      </c>
      <c r="I3">
        <v>23078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f t="shared" si="0"/>
        <v>49037</v>
      </c>
      <c r="R3">
        <f t="shared" ref="R3:R20" si="2">L3+M3+O3+F3</f>
        <v>4824</v>
      </c>
      <c r="S3" s="14">
        <f t="shared" ref="S3:S20" si="3">R3/Q3</f>
        <v>9.8374696657625868E-2</v>
      </c>
      <c r="T3" s="14">
        <f t="shared" ref="T3:T20" si="4">R3/D3</f>
        <v>6.6791277258566983E-2</v>
      </c>
      <c r="U3" s="14">
        <f t="shared" ref="U3:U20" si="5">R3/C3</f>
        <v>5.9632663696041713E-2</v>
      </c>
      <c r="V3">
        <f t="shared" ref="V3:V20" si="6">I3+J3+K3</f>
        <v>23078</v>
      </c>
      <c r="W3" s="14">
        <f>V3/Q3</f>
        <v>0.47062422252584785</v>
      </c>
      <c r="X3" s="14">
        <f>V3/D3</f>
        <v>0.31952924887504325</v>
      </c>
      <c r="Y3" s="14">
        <f>V3/C3</f>
        <v>0.28528246533525098</v>
      </c>
      <c r="Z3">
        <f t="shared" ref="Z3:Z20" si="7">P3+N3+H3+G3</f>
        <v>21135</v>
      </c>
      <c r="AA3" s="14">
        <f t="shared" ref="AA3:AA20" si="8">Z3/Q3</f>
        <v>0.43100108081652627</v>
      </c>
      <c r="AB3" s="14">
        <f t="shared" ref="AB3:AB20" si="9">Z3/D3</f>
        <v>0.29262720664589825</v>
      </c>
      <c r="AC3" s="14">
        <f t="shared" ref="AC3:AC20" si="10">Z3/C3</f>
        <v>0.26126375356878973</v>
      </c>
      <c r="AD3" s="14">
        <f t="shared" ref="AD3:AD20" si="11">(D3-Q3)/D3</f>
        <v>0.32105226722049152</v>
      </c>
      <c r="AE3" s="14">
        <f t="shared" ref="AE3:AE20" si="12">(C3-Q3)/C3</f>
        <v>0.3938211173999176</v>
      </c>
      <c r="AF3" t="s">
        <v>101</v>
      </c>
      <c r="AG3">
        <f>all_uk_electorate_data_transpos!N3+O3</f>
        <v>0</v>
      </c>
      <c r="AH3" s="14">
        <f t="shared" ref="AH3:AH20" si="13">AG3/Q3</f>
        <v>0</v>
      </c>
      <c r="AI3">
        <f>all_uk_electorate_data_transpos!H3+all_uk_electorate_data_transpos!L3+all_uk_electorate_data_transpos!P3</f>
        <v>21135</v>
      </c>
      <c r="AJ3" s="14">
        <f t="shared" ref="AJ3:AJ20" si="14">AI3/Q3</f>
        <v>0.43100108081652627</v>
      </c>
      <c r="AK3" s="16">
        <f t="shared" si="1"/>
        <v>27902</v>
      </c>
      <c r="AL3" s="14">
        <f t="shared" ref="AL3:AL20" si="15">AK3/Q3</f>
        <v>0.56899891918347367</v>
      </c>
      <c r="AM3" t="s">
        <v>107</v>
      </c>
    </row>
    <row r="4" spans="1:39" x14ac:dyDescent="0.2">
      <c r="A4" s="12" t="s">
        <v>81</v>
      </c>
      <c r="B4" s="12" t="s">
        <v>62</v>
      </c>
      <c r="C4" s="18">
        <v>89409.705559636408</v>
      </c>
      <c r="D4" s="17">
        <v>69984</v>
      </c>
      <c r="E4" s="19">
        <v>19425.705559636408</v>
      </c>
      <c r="F4">
        <v>6786</v>
      </c>
      <c r="G4">
        <v>1259</v>
      </c>
      <c r="H4">
        <v>11678</v>
      </c>
      <c r="I4">
        <v>0</v>
      </c>
      <c r="J4">
        <v>27079</v>
      </c>
      <c r="K4">
        <v>550</v>
      </c>
      <c r="L4">
        <v>0</v>
      </c>
      <c r="M4">
        <v>0</v>
      </c>
      <c r="N4">
        <v>0</v>
      </c>
      <c r="O4">
        <v>0</v>
      </c>
      <c r="P4">
        <v>0</v>
      </c>
      <c r="Q4">
        <f t="shared" si="0"/>
        <v>47352</v>
      </c>
      <c r="R4">
        <f t="shared" si="2"/>
        <v>6786</v>
      </c>
      <c r="S4" s="14">
        <f t="shared" si="3"/>
        <v>0.14330968068930564</v>
      </c>
      <c r="T4" s="14">
        <f t="shared" si="4"/>
        <v>9.6965020576131683E-2</v>
      </c>
      <c r="U4" s="14">
        <f t="shared" si="5"/>
        <v>7.5897800552242378E-2</v>
      </c>
      <c r="V4">
        <f t="shared" si="6"/>
        <v>27629</v>
      </c>
      <c r="W4" s="14">
        <f t="shared" ref="W4:W20" si="16">V4/Q4</f>
        <v>0.58348116235850656</v>
      </c>
      <c r="X4" s="14">
        <f t="shared" ref="X4:X20" si="17">V4/D4</f>
        <v>0.39479023776863281</v>
      </c>
      <c r="Y4" s="14">
        <f t="shared" ref="Y4:Y20" si="18">V4/C4</f>
        <v>0.30901566923930218</v>
      </c>
      <c r="Z4">
        <f t="shared" si="7"/>
        <v>12937</v>
      </c>
      <c r="AA4" s="14">
        <f t="shared" si="8"/>
        <v>0.27320915695218789</v>
      </c>
      <c r="AB4" s="14">
        <f t="shared" si="9"/>
        <v>0.18485653863740284</v>
      </c>
      <c r="AC4" s="14">
        <f t="shared" si="10"/>
        <v>0.14469346385858525</v>
      </c>
      <c r="AD4" s="14">
        <f t="shared" si="11"/>
        <v>0.32338820301783266</v>
      </c>
      <c r="AE4" s="14">
        <f t="shared" si="12"/>
        <v>0.47039306634987021</v>
      </c>
      <c r="AF4" t="s">
        <v>102</v>
      </c>
      <c r="AG4">
        <f>all_uk_electorate_data_transpos!N4+O4</f>
        <v>0</v>
      </c>
      <c r="AH4" s="14">
        <f t="shared" si="13"/>
        <v>0</v>
      </c>
      <c r="AI4">
        <f>all_uk_electorate_data_transpos!H4+all_uk_electorate_data_transpos!L4+all_uk_electorate_data_transpos!P4</f>
        <v>11678</v>
      </c>
      <c r="AJ4" s="14">
        <f t="shared" si="14"/>
        <v>0.24662105085318467</v>
      </c>
      <c r="AK4" s="16">
        <f t="shared" si="1"/>
        <v>35674</v>
      </c>
      <c r="AL4" s="14">
        <f t="shared" si="15"/>
        <v>0.75337894914681536</v>
      </c>
      <c r="AM4" t="s">
        <v>107</v>
      </c>
    </row>
    <row r="5" spans="1:39" x14ac:dyDescent="0.2">
      <c r="A5" s="12" t="s">
        <v>82</v>
      </c>
      <c r="B5" s="12" t="s">
        <v>63</v>
      </c>
      <c r="C5" s="18">
        <v>72657.806019748983</v>
      </c>
      <c r="D5" s="17">
        <v>65644</v>
      </c>
      <c r="E5" s="19">
        <v>7013.8060197489831</v>
      </c>
      <c r="F5">
        <v>1882</v>
      </c>
      <c r="G5">
        <v>0</v>
      </c>
      <c r="H5">
        <v>5220</v>
      </c>
      <c r="I5">
        <v>20866</v>
      </c>
      <c r="J5">
        <v>2985</v>
      </c>
      <c r="K5">
        <v>1635</v>
      </c>
      <c r="L5">
        <v>6194</v>
      </c>
      <c r="M5">
        <v>0</v>
      </c>
      <c r="N5">
        <v>0</v>
      </c>
      <c r="O5">
        <v>0</v>
      </c>
      <c r="P5">
        <v>0</v>
      </c>
      <c r="Q5">
        <f t="shared" si="0"/>
        <v>38782</v>
      </c>
      <c r="R5">
        <f t="shared" si="2"/>
        <v>8076</v>
      </c>
      <c r="S5" s="14">
        <f t="shared" si="3"/>
        <v>0.20824093651694084</v>
      </c>
      <c r="T5" s="14">
        <f t="shared" si="4"/>
        <v>0.12302723782828591</v>
      </c>
      <c r="U5" s="14">
        <f t="shared" si="5"/>
        <v>0.11115116795303284</v>
      </c>
      <c r="V5">
        <f t="shared" si="6"/>
        <v>25486</v>
      </c>
      <c r="W5" s="14">
        <f t="shared" si="16"/>
        <v>0.65716053839410038</v>
      </c>
      <c r="X5" s="14">
        <f t="shared" si="17"/>
        <v>0.38824568886722322</v>
      </c>
      <c r="Y5" s="14">
        <f t="shared" si="18"/>
        <v>0.3507675416605987</v>
      </c>
      <c r="Z5">
        <f t="shared" si="7"/>
        <v>5220</v>
      </c>
      <c r="AA5" s="14">
        <f t="shared" si="8"/>
        <v>0.13459852508895881</v>
      </c>
      <c r="AB5" s="14">
        <f t="shared" si="9"/>
        <v>7.9519834257510205E-2</v>
      </c>
      <c r="AC5" s="14">
        <f t="shared" si="10"/>
        <v>7.1843622673951391E-2</v>
      </c>
      <c r="AD5" s="14">
        <f t="shared" si="11"/>
        <v>0.4092072390469807</v>
      </c>
      <c r="AE5" s="14">
        <f t="shared" si="12"/>
        <v>0.46623766771241709</v>
      </c>
      <c r="AF5" t="s">
        <v>102</v>
      </c>
      <c r="AG5">
        <f>all_uk_electorate_data_transpos!N5+O5</f>
        <v>0</v>
      </c>
      <c r="AH5" s="14">
        <f t="shared" si="13"/>
        <v>0</v>
      </c>
      <c r="AI5">
        <f>all_uk_electorate_data_transpos!H5+all_uk_electorate_data_transpos!L5+all_uk_electorate_data_transpos!P5</f>
        <v>11414</v>
      </c>
      <c r="AJ5" s="14">
        <f t="shared" si="14"/>
        <v>0.29431179413129804</v>
      </c>
      <c r="AK5" s="16">
        <f t="shared" si="1"/>
        <v>27368</v>
      </c>
      <c r="AL5" s="14">
        <f t="shared" si="15"/>
        <v>0.70568820586870196</v>
      </c>
      <c r="AM5" t="s">
        <v>107</v>
      </c>
    </row>
    <row r="6" spans="1:39" x14ac:dyDescent="0.2">
      <c r="A6" s="12" t="s">
        <v>83</v>
      </c>
      <c r="B6" s="12" t="s">
        <v>64</v>
      </c>
      <c r="C6" s="18">
        <v>69407.632133844018</v>
      </c>
      <c r="D6" s="17">
        <v>64830</v>
      </c>
      <c r="E6" s="19">
        <v>4577.6321338440175</v>
      </c>
      <c r="F6">
        <v>10165</v>
      </c>
      <c r="G6">
        <v>5475</v>
      </c>
      <c r="H6">
        <v>16871</v>
      </c>
      <c r="I6">
        <v>2120</v>
      </c>
      <c r="J6">
        <v>902</v>
      </c>
      <c r="K6">
        <v>0</v>
      </c>
      <c r="L6">
        <v>0</v>
      </c>
      <c r="M6">
        <v>685</v>
      </c>
      <c r="N6">
        <v>1043</v>
      </c>
      <c r="O6">
        <v>0</v>
      </c>
      <c r="P6">
        <v>0</v>
      </c>
      <c r="Q6">
        <f t="shared" si="0"/>
        <v>37261</v>
      </c>
      <c r="R6">
        <f t="shared" si="2"/>
        <v>10850</v>
      </c>
      <c r="S6" s="14">
        <f t="shared" si="3"/>
        <v>0.29118917903437913</v>
      </c>
      <c r="T6" s="14">
        <f t="shared" si="4"/>
        <v>0.16736078975782817</v>
      </c>
      <c r="U6" s="14">
        <f t="shared" si="5"/>
        <v>0.15632286632509115</v>
      </c>
      <c r="V6">
        <f t="shared" si="6"/>
        <v>3022</v>
      </c>
      <c r="W6" s="14">
        <f t="shared" si="16"/>
        <v>8.1103566731971763E-2</v>
      </c>
      <c r="X6" s="14">
        <f t="shared" si="17"/>
        <v>4.6614221810890019E-2</v>
      </c>
      <c r="Y6" s="14">
        <f t="shared" si="18"/>
        <v>4.3539880371836447E-2</v>
      </c>
      <c r="Z6">
        <f t="shared" si="7"/>
        <v>23389</v>
      </c>
      <c r="AA6" s="14">
        <f t="shared" si="8"/>
        <v>0.62770725423364915</v>
      </c>
      <c r="AB6" s="14">
        <f t="shared" si="9"/>
        <v>0.36077433287058458</v>
      </c>
      <c r="AC6" s="14">
        <f t="shared" si="10"/>
        <v>0.33698023230207902</v>
      </c>
      <c r="AD6" s="14">
        <f t="shared" si="11"/>
        <v>0.42525065556069719</v>
      </c>
      <c r="AE6" s="14">
        <f t="shared" si="12"/>
        <v>0.46315702100099337</v>
      </c>
      <c r="AF6" t="s">
        <v>100</v>
      </c>
      <c r="AG6">
        <f>all_uk_electorate_data_transpos!N6+O6</f>
        <v>1043</v>
      </c>
      <c r="AH6" s="14">
        <f t="shared" si="13"/>
        <v>2.7991733984595153E-2</v>
      </c>
      <c r="AI6">
        <f>all_uk_electorate_data_transpos!H6+all_uk_electorate_data_transpos!L6+all_uk_electorate_data_transpos!P6</f>
        <v>16871</v>
      </c>
      <c r="AJ6" s="14">
        <f t="shared" si="14"/>
        <v>0.45277904511419448</v>
      </c>
      <c r="AK6" s="16">
        <f t="shared" si="1"/>
        <v>19347</v>
      </c>
      <c r="AL6" s="14">
        <f t="shared" si="15"/>
        <v>0.51922922090121038</v>
      </c>
      <c r="AM6" t="s">
        <v>107</v>
      </c>
    </row>
    <row r="7" spans="1:39" x14ac:dyDescent="0.2">
      <c r="A7" s="12" t="s">
        <v>84</v>
      </c>
      <c r="B7" s="12" t="s">
        <v>65</v>
      </c>
      <c r="C7" s="18">
        <v>78333.333931467365</v>
      </c>
      <c r="D7" s="17">
        <v>69246</v>
      </c>
      <c r="E7" s="19">
        <v>9087.3339314673649</v>
      </c>
      <c r="F7">
        <v>5921</v>
      </c>
      <c r="G7">
        <v>3599</v>
      </c>
      <c r="H7">
        <v>15765</v>
      </c>
      <c r="I7">
        <v>6128</v>
      </c>
      <c r="J7">
        <v>6158</v>
      </c>
      <c r="K7">
        <v>1731</v>
      </c>
      <c r="L7">
        <v>0</v>
      </c>
      <c r="M7">
        <v>0</v>
      </c>
      <c r="N7">
        <v>0</v>
      </c>
      <c r="O7">
        <v>0</v>
      </c>
      <c r="P7">
        <v>0</v>
      </c>
      <c r="Q7">
        <f t="shared" si="0"/>
        <v>39302</v>
      </c>
      <c r="R7">
        <f t="shared" si="2"/>
        <v>5921</v>
      </c>
      <c r="S7" s="14">
        <f t="shared" si="3"/>
        <v>0.15065391074245585</v>
      </c>
      <c r="T7" s="14">
        <f t="shared" si="4"/>
        <v>8.550674407185975E-2</v>
      </c>
      <c r="U7" s="14">
        <f t="shared" si="5"/>
        <v>7.5587233465387704E-2</v>
      </c>
      <c r="V7">
        <f t="shared" si="6"/>
        <v>14017</v>
      </c>
      <c r="W7" s="14">
        <f t="shared" si="16"/>
        <v>0.35664851661493052</v>
      </c>
      <c r="X7" s="14">
        <f t="shared" si="17"/>
        <v>0.2024232446639517</v>
      </c>
      <c r="Y7" s="14">
        <f t="shared" si="18"/>
        <v>0.17894042416556991</v>
      </c>
      <c r="Z7">
        <f t="shared" si="7"/>
        <v>19364</v>
      </c>
      <c r="AA7" s="14">
        <f t="shared" si="8"/>
        <v>0.4926975726426136</v>
      </c>
      <c r="AB7" s="14">
        <f t="shared" si="9"/>
        <v>0.27964070126794327</v>
      </c>
      <c r="AC7" s="14">
        <f t="shared" si="10"/>
        <v>0.24719999811244173</v>
      </c>
      <c r="AD7" s="14">
        <f t="shared" si="11"/>
        <v>0.43242930999624529</v>
      </c>
      <c r="AE7" s="14">
        <f t="shared" si="12"/>
        <v>0.49827234425660066</v>
      </c>
      <c r="AF7" t="s">
        <v>101</v>
      </c>
      <c r="AG7">
        <f>all_uk_electorate_data_transpos!N7+O7</f>
        <v>0</v>
      </c>
      <c r="AH7" s="14">
        <f t="shared" si="13"/>
        <v>0</v>
      </c>
      <c r="AI7">
        <f>all_uk_electorate_data_transpos!H7+all_uk_electorate_data_transpos!L7+all_uk_electorate_data_transpos!P7</f>
        <v>15765</v>
      </c>
      <c r="AJ7" s="14">
        <f t="shared" si="14"/>
        <v>0.40112462470103305</v>
      </c>
      <c r="AK7" s="16">
        <f t="shared" si="1"/>
        <v>23537</v>
      </c>
      <c r="AL7" s="14">
        <f t="shared" si="15"/>
        <v>0.59887537529896695</v>
      </c>
      <c r="AM7" t="s">
        <v>107</v>
      </c>
    </row>
    <row r="8" spans="1:39" x14ac:dyDescent="0.2">
      <c r="A8" s="12" t="s">
        <v>85</v>
      </c>
      <c r="B8" s="12" t="s">
        <v>66</v>
      </c>
      <c r="C8" s="18">
        <v>83848.501516898163</v>
      </c>
      <c r="D8" s="17">
        <v>72848</v>
      </c>
      <c r="E8" s="19">
        <v>11000.501516898163</v>
      </c>
      <c r="F8">
        <v>2650</v>
      </c>
      <c r="G8">
        <v>21929</v>
      </c>
      <c r="H8">
        <v>0</v>
      </c>
      <c r="I8">
        <v>21986</v>
      </c>
      <c r="J8">
        <v>3446</v>
      </c>
      <c r="K8">
        <v>0</v>
      </c>
      <c r="L8">
        <v>0</v>
      </c>
      <c r="M8">
        <v>0</v>
      </c>
      <c r="N8">
        <v>0</v>
      </c>
      <c r="O8">
        <v>751</v>
      </c>
      <c r="P8">
        <v>0</v>
      </c>
      <c r="Q8">
        <f t="shared" si="0"/>
        <v>50762</v>
      </c>
      <c r="R8">
        <f t="shared" si="2"/>
        <v>3401</v>
      </c>
      <c r="S8" s="14">
        <f t="shared" si="3"/>
        <v>6.6998936212127186E-2</v>
      </c>
      <c r="T8" s="14">
        <f t="shared" si="4"/>
        <v>4.6686250823632772E-2</v>
      </c>
      <c r="U8" s="14">
        <f t="shared" si="5"/>
        <v>4.0561249616543109E-2</v>
      </c>
      <c r="V8">
        <f t="shared" si="6"/>
        <v>25432</v>
      </c>
      <c r="W8" s="14">
        <f t="shared" si="16"/>
        <v>0.50100468854655056</v>
      </c>
      <c r="X8" s="14">
        <f t="shared" si="17"/>
        <v>0.34911047660882932</v>
      </c>
      <c r="Y8" s="14">
        <f t="shared" si="18"/>
        <v>0.30330893862038355</v>
      </c>
      <c r="Z8">
        <f t="shared" si="7"/>
        <v>21929</v>
      </c>
      <c r="AA8" s="14">
        <f t="shared" si="8"/>
        <v>0.43199637524132223</v>
      </c>
      <c r="AB8" s="14">
        <f t="shared" si="9"/>
        <v>0.30102405007687238</v>
      </c>
      <c r="AC8" s="14">
        <f t="shared" si="10"/>
        <v>0.26153120930349127</v>
      </c>
      <c r="AD8" s="14">
        <f t="shared" si="11"/>
        <v>0.30317922249066548</v>
      </c>
      <c r="AE8" s="14">
        <f t="shared" si="12"/>
        <v>0.39459860245958206</v>
      </c>
      <c r="AF8" t="s">
        <v>101</v>
      </c>
      <c r="AG8">
        <f>all_uk_electorate_data_transpos!N8+O8</f>
        <v>751</v>
      </c>
      <c r="AH8" s="14">
        <f t="shared" si="13"/>
        <v>1.4794531342342697E-2</v>
      </c>
      <c r="AI8">
        <f>all_uk_electorate_data_transpos!H8+all_uk_electorate_data_transpos!L8+all_uk_electorate_data_transpos!P8</f>
        <v>0</v>
      </c>
      <c r="AJ8" s="14">
        <f t="shared" si="14"/>
        <v>0</v>
      </c>
      <c r="AK8" s="16">
        <f t="shared" si="1"/>
        <v>50011</v>
      </c>
      <c r="AL8" s="14">
        <f t="shared" si="15"/>
        <v>0.98520546865765735</v>
      </c>
      <c r="AM8" t="s">
        <v>107</v>
      </c>
    </row>
    <row r="9" spans="1:39" x14ac:dyDescent="0.2">
      <c r="A9" s="12" t="s">
        <v>86</v>
      </c>
      <c r="B9" s="12" t="s">
        <v>67</v>
      </c>
      <c r="C9" s="18">
        <v>79607.776524594869</v>
      </c>
      <c r="D9" s="17">
        <v>74346</v>
      </c>
      <c r="E9" s="19">
        <v>5261.7765245948685</v>
      </c>
      <c r="F9">
        <v>1267</v>
      </c>
      <c r="G9">
        <v>1088</v>
      </c>
      <c r="H9">
        <v>4773</v>
      </c>
      <c r="I9">
        <v>9771</v>
      </c>
      <c r="J9">
        <v>26881</v>
      </c>
      <c r="K9">
        <v>2032</v>
      </c>
      <c r="L9">
        <v>1332</v>
      </c>
      <c r="M9">
        <v>0</v>
      </c>
      <c r="N9">
        <v>0</v>
      </c>
      <c r="O9">
        <v>0</v>
      </c>
      <c r="P9">
        <v>0</v>
      </c>
      <c r="Q9">
        <f t="shared" si="0"/>
        <v>47144</v>
      </c>
      <c r="R9">
        <f t="shared" si="2"/>
        <v>2599</v>
      </c>
      <c r="S9" s="14">
        <f t="shared" si="3"/>
        <v>5.5128966570507379E-2</v>
      </c>
      <c r="T9" s="14">
        <f t="shared" si="4"/>
        <v>3.4958168563204474E-2</v>
      </c>
      <c r="U9" s="14">
        <f t="shared" si="5"/>
        <v>3.2647564263989175E-2</v>
      </c>
      <c r="V9">
        <f t="shared" si="6"/>
        <v>38684</v>
      </c>
      <c r="W9" s="14">
        <f t="shared" si="16"/>
        <v>0.82054980485321571</v>
      </c>
      <c r="X9" s="14">
        <f t="shared" si="17"/>
        <v>0.52032389099615317</v>
      </c>
      <c r="Y9" s="14">
        <f t="shared" si="18"/>
        <v>0.48593242631325795</v>
      </c>
      <c r="Z9">
        <f t="shared" si="7"/>
        <v>5861</v>
      </c>
      <c r="AA9" s="14">
        <f t="shared" si="8"/>
        <v>0.12432122857627693</v>
      </c>
      <c r="AB9" s="14">
        <f t="shared" si="9"/>
        <v>7.8834100018830872E-2</v>
      </c>
      <c r="AC9" s="14">
        <f t="shared" si="10"/>
        <v>7.3623460619946346E-2</v>
      </c>
      <c r="AD9" s="14">
        <f t="shared" si="11"/>
        <v>0.36588384042181155</v>
      </c>
      <c r="AE9" s="14">
        <f t="shared" si="12"/>
        <v>0.40779654880280652</v>
      </c>
      <c r="AF9" t="s">
        <v>102</v>
      </c>
      <c r="AG9">
        <f>all_uk_electorate_data_transpos!N9+O9</f>
        <v>0</v>
      </c>
      <c r="AH9" s="14">
        <f t="shared" si="13"/>
        <v>0</v>
      </c>
      <c r="AI9">
        <f>all_uk_electorate_data_transpos!H9+all_uk_electorate_data_transpos!L9+all_uk_electorate_data_transpos!P9</f>
        <v>6105</v>
      </c>
      <c r="AJ9" s="14">
        <f t="shared" si="14"/>
        <v>0.12949686068216529</v>
      </c>
      <c r="AK9" s="16">
        <f t="shared" si="1"/>
        <v>41039</v>
      </c>
      <c r="AL9" s="14">
        <f t="shared" si="15"/>
        <v>0.87050313931783474</v>
      </c>
      <c r="AM9" t="s">
        <v>107</v>
      </c>
    </row>
    <row r="10" spans="1:39" x14ac:dyDescent="0.2">
      <c r="A10" s="12" t="s">
        <v>87</v>
      </c>
      <c r="B10" s="12" t="s">
        <v>68</v>
      </c>
      <c r="C10" s="18">
        <v>84627.284919682294</v>
      </c>
      <c r="D10" s="17">
        <v>75735</v>
      </c>
      <c r="E10" s="19">
        <v>8892.2849196822935</v>
      </c>
      <c r="F10">
        <v>13087</v>
      </c>
      <c r="G10">
        <v>8606</v>
      </c>
      <c r="H10">
        <v>19586</v>
      </c>
      <c r="I10">
        <v>1098</v>
      </c>
      <c r="J10">
        <v>1758</v>
      </c>
      <c r="K10">
        <v>0</v>
      </c>
      <c r="L10">
        <v>0</v>
      </c>
      <c r="M10">
        <v>0</v>
      </c>
      <c r="N10">
        <v>955</v>
      </c>
      <c r="O10">
        <v>0</v>
      </c>
      <c r="P10">
        <v>315</v>
      </c>
      <c r="Q10">
        <f t="shared" si="0"/>
        <v>45405</v>
      </c>
      <c r="R10">
        <f t="shared" si="2"/>
        <v>13087</v>
      </c>
      <c r="S10" s="14">
        <f t="shared" si="3"/>
        <v>0.28822816870388723</v>
      </c>
      <c r="T10" s="14">
        <f t="shared" si="4"/>
        <v>0.17279989436852181</v>
      </c>
      <c r="U10" s="14">
        <f t="shared" si="5"/>
        <v>0.15464279649785001</v>
      </c>
      <c r="V10">
        <f t="shared" si="6"/>
        <v>2856</v>
      </c>
      <c r="W10" s="14">
        <f t="shared" si="16"/>
        <v>6.2900561612157249E-2</v>
      </c>
      <c r="X10" s="14">
        <f t="shared" si="17"/>
        <v>3.7710437710437708E-2</v>
      </c>
      <c r="Y10" s="14">
        <f t="shared" si="18"/>
        <v>3.3747980958039249E-2</v>
      </c>
      <c r="Z10">
        <f t="shared" si="7"/>
        <v>29462</v>
      </c>
      <c r="AA10" s="14">
        <f t="shared" si="8"/>
        <v>0.64887126968395548</v>
      </c>
      <c r="AB10" s="14">
        <f t="shared" si="9"/>
        <v>0.38901432626922822</v>
      </c>
      <c r="AC10" s="14">
        <f t="shared" si="10"/>
        <v>0.34813831056924099</v>
      </c>
      <c r="AD10" s="14">
        <f t="shared" si="11"/>
        <v>0.40047534165181226</v>
      </c>
      <c r="AE10" s="14">
        <f t="shared" si="12"/>
        <v>0.46347091197486973</v>
      </c>
      <c r="AF10" t="s">
        <v>100</v>
      </c>
      <c r="AG10">
        <f>all_uk_electorate_data_transpos!N10+O10</f>
        <v>955</v>
      </c>
      <c r="AH10" s="14">
        <f t="shared" si="13"/>
        <v>2.1032925889219248E-2</v>
      </c>
      <c r="AI10">
        <f>all_uk_electorate_data_transpos!H10+all_uk_electorate_data_transpos!L10+all_uk_electorate_data_transpos!P10</f>
        <v>19901</v>
      </c>
      <c r="AJ10" s="14">
        <f t="shared" si="14"/>
        <v>0.43829974672392907</v>
      </c>
      <c r="AK10" s="16">
        <f t="shared" si="1"/>
        <v>24549</v>
      </c>
      <c r="AL10" s="14">
        <f t="shared" si="15"/>
        <v>0.54066732738685164</v>
      </c>
      <c r="AM10" t="s">
        <v>107</v>
      </c>
    </row>
    <row r="11" spans="1:39" x14ac:dyDescent="0.2">
      <c r="A11" s="12" t="s">
        <v>88</v>
      </c>
      <c r="B11" s="12" t="s">
        <v>69</v>
      </c>
      <c r="C11" s="18">
        <v>80498.581973493754</v>
      </c>
      <c r="D11" s="17">
        <v>70449</v>
      </c>
      <c r="E11" s="19">
        <v>10049.581973493754</v>
      </c>
      <c r="F11">
        <v>3526</v>
      </c>
      <c r="G11">
        <v>2611</v>
      </c>
      <c r="H11">
        <v>10936</v>
      </c>
      <c r="I11">
        <v>20473</v>
      </c>
      <c r="J11">
        <v>6384</v>
      </c>
      <c r="K11">
        <v>0</v>
      </c>
      <c r="L11">
        <v>0</v>
      </c>
      <c r="M11">
        <v>0</v>
      </c>
      <c r="N11">
        <v>0</v>
      </c>
      <c r="O11">
        <v>690</v>
      </c>
      <c r="P11">
        <v>0</v>
      </c>
      <c r="Q11">
        <f t="shared" si="0"/>
        <v>44620</v>
      </c>
      <c r="R11">
        <f t="shared" si="2"/>
        <v>4216</v>
      </c>
      <c r="S11" s="14">
        <f t="shared" si="3"/>
        <v>9.4486777229941726E-2</v>
      </c>
      <c r="T11" s="14">
        <f t="shared" si="4"/>
        <v>5.9844710357847518E-2</v>
      </c>
      <c r="U11" s="14">
        <f t="shared" si="5"/>
        <v>5.2373593380666349E-2</v>
      </c>
      <c r="V11">
        <f t="shared" si="6"/>
        <v>26857</v>
      </c>
      <c r="W11" s="14">
        <f t="shared" si="16"/>
        <v>0.60190497534737786</v>
      </c>
      <c r="X11" s="14">
        <f t="shared" si="17"/>
        <v>0.38122613521838494</v>
      </c>
      <c r="Y11" s="14">
        <f t="shared" si="18"/>
        <v>0.33363320622024578</v>
      </c>
      <c r="Z11">
        <f t="shared" si="7"/>
        <v>13547</v>
      </c>
      <c r="AA11" s="14">
        <f t="shared" si="8"/>
        <v>0.30360824742268039</v>
      </c>
      <c r="AB11" s="14">
        <f t="shared" si="9"/>
        <v>0.19229513548808358</v>
      </c>
      <c r="AC11" s="14">
        <f t="shared" si="10"/>
        <v>0.1682886787305235</v>
      </c>
      <c r="AD11" s="14">
        <f t="shared" si="11"/>
        <v>0.36663401893568398</v>
      </c>
      <c r="AE11" s="14">
        <f t="shared" si="12"/>
        <v>0.44570452166856439</v>
      </c>
      <c r="AF11" t="s">
        <v>102</v>
      </c>
      <c r="AG11">
        <f>all_uk_electorate_data_transpos!N11+O11</f>
        <v>690</v>
      </c>
      <c r="AH11" s="14">
        <f t="shared" si="13"/>
        <v>1.5463917525773196E-2</v>
      </c>
      <c r="AI11">
        <f>all_uk_electorate_data_transpos!H11+all_uk_electorate_data_transpos!L11+all_uk_electorate_data_transpos!P11</f>
        <v>10936</v>
      </c>
      <c r="AJ11" s="14">
        <f t="shared" si="14"/>
        <v>0.24509188704616763</v>
      </c>
      <c r="AK11" s="16">
        <f t="shared" si="1"/>
        <v>32994</v>
      </c>
      <c r="AL11" s="14">
        <f t="shared" si="15"/>
        <v>0.73944419542805917</v>
      </c>
      <c r="AM11" t="s">
        <v>107</v>
      </c>
    </row>
    <row r="12" spans="1:39" x14ac:dyDescent="0.2">
      <c r="A12" s="12" t="s">
        <v>89</v>
      </c>
      <c r="B12" s="12" t="s">
        <v>70</v>
      </c>
      <c r="C12" s="18">
        <v>92920.752703616847</v>
      </c>
      <c r="D12" s="17">
        <v>81226</v>
      </c>
      <c r="E12" s="19">
        <v>11694.752703616847</v>
      </c>
      <c r="F12">
        <v>4211</v>
      </c>
      <c r="G12">
        <v>4204</v>
      </c>
      <c r="H12">
        <v>11000</v>
      </c>
      <c r="I12">
        <v>20287</v>
      </c>
      <c r="J12">
        <v>9449</v>
      </c>
      <c r="K12">
        <v>1628</v>
      </c>
      <c r="L12">
        <v>0</v>
      </c>
      <c r="M12">
        <v>0</v>
      </c>
      <c r="N12">
        <v>0</v>
      </c>
      <c r="O12">
        <v>0</v>
      </c>
      <c r="P12">
        <v>0</v>
      </c>
      <c r="Q12">
        <f t="shared" si="0"/>
        <v>50779</v>
      </c>
      <c r="R12">
        <f t="shared" si="2"/>
        <v>4211</v>
      </c>
      <c r="S12" s="14">
        <f t="shared" si="3"/>
        <v>8.2927982039819617E-2</v>
      </c>
      <c r="T12" s="14">
        <f t="shared" si="4"/>
        <v>5.1843005934060521E-2</v>
      </c>
      <c r="U12" s="14">
        <f t="shared" si="5"/>
        <v>4.5318186492005148E-2</v>
      </c>
      <c r="V12">
        <f t="shared" si="6"/>
        <v>31364</v>
      </c>
      <c r="W12" s="14">
        <f t="shared" si="16"/>
        <v>0.61765690541365526</v>
      </c>
      <c r="X12" s="14">
        <f t="shared" si="17"/>
        <v>0.38613251914411639</v>
      </c>
      <c r="Y12" s="14">
        <f t="shared" si="18"/>
        <v>0.33753493258970541</v>
      </c>
      <c r="Z12">
        <f t="shared" si="7"/>
        <v>15204</v>
      </c>
      <c r="AA12" s="14">
        <f t="shared" si="8"/>
        <v>0.29941511254652514</v>
      </c>
      <c r="AB12" s="14">
        <f t="shared" si="9"/>
        <v>0.18718144436510478</v>
      </c>
      <c r="AC12" s="14">
        <f t="shared" si="10"/>
        <v>0.1636232978922931</v>
      </c>
      <c r="AD12" s="14">
        <f t="shared" si="11"/>
        <v>0.3748430305567183</v>
      </c>
      <c r="AE12" s="14">
        <f t="shared" si="12"/>
        <v>0.45352358302599632</v>
      </c>
      <c r="AF12" t="s">
        <v>102</v>
      </c>
      <c r="AG12">
        <f>all_uk_electorate_data_transpos!N12+O12</f>
        <v>0</v>
      </c>
      <c r="AH12" s="14">
        <f t="shared" si="13"/>
        <v>0</v>
      </c>
      <c r="AI12">
        <f>all_uk_electorate_data_transpos!H12+all_uk_electorate_data_transpos!L12+all_uk_electorate_data_transpos!P12</f>
        <v>11000</v>
      </c>
      <c r="AJ12" s="14">
        <f t="shared" si="14"/>
        <v>0.21662498276846728</v>
      </c>
      <c r="AK12" s="16">
        <f t="shared" si="1"/>
        <v>39779</v>
      </c>
      <c r="AL12" s="14">
        <f t="shared" si="15"/>
        <v>0.78337501723153269</v>
      </c>
      <c r="AM12" t="s">
        <v>107</v>
      </c>
    </row>
    <row r="13" spans="1:39" x14ac:dyDescent="0.2">
      <c r="A13" s="12" t="s">
        <v>90</v>
      </c>
      <c r="B13" s="12" t="s">
        <v>71</v>
      </c>
      <c r="C13" s="18">
        <v>86785.627493112566</v>
      </c>
      <c r="D13" s="17">
        <v>77134</v>
      </c>
      <c r="E13" s="19">
        <v>9651.6274931125663</v>
      </c>
      <c r="F13">
        <v>6231</v>
      </c>
      <c r="G13">
        <v>8139</v>
      </c>
      <c r="H13">
        <v>20860</v>
      </c>
      <c r="I13">
        <v>5632</v>
      </c>
      <c r="J13">
        <v>2943</v>
      </c>
      <c r="K13">
        <v>0</v>
      </c>
      <c r="L13">
        <v>0</v>
      </c>
      <c r="M13">
        <v>0</v>
      </c>
      <c r="N13">
        <v>0</v>
      </c>
      <c r="O13">
        <v>246</v>
      </c>
      <c r="Q13">
        <f t="shared" si="0"/>
        <v>44051</v>
      </c>
      <c r="R13">
        <f t="shared" si="2"/>
        <v>6477</v>
      </c>
      <c r="S13" s="14">
        <f t="shared" si="3"/>
        <v>0.14703411954325668</v>
      </c>
      <c r="T13" s="14">
        <f t="shared" si="4"/>
        <v>8.3970752197474519E-2</v>
      </c>
      <c r="U13" s="14">
        <f t="shared" si="5"/>
        <v>7.4632173403528415E-2</v>
      </c>
      <c r="V13">
        <f t="shared" si="6"/>
        <v>8575</v>
      </c>
      <c r="W13" s="14">
        <f t="shared" si="16"/>
        <v>0.19466073414905449</v>
      </c>
      <c r="X13" s="14">
        <f t="shared" si="17"/>
        <v>0.11117017139004849</v>
      </c>
      <c r="Y13" s="14">
        <f t="shared" si="18"/>
        <v>9.8806683176664523E-2</v>
      </c>
      <c r="Z13">
        <f t="shared" si="7"/>
        <v>28999</v>
      </c>
      <c r="AA13" s="14">
        <f t="shared" si="8"/>
        <v>0.65830514630768877</v>
      </c>
      <c r="AB13" s="14">
        <f t="shared" si="9"/>
        <v>0.37595612829621178</v>
      </c>
      <c r="AC13" s="14">
        <f t="shared" si="10"/>
        <v>0.33414519013878657</v>
      </c>
      <c r="AD13" s="14">
        <f t="shared" si="11"/>
        <v>0.42890294811626523</v>
      </c>
      <c r="AE13" s="14">
        <f t="shared" si="12"/>
        <v>0.4924159532810205</v>
      </c>
      <c r="AF13" t="s">
        <v>100</v>
      </c>
      <c r="AG13">
        <f>all_uk_electorate_data_transpos!N13+O13</f>
        <v>246</v>
      </c>
      <c r="AH13" s="14">
        <f t="shared" si="13"/>
        <v>5.5844362216521757E-3</v>
      </c>
      <c r="AI13">
        <f>all_uk_electorate_data_transpos!H13+all_uk_electorate_data_transpos!L13+all_uk_electorate_data_transpos!P13</f>
        <v>20860</v>
      </c>
      <c r="AJ13" s="14">
        <f t="shared" si="14"/>
        <v>0.47354203082790403</v>
      </c>
      <c r="AK13" s="16">
        <f t="shared" si="1"/>
        <v>22945</v>
      </c>
      <c r="AL13" s="14">
        <f t="shared" si="15"/>
        <v>0.52087353295044381</v>
      </c>
      <c r="AM13" t="s">
        <v>107</v>
      </c>
    </row>
    <row r="14" spans="1:39" x14ac:dyDescent="0.2">
      <c r="A14" s="12" t="s">
        <v>91</v>
      </c>
      <c r="B14" s="12" t="s">
        <v>72</v>
      </c>
      <c r="C14" s="18">
        <v>70718.136618529024</v>
      </c>
      <c r="D14" s="17">
        <v>67099</v>
      </c>
      <c r="E14" s="19">
        <v>3619.1366185290244</v>
      </c>
      <c r="F14">
        <v>18358</v>
      </c>
      <c r="G14">
        <v>4936</v>
      </c>
      <c r="H14">
        <v>15390</v>
      </c>
      <c r="I14">
        <v>0</v>
      </c>
      <c r="J14">
        <v>0</v>
      </c>
      <c r="K14">
        <v>0</v>
      </c>
      <c r="L14">
        <v>0</v>
      </c>
      <c r="M14">
        <v>0</v>
      </c>
      <c r="N14">
        <v>1959</v>
      </c>
      <c r="O14">
        <v>0</v>
      </c>
      <c r="P14">
        <v>0</v>
      </c>
      <c r="Q14">
        <f t="shared" si="0"/>
        <v>40643</v>
      </c>
      <c r="R14">
        <f t="shared" si="2"/>
        <v>18358</v>
      </c>
      <c r="S14" s="14">
        <f t="shared" si="3"/>
        <v>0.45168909775361071</v>
      </c>
      <c r="T14" s="14">
        <f t="shared" si="4"/>
        <v>0.27359573168005485</v>
      </c>
      <c r="U14" s="14">
        <f t="shared" si="5"/>
        <v>0.25959394404051617</v>
      </c>
      <c r="V14">
        <f t="shared" si="6"/>
        <v>0</v>
      </c>
      <c r="W14" s="14">
        <f t="shared" si="16"/>
        <v>0</v>
      </c>
      <c r="X14" s="14">
        <f t="shared" si="17"/>
        <v>0</v>
      </c>
      <c r="Y14" s="14">
        <f t="shared" si="18"/>
        <v>0</v>
      </c>
      <c r="Z14">
        <f t="shared" si="7"/>
        <v>22285</v>
      </c>
      <c r="AA14" s="14">
        <f t="shared" si="8"/>
        <v>0.54831090224638934</v>
      </c>
      <c r="AB14" s="14">
        <f t="shared" si="9"/>
        <v>0.33212119405654333</v>
      </c>
      <c r="AC14" s="14">
        <f t="shared" si="10"/>
        <v>0.3151242533469279</v>
      </c>
      <c r="AD14" s="14">
        <f t="shared" si="11"/>
        <v>0.39428307426340181</v>
      </c>
      <c r="AE14" s="14">
        <f t="shared" si="12"/>
        <v>0.42528180261255594</v>
      </c>
      <c r="AF14" t="s">
        <v>100</v>
      </c>
      <c r="AG14">
        <f>all_uk_electorate_data_transpos!N14+O14</f>
        <v>1959</v>
      </c>
      <c r="AH14" s="14">
        <f t="shared" si="13"/>
        <v>4.8200182073173732E-2</v>
      </c>
      <c r="AI14">
        <f>all_uk_electorate_data_transpos!H14+all_uk_electorate_data_transpos!L14+all_uk_electorate_data_transpos!P14</f>
        <v>15390</v>
      </c>
      <c r="AJ14" s="14">
        <f t="shared" si="14"/>
        <v>0.37866299239721479</v>
      </c>
      <c r="AK14" s="16">
        <f t="shared" si="1"/>
        <v>23294</v>
      </c>
      <c r="AL14" s="14">
        <f t="shared" si="15"/>
        <v>0.57313682552961154</v>
      </c>
      <c r="AM14" t="s">
        <v>107</v>
      </c>
    </row>
    <row r="15" spans="1:39" x14ac:dyDescent="0.2">
      <c r="A15" s="12" t="s">
        <v>92</v>
      </c>
      <c r="B15" s="12" t="s">
        <v>73</v>
      </c>
      <c r="C15" s="18">
        <v>80090.392052034498</v>
      </c>
      <c r="D15" s="17">
        <v>71711</v>
      </c>
      <c r="E15" s="19">
        <v>8379.3920520344982</v>
      </c>
      <c r="F15">
        <v>8190</v>
      </c>
      <c r="G15">
        <v>12460</v>
      </c>
      <c r="H15">
        <v>15149</v>
      </c>
      <c r="I15">
        <v>4887</v>
      </c>
      <c r="J15">
        <v>2288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f t="shared" si="0"/>
        <v>42974</v>
      </c>
      <c r="R15">
        <f t="shared" si="2"/>
        <v>8190</v>
      </c>
      <c r="S15" s="14">
        <f t="shared" si="3"/>
        <v>0.19058035090985248</v>
      </c>
      <c r="T15" s="14">
        <f t="shared" si="4"/>
        <v>0.11420841990768502</v>
      </c>
      <c r="U15" s="14">
        <f t="shared" si="5"/>
        <v>0.1022594569730534</v>
      </c>
      <c r="V15">
        <f t="shared" si="6"/>
        <v>7175</v>
      </c>
      <c r="W15" s="14">
        <f t="shared" si="16"/>
        <v>0.1669614185321357</v>
      </c>
      <c r="X15" s="14">
        <f t="shared" si="17"/>
        <v>0.1000543849618608</v>
      </c>
      <c r="Y15" s="14">
        <f t="shared" si="18"/>
        <v>8.9586276408016877E-2</v>
      </c>
      <c r="Z15">
        <f t="shared" si="7"/>
        <v>27609</v>
      </c>
      <c r="AA15" s="14">
        <f t="shared" si="8"/>
        <v>0.64245823055801177</v>
      </c>
      <c r="AB15" s="14">
        <f t="shared" si="9"/>
        <v>0.38500369538843415</v>
      </c>
      <c r="AC15" s="14">
        <f t="shared" si="10"/>
        <v>0.344722997261176</v>
      </c>
      <c r="AD15" s="14">
        <f t="shared" si="11"/>
        <v>0.40073349974202005</v>
      </c>
      <c r="AE15" s="14">
        <f t="shared" si="12"/>
        <v>0.46343126935775375</v>
      </c>
      <c r="AF15" t="s">
        <v>100</v>
      </c>
      <c r="AG15">
        <f>all_uk_electorate_data_transpos!N15+O15</f>
        <v>0</v>
      </c>
      <c r="AH15" s="14">
        <f t="shared" si="13"/>
        <v>0</v>
      </c>
      <c r="AI15">
        <f>all_uk_electorate_data_transpos!H15+all_uk_electorate_data_transpos!L15+all_uk_electorate_data_transpos!P15</f>
        <v>15149</v>
      </c>
      <c r="AJ15" s="14">
        <f t="shared" si="14"/>
        <v>0.35251547447293713</v>
      </c>
      <c r="AK15" s="16">
        <f t="shared" si="1"/>
        <v>27825</v>
      </c>
      <c r="AL15" s="14">
        <f t="shared" si="15"/>
        <v>0.64748452552706293</v>
      </c>
      <c r="AM15" t="s">
        <v>107</v>
      </c>
    </row>
    <row r="16" spans="1:39" x14ac:dyDescent="0.2">
      <c r="A16" s="12" t="s">
        <v>93</v>
      </c>
      <c r="B16" s="12" t="s">
        <v>74</v>
      </c>
      <c r="C16" s="18">
        <v>87652.647439069275</v>
      </c>
      <c r="D16" s="17">
        <v>79175</v>
      </c>
      <c r="E16" s="19">
        <v>8477.6474390692747</v>
      </c>
      <c r="F16">
        <v>6916</v>
      </c>
      <c r="G16">
        <v>3307</v>
      </c>
      <c r="H16">
        <v>7619</v>
      </c>
      <c r="I16">
        <v>16137</v>
      </c>
      <c r="J16">
        <v>14517</v>
      </c>
      <c r="K16">
        <v>1266</v>
      </c>
      <c r="L16">
        <v>0</v>
      </c>
      <c r="M16">
        <v>0</v>
      </c>
      <c r="N16">
        <v>0</v>
      </c>
      <c r="O16">
        <v>0</v>
      </c>
      <c r="P16">
        <v>0</v>
      </c>
      <c r="Q16">
        <f t="shared" si="0"/>
        <v>49762</v>
      </c>
      <c r="R16">
        <f t="shared" si="2"/>
        <v>6916</v>
      </c>
      <c r="S16" s="14">
        <f t="shared" si="3"/>
        <v>0.13898155218841687</v>
      </c>
      <c r="T16" s="14">
        <f t="shared" si="4"/>
        <v>8.7350805178402269E-2</v>
      </c>
      <c r="U16" s="14">
        <f t="shared" si="5"/>
        <v>7.8902351521185687E-2</v>
      </c>
      <c r="V16">
        <f t="shared" si="6"/>
        <v>31920</v>
      </c>
      <c r="W16" s="14">
        <f t="shared" si="16"/>
        <v>0.64145331779269321</v>
      </c>
      <c r="X16" s="14">
        <f t="shared" si="17"/>
        <v>0.40315756236185663</v>
      </c>
      <c r="Y16" s="14">
        <f t="shared" si="18"/>
        <v>0.36416469932854934</v>
      </c>
      <c r="Z16">
        <f t="shared" si="7"/>
        <v>10926</v>
      </c>
      <c r="AA16" s="14">
        <f t="shared" si="8"/>
        <v>0.21956513001888991</v>
      </c>
      <c r="AB16" s="14">
        <f t="shared" si="9"/>
        <v>0.1379981054625829</v>
      </c>
      <c r="AC16" s="14">
        <f t="shared" si="10"/>
        <v>0.12465111230776096</v>
      </c>
      <c r="AD16" s="14">
        <f t="shared" si="11"/>
        <v>0.37149352699715821</v>
      </c>
      <c r="AE16" s="14">
        <f t="shared" si="12"/>
        <v>0.43228183684250404</v>
      </c>
      <c r="AF16" t="s">
        <v>102</v>
      </c>
      <c r="AG16">
        <f>all_uk_electorate_data_transpos!N16+O16</f>
        <v>0</v>
      </c>
      <c r="AH16" s="14">
        <f t="shared" si="13"/>
        <v>0</v>
      </c>
      <c r="AI16">
        <f>all_uk_electorate_data_transpos!H16+all_uk_electorate_data_transpos!L16+all_uk_electorate_data_transpos!P16</f>
        <v>7619</v>
      </c>
      <c r="AJ16" s="14">
        <f t="shared" si="14"/>
        <v>0.1531087978778988</v>
      </c>
      <c r="AK16" s="16">
        <f t="shared" si="1"/>
        <v>42143</v>
      </c>
      <c r="AL16" s="14">
        <f t="shared" si="15"/>
        <v>0.84689120212210123</v>
      </c>
      <c r="AM16" t="s">
        <v>107</v>
      </c>
    </row>
    <row r="17" spans="1:39" x14ac:dyDescent="0.2">
      <c r="A17" s="12" t="s">
        <v>94</v>
      </c>
      <c r="B17" s="12" t="s">
        <v>75</v>
      </c>
      <c r="C17" s="18">
        <v>70942.947985047009</v>
      </c>
      <c r="D17" s="17">
        <v>66928</v>
      </c>
      <c r="E17" s="19">
        <v>4014.9479850470088</v>
      </c>
      <c r="F17">
        <v>10634</v>
      </c>
      <c r="G17">
        <v>4023</v>
      </c>
      <c r="H17">
        <v>17705</v>
      </c>
      <c r="I17">
        <v>555</v>
      </c>
      <c r="J17">
        <v>1994</v>
      </c>
      <c r="K17">
        <v>0</v>
      </c>
      <c r="L17">
        <v>0</v>
      </c>
      <c r="M17">
        <v>790</v>
      </c>
      <c r="N17">
        <v>1476</v>
      </c>
      <c r="O17">
        <v>0</v>
      </c>
      <c r="P17">
        <v>308</v>
      </c>
      <c r="Q17">
        <f t="shared" si="0"/>
        <v>37485</v>
      </c>
      <c r="R17">
        <f t="shared" si="2"/>
        <v>11424</v>
      </c>
      <c r="S17" s="14">
        <f t="shared" si="3"/>
        <v>0.30476190476190479</v>
      </c>
      <c r="T17" s="14">
        <f t="shared" si="4"/>
        <v>0.17069089170451829</v>
      </c>
      <c r="U17" s="14">
        <f t="shared" si="5"/>
        <v>0.16103080467431227</v>
      </c>
      <c r="V17">
        <f t="shared" si="6"/>
        <v>2549</v>
      </c>
      <c r="W17" s="14">
        <f t="shared" si="16"/>
        <v>6.8000533546752034E-2</v>
      </c>
      <c r="X17" s="14">
        <f t="shared" si="17"/>
        <v>3.8085704040162566E-2</v>
      </c>
      <c r="Y17" s="14">
        <f t="shared" si="18"/>
        <v>3.5930280209630773E-2</v>
      </c>
      <c r="Z17">
        <f t="shared" si="7"/>
        <v>23512</v>
      </c>
      <c r="AA17" s="14">
        <f t="shared" si="8"/>
        <v>0.62723756169134326</v>
      </c>
      <c r="AB17" s="14">
        <f t="shared" si="9"/>
        <v>0.35130289266076981</v>
      </c>
      <c r="AC17" s="14">
        <f t="shared" si="10"/>
        <v>0.33142124295364411</v>
      </c>
      <c r="AD17" s="14">
        <f t="shared" si="11"/>
        <v>0.43992051159454937</v>
      </c>
      <c r="AE17" s="14">
        <f t="shared" si="12"/>
        <v>0.47161767216241285</v>
      </c>
      <c r="AF17" t="s">
        <v>100</v>
      </c>
      <c r="AG17">
        <f>all_uk_electorate_data_transpos!N17+O17</f>
        <v>1476</v>
      </c>
      <c r="AH17" s="14">
        <f t="shared" si="13"/>
        <v>3.9375750300120048E-2</v>
      </c>
      <c r="AI17">
        <f>all_uk_electorate_data_transpos!H17+all_uk_electorate_data_transpos!L17+all_uk_electorate_data_transpos!P17</f>
        <v>18013</v>
      </c>
      <c r="AJ17" s="14">
        <f t="shared" si="14"/>
        <v>0.48053888221955449</v>
      </c>
      <c r="AK17" s="16">
        <f t="shared" si="1"/>
        <v>17996</v>
      </c>
      <c r="AL17" s="14">
        <f t="shared" si="15"/>
        <v>0.48008536748032549</v>
      </c>
      <c r="AM17" t="s">
        <v>101</v>
      </c>
    </row>
    <row r="18" spans="1:39" x14ac:dyDescent="0.2">
      <c r="A18" s="12" t="s">
        <v>95</v>
      </c>
      <c r="B18" s="12" t="s">
        <v>76</v>
      </c>
      <c r="C18" s="18">
        <v>98897.052136410464</v>
      </c>
      <c r="D18" s="17">
        <v>82887</v>
      </c>
      <c r="E18" s="19">
        <v>16010.052136410464</v>
      </c>
      <c r="F18">
        <v>6433</v>
      </c>
      <c r="G18">
        <v>6197</v>
      </c>
      <c r="H18">
        <v>20501</v>
      </c>
      <c r="I18">
        <v>12291</v>
      </c>
      <c r="J18">
        <v>4623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f t="shared" si="0"/>
        <v>50045</v>
      </c>
      <c r="R18">
        <f t="shared" si="2"/>
        <v>6433</v>
      </c>
      <c r="S18" s="14">
        <f t="shared" si="3"/>
        <v>0.12854431012089121</v>
      </c>
      <c r="T18" s="14">
        <f t="shared" si="4"/>
        <v>7.7611688202009962E-2</v>
      </c>
      <c r="U18" s="14">
        <f t="shared" si="5"/>
        <v>6.5047439342548335E-2</v>
      </c>
      <c r="V18">
        <f t="shared" si="6"/>
        <v>16914</v>
      </c>
      <c r="W18" s="14">
        <f t="shared" si="16"/>
        <v>0.33797582176041563</v>
      </c>
      <c r="X18" s="14">
        <f t="shared" si="17"/>
        <v>0.20406095045061348</v>
      </c>
      <c r="Y18" s="14">
        <f t="shared" si="18"/>
        <v>0.17102633126688366</v>
      </c>
      <c r="Z18">
        <f t="shared" si="7"/>
        <v>26698</v>
      </c>
      <c r="AA18" s="14">
        <f t="shared" si="8"/>
        <v>0.53347986811869319</v>
      </c>
      <c r="AB18" s="14">
        <f t="shared" si="9"/>
        <v>0.32210117388734061</v>
      </c>
      <c r="AC18" s="14">
        <f t="shared" si="10"/>
        <v>0.26995749037266525</v>
      </c>
      <c r="AD18" s="14">
        <f t="shared" si="11"/>
        <v>0.39622618746003596</v>
      </c>
      <c r="AE18" s="14">
        <f t="shared" si="12"/>
        <v>0.49396873901790278</v>
      </c>
      <c r="AF18" t="s">
        <v>100</v>
      </c>
      <c r="AG18">
        <f>all_uk_electorate_data_transpos!N18+O18</f>
        <v>0</v>
      </c>
      <c r="AH18" s="14">
        <f t="shared" si="13"/>
        <v>0</v>
      </c>
      <c r="AI18">
        <f>all_uk_electorate_data_transpos!H18+all_uk_electorate_data_transpos!L18+all_uk_electorate_data_transpos!P18</f>
        <v>20501</v>
      </c>
      <c r="AJ18" s="14">
        <f t="shared" si="14"/>
        <v>0.4096513138175642</v>
      </c>
      <c r="AK18" s="16">
        <f t="shared" si="1"/>
        <v>29544</v>
      </c>
      <c r="AL18" s="14">
        <f t="shared" si="15"/>
        <v>0.59034868618243586</v>
      </c>
      <c r="AM18" t="s">
        <v>107</v>
      </c>
    </row>
    <row r="19" spans="1:39" x14ac:dyDescent="0.2">
      <c r="A19" s="12" t="s">
        <v>96</v>
      </c>
      <c r="B19" s="12" t="s">
        <v>77</v>
      </c>
      <c r="C19" s="18">
        <v>71763.93147369627</v>
      </c>
      <c r="D19" s="17">
        <v>66259</v>
      </c>
      <c r="E19" s="19">
        <v>5504.9314736962697</v>
      </c>
      <c r="F19">
        <v>3979</v>
      </c>
      <c r="G19">
        <v>2774</v>
      </c>
      <c r="H19">
        <v>9066</v>
      </c>
      <c r="I19">
        <v>16544</v>
      </c>
      <c r="J19">
        <v>7330</v>
      </c>
      <c r="K19">
        <v>972</v>
      </c>
      <c r="L19">
        <v>0</v>
      </c>
      <c r="M19">
        <v>521</v>
      </c>
      <c r="N19">
        <v>0</v>
      </c>
      <c r="O19">
        <v>0</v>
      </c>
      <c r="P19">
        <v>0</v>
      </c>
      <c r="Q19">
        <f t="shared" si="0"/>
        <v>41186</v>
      </c>
      <c r="R19">
        <f t="shared" si="2"/>
        <v>4500</v>
      </c>
      <c r="S19" s="14">
        <f t="shared" si="3"/>
        <v>0.10926042830087894</v>
      </c>
      <c r="T19" s="14">
        <f t="shared" si="4"/>
        <v>6.7915302072171321E-2</v>
      </c>
      <c r="U19" s="14">
        <f t="shared" si="5"/>
        <v>6.2705594685115482E-2</v>
      </c>
      <c r="V19">
        <f t="shared" si="6"/>
        <v>24846</v>
      </c>
      <c r="W19" s="14">
        <f t="shared" si="16"/>
        <v>0.60326324479191962</v>
      </c>
      <c r="X19" s="14">
        <f t="shared" si="17"/>
        <v>0.37498302117448196</v>
      </c>
      <c r="Y19" s="14">
        <f t="shared" si="18"/>
        <v>0.34621849012141759</v>
      </c>
      <c r="Z19">
        <f t="shared" si="7"/>
        <v>11840</v>
      </c>
      <c r="AA19" s="14">
        <f t="shared" si="8"/>
        <v>0.28747632690720148</v>
      </c>
      <c r="AB19" s="14">
        <f t="shared" si="9"/>
        <v>0.17869270589655745</v>
      </c>
      <c r="AC19" s="14">
        <f t="shared" si="10"/>
        <v>0.16498538690483716</v>
      </c>
      <c r="AD19" s="14">
        <f t="shared" si="11"/>
        <v>0.37840897085678926</v>
      </c>
      <c r="AE19" s="14">
        <f t="shared" si="12"/>
        <v>0.42609052828862981</v>
      </c>
      <c r="AF19" t="s">
        <v>104</v>
      </c>
      <c r="AG19">
        <f>all_uk_electorate_data_transpos!N19+O19</f>
        <v>0</v>
      </c>
      <c r="AH19" s="14">
        <f t="shared" si="13"/>
        <v>0</v>
      </c>
      <c r="AI19">
        <f>all_uk_electorate_data_transpos!H19+all_uk_electorate_data_transpos!L19+all_uk_electorate_data_transpos!P19</f>
        <v>9066</v>
      </c>
      <c r="AJ19" s="14">
        <f t="shared" si="14"/>
        <v>0.2201233428835041</v>
      </c>
      <c r="AK19" s="16">
        <f t="shared" si="1"/>
        <v>32120</v>
      </c>
      <c r="AL19" s="14">
        <f t="shared" si="15"/>
        <v>0.7798766571164959</v>
      </c>
      <c r="AM19" t="s">
        <v>107</v>
      </c>
    </row>
    <row r="20" spans="1:39" ht="16" x14ac:dyDescent="0.2">
      <c r="A20" s="2" t="s">
        <v>98</v>
      </c>
      <c r="B20" s="13"/>
      <c r="C20" s="13">
        <v>1452962.0000000002</v>
      </c>
      <c r="D20" s="13">
        <v>1293971</v>
      </c>
      <c r="E20" s="13">
        <v>158991</v>
      </c>
      <c r="F20" s="3">
        <f>SUM(F2:F19)</f>
        <v>134115</v>
      </c>
      <c r="G20" s="3">
        <f t="shared" ref="G20:Q20" si="19">SUM(G2:G19)</f>
        <v>93123</v>
      </c>
      <c r="H20" s="3">
        <f t="shared" si="19"/>
        <v>244128</v>
      </c>
      <c r="I20" s="3">
        <f t="shared" si="19"/>
        <v>181853</v>
      </c>
      <c r="J20" s="3">
        <f t="shared" si="19"/>
        <v>118737</v>
      </c>
      <c r="K20" s="3">
        <f t="shared" si="19"/>
        <v>9814</v>
      </c>
      <c r="L20" s="3">
        <f t="shared" si="19"/>
        <v>7526</v>
      </c>
      <c r="M20" s="3">
        <f t="shared" si="19"/>
        <v>1996</v>
      </c>
      <c r="N20" s="3">
        <f t="shared" si="19"/>
        <v>5433</v>
      </c>
      <c r="O20" s="3">
        <f t="shared" si="19"/>
        <v>1687</v>
      </c>
      <c r="P20" s="3">
        <f t="shared" si="19"/>
        <v>623</v>
      </c>
      <c r="Q20" s="3">
        <f t="shared" si="19"/>
        <v>799035</v>
      </c>
      <c r="R20" s="3">
        <f t="shared" si="2"/>
        <v>145324</v>
      </c>
      <c r="S20" s="15">
        <f t="shared" si="3"/>
        <v>0.18187438597808606</v>
      </c>
      <c r="T20" s="14">
        <f t="shared" si="4"/>
        <v>0.11230854478191551</v>
      </c>
      <c r="U20" s="14">
        <f t="shared" si="5"/>
        <v>0.10001913332902029</v>
      </c>
      <c r="V20" s="3">
        <f t="shared" si="6"/>
        <v>310404</v>
      </c>
      <c r="W20" s="15">
        <f t="shared" si="16"/>
        <v>0.38847359627550732</v>
      </c>
      <c r="X20" s="15">
        <f t="shared" si="17"/>
        <v>0.23988481967524775</v>
      </c>
      <c r="Y20" s="14">
        <f t="shared" si="18"/>
        <v>0.21363531874887295</v>
      </c>
      <c r="Z20" s="3">
        <f t="shared" si="7"/>
        <v>343307</v>
      </c>
      <c r="AA20" s="15">
        <f t="shared" si="8"/>
        <v>0.4296520177464066</v>
      </c>
      <c r="AB20" s="15">
        <f t="shared" si="9"/>
        <v>0.26531274657623705</v>
      </c>
      <c r="AC20" s="15">
        <f t="shared" si="10"/>
        <v>0.23628078366812066</v>
      </c>
      <c r="AD20" s="15">
        <f t="shared" si="11"/>
        <v>0.38249388896659969</v>
      </c>
      <c r="AE20" s="15">
        <f t="shared" si="12"/>
        <v>0.45006476425398606</v>
      </c>
      <c r="AG20">
        <f>all_uk_electorate_data_transpos!N20+O20</f>
        <v>7120</v>
      </c>
      <c r="AH20" s="14">
        <f t="shared" si="13"/>
        <v>8.910748590487275E-3</v>
      </c>
      <c r="AI20">
        <f>all_uk_electorate_data_transpos!H20+all_uk_electorate_data_transpos!L20+all_uk_electorate_data_transpos!P20</f>
        <v>252277</v>
      </c>
      <c r="AJ20" s="14">
        <f t="shared" si="14"/>
        <v>0.31572709580932001</v>
      </c>
      <c r="AK20" s="16">
        <f t="shared" si="1"/>
        <v>539638</v>
      </c>
      <c r="AL20" s="14">
        <f t="shared" si="15"/>
        <v>0.67536215560019275</v>
      </c>
      <c r="AM20" t="s">
        <v>107</v>
      </c>
    </row>
    <row r="21" spans="1:39" x14ac:dyDescent="0.2">
      <c r="A21" s="5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CFB32-D013-EE4C-8D8B-6E3B9ACC184F}">
  <dimension ref="A1:M4"/>
  <sheetViews>
    <sheetView workbookViewId="0">
      <selection activeCell="B3" sqref="B3"/>
    </sheetView>
  </sheetViews>
  <sheetFormatPr baseColWidth="10" defaultRowHeight="15" x14ac:dyDescent="0.2"/>
  <sheetData>
    <row r="1" spans="1:13" s="9" customFormat="1" ht="64" x14ac:dyDescent="0.2">
      <c r="A1" s="8"/>
      <c r="B1" s="9" t="s">
        <v>19</v>
      </c>
      <c r="C1" s="9" t="s">
        <v>20</v>
      </c>
      <c r="D1" s="9" t="s">
        <v>21</v>
      </c>
      <c r="E1" s="9" t="s">
        <v>22</v>
      </c>
      <c r="F1" s="9" t="s">
        <v>23</v>
      </c>
      <c r="G1" s="9" t="s">
        <v>24</v>
      </c>
      <c r="H1" s="9" t="s">
        <v>25</v>
      </c>
      <c r="I1" s="9" t="s">
        <v>26</v>
      </c>
      <c r="J1" s="9" t="s">
        <v>27</v>
      </c>
      <c r="K1" s="9" t="s">
        <v>28</v>
      </c>
      <c r="L1" s="9" t="s">
        <v>29</v>
      </c>
      <c r="M1" s="10" t="s">
        <v>33</v>
      </c>
    </row>
    <row r="2" spans="1:13" s="9" customFormat="1" ht="48" x14ac:dyDescent="0.2">
      <c r="A2" s="8" t="s">
        <v>37</v>
      </c>
      <c r="B2" s="9" t="s">
        <v>30</v>
      </c>
      <c r="C2" s="9" t="s">
        <v>31</v>
      </c>
      <c r="D2" s="9" t="s">
        <v>31</v>
      </c>
      <c r="E2" s="9" t="s">
        <v>32</v>
      </c>
      <c r="F2" s="9" t="s">
        <v>32</v>
      </c>
      <c r="G2" s="9" t="s">
        <v>32</v>
      </c>
      <c r="H2" s="9" t="s">
        <v>30</v>
      </c>
      <c r="I2" s="9" t="s">
        <v>30</v>
      </c>
      <c r="J2" s="9" t="s">
        <v>31</v>
      </c>
      <c r="K2" s="9" t="s">
        <v>30</v>
      </c>
      <c r="L2" s="9" t="s">
        <v>31</v>
      </c>
    </row>
    <row r="3" spans="1:13" s="9" customFormat="1" ht="32" x14ac:dyDescent="0.2">
      <c r="A3" s="8" t="s">
        <v>38</v>
      </c>
      <c r="B3" s="9" t="s">
        <v>31</v>
      </c>
      <c r="C3" s="9" t="s">
        <v>31</v>
      </c>
      <c r="D3" s="9" t="s">
        <v>32</v>
      </c>
      <c r="E3" s="9" t="s">
        <v>31</v>
      </c>
      <c r="F3" s="9" t="s">
        <v>31</v>
      </c>
      <c r="G3" s="9" t="s">
        <v>39</v>
      </c>
      <c r="H3" s="9" t="s">
        <v>32</v>
      </c>
      <c r="I3" s="9" t="s">
        <v>31</v>
      </c>
      <c r="J3" s="9" t="s">
        <v>40</v>
      </c>
      <c r="K3" s="9" t="s">
        <v>39</v>
      </c>
      <c r="L3" s="9" t="s">
        <v>36</v>
      </c>
    </row>
    <row r="4" spans="1:13" s="9" customFormat="1" x14ac:dyDescent="0.2">
      <c r="A4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F2FE7-EE4A-FB46-883D-38A4548DE0D9}">
  <dimension ref="A1:C4"/>
  <sheetViews>
    <sheetView workbookViewId="0">
      <selection activeCell="E11" sqref="E11"/>
    </sheetView>
  </sheetViews>
  <sheetFormatPr baseColWidth="10" defaultRowHeight="15" x14ac:dyDescent="0.2"/>
  <cols>
    <col min="1" max="1" width="15.33203125" customWidth="1"/>
    <col min="2" max="2" width="16.5" customWidth="1"/>
  </cols>
  <sheetData>
    <row r="1" spans="1:3" s="3" customFormat="1" x14ac:dyDescent="0.2">
      <c r="A1" s="3" t="s">
        <v>57</v>
      </c>
      <c r="B1" s="3" t="s">
        <v>99</v>
      </c>
    </row>
    <row r="2" spans="1:3" x14ac:dyDescent="0.2">
      <c r="A2" s="7" t="s">
        <v>31</v>
      </c>
      <c r="B2" s="6">
        <f>all_uk_electorates_2019!Y12+all_uk_electorates_2019!Y10+all_uk_electorates_2019!Y3+all_uk_electorates_2019!Y4</f>
        <v>0.4296520177464066</v>
      </c>
      <c r="C2" s="6"/>
    </row>
    <row r="3" spans="1:3" x14ac:dyDescent="0.2">
      <c r="A3" s="7" t="s">
        <v>32</v>
      </c>
      <c r="B3" s="6">
        <f>all_uk_electorates_2019!Y5+all_uk_electorates_2019!Y6+all_uk_electorates_2019!Y7</f>
        <v>0.38847359627550732</v>
      </c>
      <c r="C3" s="6"/>
    </row>
    <row r="4" spans="1:3" x14ac:dyDescent="0.2">
      <c r="A4" s="7" t="s">
        <v>30</v>
      </c>
      <c r="B4" s="6">
        <f>all_uk_electorates_2019!Y2+all_uk_electorates_2019!Y8+all_uk_electorates_2019!Y9+all_uk_electorates_2019!Y11</f>
        <v>0.18187438597808606</v>
      </c>
      <c r="C4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C483C-730A-FB4E-9543-A0B49794C478}">
  <dimension ref="A1:D4"/>
  <sheetViews>
    <sheetView workbookViewId="0">
      <selection activeCell="B2" sqref="B2"/>
    </sheetView>
  </sheetViews>
  <sheetFormatPr baseColWidth="10" defaultRowHeight="15" x14ac:dyDescent="0.2"/>
  <cols>
    <col min="2" max="2" width="16.83203125" customWidth="1"/>
  </cols>
  <sheetData>
    <row r="1" spans="1:4" x14ac:dyDescent="0.2">
      <c r="A1" s="3" t="s">
        <v>58</v>
      </c>
      <c r="B1" s="3" t="s">
        <v>99</v>
      </c>
      <c r="C1" s="3"/>
      <c r="D1" s="3"/>
    </row>
    <row r="2" spans="1:4" x14ac:dyDescent="0.2">
      <c r="A2" t="s">
        <v>31</v>
      </c>
      <c r="B2" s="6">
        <f>all_uk_electorates_2019!Y2+all_uk_electorates_2019!Y3+all_uk_electorates_2019!Y5+all_uk_electorates_2019!Y6+all_uk_electorates_2019!Y9</f>
        <v>0.66307984005706877</v>
      </c>
    </row>
    <row r="3" spans="1:4" x14ac:dyDescent="0.2">
      <c r="A3" t="s">
        <v>32</v>
      </c>
      <c r="B3" s="6">
        <f>all_uk_electorates_2019!Y4+all_uk_electorates_2019!Y8+all_uk_electorates_2019!Y12</f>
        <v>0.31572709580932001</v>
      </c>
    </row>
    <row r="4" spans="1:4" x14ac:dyDescent="0.2">
      <c r="A4" t="s">
        <v>40</v>
      </c>
      <c r="B4" s="6">
        <f>all_uk_electorates_2019!Y10</f>
        <v>6.7994518387805292E-3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4E865-5CE0-9B45-963F-401A0222504D}">
  <dimension ref="A1:M21"/>
  <sheetViews>
    <sheetView workbookViewId="0">
      <selection activeCell="G16" sqref="G16"/>
    </sheetView>
  </sheetViews>
  <sheetFormatPr baseColWidth="10" defaultRowHeight="15" x14ac:dyDescent="0.2"/>
  <sheetData>
    <row r="1" spans="1:13" x14ac:dyDescent="0.2">
      <c r="A1" s="1"/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s="3" t="s">
        <v>33</v>
      </c>
    </row>
    <row r="2" spans="1:13" x14ac:dyDescent="0.2">
      <c r="A2" s="1" t="s">
        <v>1</v>
      </c>
      <c r="B2">
        <v>19055</v>
      </c>
      <c r="C2">
        <v>2516</v>
      </c>
      <c r="D2">
        <v>20874</v>
      </c>
      <c r="M2">
        <f t="shared" ref="M2:M20" si="0">SUM(B2:L2)</f>
        <v>42445</v>
      </c>
    </row>
    <row r="3" spans="1:13" x14ac:dyDescent="0.2">
      <c r="A3" s="1" t="s">
        <v>2</v>
      </c>
      <c r="B3">
        <v>4824</v>
      </c>
      <c r="D3">
        <v>21135</v>
      </c>
      <c r="E3">
        <v>23078</v>
      </c>
      <c r="M3">
        <f t="shared" si="0"/>
        <v>49037</v>
      </c>
    </row>
    <row r="4" spans="1:13" x14ac:dyDescent="0.2">
      <c r="A4" s="1" t="s">
        <v>3</v>
      </c>
      <c r="B4">
        <v>6786</v>
      </c>
      <c r="C4">
        <v>1259</v>
      </c>
      <c r="D4">
        <v>11678</v>
      </c>
      <c r="F4">
        <v>27079</v>
      </c>
      <c r="G4">
        <v>550</v>
      </c>
      <c r="M4">
        <f t="shared" si="0"/>
        <v>47352</v>
      </c>
    </row>
    <row r="5" spans="1:13" x14ac:dyDescent="0.2">
      <c r="A5" s="1" t="s">
        <v>4</v>
      </c>
      <c r="B5">
        <v>1882</v>
      </c>
      <c r="D5">
        <v>5220</v>
      </c>
      <c r="E5">
        <v>20866</v>
      </c>
      <c r="F5">
        <v>2985</v>
      </c>
      <c r="G5">
        <v>1635</v>
      </c>
      <c r="H5">
        <v>6194</v>
      </c>
      <c r="M5">
        <f t="shared" si="0"/>
        <v>38782</v>
      </c>
    </row>
    <row r="6" spans="1:13" x14ac:dyDescent="0.2">
      <c r="A6" s="1" t="s">
        <v>5</v>
      </c>
      <c r="B6">
        <v>10165</v>
      </c>
      <c r="C6">
        <v>5475</v>
      </c>
      <c r="D6">
        <v>16871</v>
      </c>
      <c r="E6">
        <v>2120</v>
      </c>
      <c r="F6">
        <v>902</v>
      </c>
      <c r="I6">
        <v>685</v>
      </c>
      <c r="J6">
        <v>1043</v>
      </c>
      <c r="M6">
        <f t="shared" si="0"/>
        <v>37261</v>
      </c>
    </row>
    <row r="7" spans="1:13" x14ac:dyDescent="0.2">
      <c r="A7" s="1" t="s">
        <v>6</v>
      </c>
      <c r="B7">
        <v>5921</v>
      </c>
      <c r="C7">
        <v>3599</v>
      </c>
      <c r="D7">
        <v>15765</v>
      </c>
      <c r="E7">
        <v>6128</v>
      </c>
      <c r="F7">
        <v>6158</v>
      </c>
      <c r="G7">
        <v>1731</v>
      </c>
      <c r="M7">
        <f t="shared" si="0"/>
        <v>39302</v>
      </c>
    </row>
    <row r="8" spans="1:13" x14ac:dyDescent="0.2">
      <c r="A8" s="1" t="s">
        <v>7</v>
      </c>
      <c r="B8">
        <v>2650</v>
      </c>
      <c r="C8">
        <v>21929</v>
      </c>
      <c r="E8">
        <v>21986</v>
      </c>
      <c r="F8">
        <v>3446</v>
      </c>
      <c r="K8">
        <v>751</v>
      </c>
      <c r="M8">
        <f t="shared" si="0"/>
        <v>50762</v>
      </c>
    </row>
    <row r="9" spans="1:13" x14ac:dyDescent="0.2">
      <c r="A9" s="1" t="s">
        <v>8</v>
      </c>
      <c r="B9">
        <v>1267</v>
      </c>
      <c r="C9">
        <v>1088</v>
      </c>
      <c r="D9">
        <v>4773</v>
      </c>
      <c r="E9">
        <v>9771</v>
      </c>
      <c r="F9">
        <v>26881</v>
      </c>
      <c r="G9">
        <v>2032</v>
      </c>
      <c r="H9">
        <v>1332</v>
      </c>
      <c r="M9">
        <f t="shared" si="0"/>
        <v>47144</v>
      </c>
    </row>
    <row r="10" spans="1:13" x14ac:dyDescent="0.2">
      <c r="A10" s="1" t="s">
        <v>9</v>
      </c>
      <c r="B10">
        <v>13087</v>
      </c>
      <c r="C10">
        <v>8606</v>
      </c>
      <c r="D10">
        <v>19586</v>
      </c>
      <c r="E10">
        <v>1098</v>
      </c>
      <c r="F10">
        <v>1758</v>
      </c>
      <c r="J10">
        <v>955</v>
      </c>
      <c r="L10">
        <v>315</v>
      </c>
      <c r="M10">
        <f t="shared" si="0"/>
        <v>45405</v>
      </c>
    </row>
    <row r="11" spans="1:13" x14ac:dyDescent="0.2">
      <c r="A11" s="1" t="s">
        <v>10</v>
      </c>
      <c r="B11">
        <v>3526</v>
      </c>
      <c r="C11">
        <v>2611</v>
      </c>
      <c r="D11">
        <v>10936</v>
      </c>
      <c r="E11">
        <v>20473</v>
      </c>
      <c r="F11">
        <v>6384</v>
      </c>
      <c r="K11">
        <v>690</v>
      </c>
      <c r="M11">
        <f t="shared" si="0"/>
        <v>44620</v>
      </c>
    </row>
    <row r="12" spans="1:13" x14ac:dyDescent="0.2">
      <c r="A12" s="1" t="s">
        <v>11</v>
      </c>
      <c r="B12">
        <v>4211</v>
      </c>
      <c r="C12">
        <v>4204</v>
      </c>
      <c r="D12">
        <v>11000</v>
      </c>
      <c r="E12">
        <v>20287</v>
      </c>
      <c r="F12">
        <v>9449</v>
      </c>
      <c r="G12">
        <v>1628</v>
      </c>
      <c r="M12">
        <f t="shared" si="0"/>
        <v>50779</v>
      </c>
    </row>
    <row r="13" spans="1:13" x14ac:dyDescent="0.2">
      <c r="A13" s="1" t="s">
        <v>12</v>
      </c>
      <c r="B13">
        <v>6231</v>
      </c>
      <c r="C13">
        <v>8139</v>
      </c>
      <c r="D13">
        <v>20860</v>
      </c>
      <c r="E13">
        <v>5632</v>
      </c>
      <c r="F13">
        <v>2943</v>
      </c>
      <c r="K13">
        <v>246</v>
      </c>
      <c r="M13">
        <f t="shared" si="0"/>
        <v>44051</v>
      </c>
    </row>
    <row r="14" spans="1:13" x14ac:dyDescent="0.2">
      <c r="A14" s="1" t="s">
        <v>13</v>
      </c>
      <c r="B14">
        <v>18358</v>
      </c>
      <c r="C14">
        <v>4936</v>
      </c>
      <c r="D14">
        <v>15390</v>
      </c>
      <c r="J14">
        <v>1959</v>
      </c>
      <c r="M14">
        <f t="shared" si="0"/>
        <v>40643</v>
      </c>
    </row>
    <row r="15" spans="1:13" x14ac:dyDescent="0.2">
      <c r="A15" s="1" t="s">
        <v>14</v>
      </c>
      <c r="B15">
        <v>8190</v>
      </c>
      <c r="C15">
        <v>12460</v>
      </c>
      <c r="D15">
        <v>15149</v>
      </c>
      <c r="E15">
        <v>4887</v>
      </c>
      <c r="F15">
        <v>2288</v>
      </c>
      <c r="M15">
        <f t="shared" si="0"/>
        <v>42974</v>
      </c>
    </row>
    <row r="16" spans="1:13" x14ac:dyDescent="0.2">
      <c r="A16" s="1" t="s">
        <v>15</v>
      </c>
      <c r="B16">
        <v>6916</v>
      </c>
      <c r="C16">
        <v>3307</v>
      </c>
      <c r="D16">
        <v>7619</v>
      </c>
      <c r="E16">
        <v>16137</v>
      </c>
      <c r="F16">
        <v>14517</v>
      </c>
      <c r="G16">
        <v>1266</v>
      </c>
      <c r="M16">
        <f t="shared" si="0"/>
        <v>49762</v>
      </c>
    </row>
    <row r="17" spans="1:13" x14ac:dyDescent="0.2">
      <c r="A17" s="1" t="s">
        <v>16</v>
      </c>
      <c r="B17">
        <v>10634</v>
      </c>
      <c r="C17">
        <v>4023</v>
      </c>
      <c r="D17">
        <v>17705</v>
      </c>
      <c r="E17">
        <v>555</v>
      </c>
      <c r="F17">
        <v>1994</v>
      </c>
      <c r="I17">
        <v>790</v>
      </c>
      <c r="J17">
        <v>1476</v>
      </c>
      <c r="L17">
        <v>308</v>
      </c>
      <c r="M17">
        <f t="shared" si="0"/>
        <v>37485</v>
      </c>
    </row>
    <row r="18" spans="1:13" x14ac:dyDescent="0.2">
      <c r="A18" s="1" t="s">
        <v>17</v>
      </c>
      <c r="B18">
        <v>6433</v>
      </c>
      <c r="C18">
        <v>6197</v>
      </c>
      <c r="D18">
        <v>20501</v>
      </c>
      <c r="E18">
        <v>12291</v>
      </c>
      <c r="F18">
        <v>4623</v>
      </c>
      <c r="M18">
        <f t="shared" si="0"/>
        <v>50045</v>
      </c>
    </row>
    <row r="19" spans="1:13" x14ac:dyDescent="0.2">
      <c r="A19" s="1" t="s">
        <v>18</v>
      </c>
      <c r="B19">
        <v>3979</v>
      </c>
      <c r="C19">
        <v>2774</v>
      </c>
      <c r="D19">
        <v>9066</v>
      </c>
      <c r="E19">
        <v>16544</v>
      </c>
      <c r="F19">
        <v>7330</v>
      </c>
      <c r="G19">
        <v>972</v>
      </c>
      <c r="I19">
        <v>521</v>
      </c>
      <c r="M19">
        <f t="shared" si="0"/>
        <v>41186</v>
      </c>
    </row>
    <row r="20" spans="1:13" x14ac:dyDescent="0.2">
      <c r="A20" s="2" t="s">
        <v>34</v>
      </c>
      <c r="B20" s="4">
        <f t="shared" ref="B20:L20" si="1">SUM(B2:B19)</f>
        <v>134115</v>
      </c>
      <c r="C20" s="4">
        <f t="shared" si="1"/>
        <v>93123</v>
      </c>
      <c r="D20" s="4">
        <f t="shared" si="1"/>
        <v>244128</v>
      </c>
      <c r="E20" s="4">
        <f t="shared" si="1"/>
        <v>181853</v>
      </c>
      <c r="F20" s="4">
        <f t="shared" si="1"/>
        <v>118737</v>
      </c>
      <c r="G20" s="4">
        <f t="shared" si="1"/>
        <v>9814</v>
      </c>
      <c r="H20" s="4">
        <f t="shared" si="1"/>
        <v>7526</v>
      </c>
      <c r="I20" s="4">
        <f t="shared" si="1"/>
        <v>1996</v>
      </c>
      <c r="J20" s="4">
        <f t="shared" si="1"/>
        <v>5433</v>
      </c>
      <c r="K20" s="4">
        <f t="shared" si="1"/>
        <v>1687</v>
      </c>
      <c r="L20" s="4">
        <f t="shared" si="1"/>
        <v>623</v>
      </c>
      <c r="M20">
        <f t="shared" si="0"/>
        <v>799035</v>
      </c>
    </row>
    <row r="21" spans="1:13" x14ac:dyDescent="0.2">
      <c r="A21" s="5" t="s">
        <v>35</v>
      </c>
      <c r="B21" s="6">
        <f>B20/M20</f>
        <v>0.16784621449623607</v>
      </c>
      <c r="C21" s="6">
        <f>C20/M20</f>
        <v>0.11654433159999249</v>
      </c>
      <c r="D21" s="6">
        <f>D20/M20</f>
        <v>0.30552854380596595</v>
      </c>
      <c r="E21" s="6">
        <f>E20/M20</f>
        <v>0.22759078138003969</v>
      </c>
      <c r="F21" s="6">
        <f>F20/M20</f>
        <v>0.14860049935234376</v>
      </c>
      <c r="G21" s="6">
        <f>G20/M20</f>
        <v>1.2282315543123893E-2</v>
      </c>
      <c r="H21" s="6">
        <f>H20/M20</f>
        <v>9.41886150168641E-3</v>
      </c>
      <c r="I21" s="6">
        <f>I20/M20</f>
        <v>2.4980132284568263E-3</v>
      </c>
      <c r="J21" s="6">
        <f>J20/M20</f>
        <v>6.7994518387805292E-3</v>
      </c>
      <c r="K21" s="6">
        <f>K20/M20</f>
        <v>2.1112967517067462E-3</v>
      </c>
      <c r="L21" s="6">
        <f>L20/M20</f>
        <v>7.7969050166763656E-4</v>
      </c>
      <c r="M21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3EA6B-7E7A-A14E-8B87-88450C2140C4}">
  <dimension ref="A1:B12"/>
  <sheetViews>
    <sheetView workbookViewId="0">
      <selection activeCell="A12" sqref="A12"/>
    </sheetView>
  </sheetViews>
  <sheetFormatPr baseColWidth="10" defaultRowHeight="15" x14ac:dyDescent="0.2"/>
  <cols>
    <col min="1" max="1" width="53" customWidth="1"/>
    <col min="2" max="2" width="35.5" customWidth="1"/>
  </cols>
  <sheetData>
    <row r="1" spans="1:2" x14ac:dyDescent="0.2">
      <c r="A1" s="1" t="s">
        <v>41</v>
      </c>
      <c r="B1" s="3" t="s">
        <v>44</v>
      </c>
    </row>
    <row r="2" spans="1:2" x14ac:dyDescent="0.2">
      <c r="A2" t="s">
        <v>42</v>
      </c>
      <c r="B2" t="s">
        <v>49</v>
      </c>
    </row>
    <row r="3" spans="1:2" x14ac:dyDescent="0.2">
      <c r="A3" t="s">
        <v>43</v>
      </c>
    </row>
    <row r="5" spans="1:2" x14ac:dyDescent="0.2">
      <c r="A5" s="3" t="s">
        <v>45</v>
      </c>
      <c r="B5" s="3" t="s">
        <v>50</v>
      </c>
    </row>
    <row r="6" spans="1:2" x14ac:dyDescent="0.2">
      <c r="A6" t="s">
        <v>46</v>
      </c>
      <c r="B6" t="s">
        <v>51</v>
      </c>
    </row>
    <row r="7" spans="1:2" x14ac:dyDescent="0.2">
      <c r="A7" t="s">
        <v>47</v>
      </c>
      <c r="B7" t="s">
        <v>53</v>
      </c>
    </row>
    <row r="8" spans="1:2" x14ac:dyDescent="0.2">
      <c r="A8" t="s">
        <v>48</v>
      </c>
      <c r="B8" t="s">
        <v>52</v>
      </c>
    </row>
    <row r="11" spans="1:2" x14ac:dyDescent="0.2">
      <c r="A11" t="s">
        <v>54</v>
      </c>
      <c r="B11" t="s">
        <v>55</v>
      </c>
    </row>
    <row r="12" spans="1:2" x14ac:dyDescent="0.2">
      <c r="A12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all_uk_electorates_2019</vt:lpstr>
      <vt:lpstr>all_uk_electorate_data_transpos</vt:lpstr>
      <vt:lpstr>Reunifcation and Brexit</vt:lpstr>
      <vt:lpstr>%of_votes_for_parties_reunifica</vt:lpstr>
      <vt:lpstr>%votes_for_parties_support_brex</vt:lpstr>
      <vt:lpstr>transposed_with_All</vt:lpstr>
      <vt:lpstr>MeteData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Will Mollers</cp:lastModifiedBy>
  <dcterms:created xsi:type="dcterms:W3CDTF">2020-12-14T10:06:05Z</dcterms:created>
  <dcterms:modified xsi:type="dcterms:W3CDTF">2020-12-16T20:51:55Z</dcterms:modified>
</cp:coreProperties>
</file>