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resb\Documents\Oxford\Small Group Exercise\MOD. Modelling\OSE. OSeMOSYS\ThailandEnergyModelling\CustomThailandScenarios\Data\"/>
    </mc:Choice>
  </mc:AlternateContent>
  <xr:revisionPtr revIDLastSave="0" documentId="13_ncr:1_{1CABF4FB-B609-44FD-8054-B641272C028E}" xr6:coauthVersionLast="47" xr6:coauthVersionMax="47" xr10:uidLastSave="{00000000-0000-0000-0000-000000000000}"/>
  <bookViews>
    <workbookView xWindow="-110" yWindow="-110" windowWidth="19420" windowHeight="10300" firstSheet="1" activeTab="4" xr2:uid="{00000000-000D-0000-FFFF-FFFF00000000}"/>
  </bookViews>
  <sheets>
    <sheet name="Primary Energy Consumption" sheetId="1" r:id="rId1"/>
    <sheet name="Power Generation" sheetId="3" r:id="rId2"/>
    <sheet name="Demand Data" sheetId="6" r:id="rId3"/>
    <sheet name="Capacity Data" sheetId="7" r:id="rId4"/>
    <sheet name="Electricity Generation Data" sheetId="8" r:id="rId5"/>
    <sheet name="GDP" sheetId="2" r:id="rId6"/>
    <sheet name="Carbon Emissions" sheetId="4" r:id="rId7"/>
    <sheet name="Labour" sheetId="5" r:id="rId8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9" i="8" l="1"/>
  <c r="E20" i="8"/>
  <c r="E21" i="8"/>
  <c r="E22" i="8"/>
  <c r="E23" i="8"/>
  <c r="E24" i="8"/>
  <c r="E25" i="8"/>
  <c r="E26" i="8"/>
  <c r="E18" i="8"/>
  <c r="M12" i="8"/>
  <c r="D19" i="8" l="1"/>
  <c r="D20" i="8"/>
  <c r="D21" i="8"/>
  <c r="D22" i="8"/>
  <c r="D23" i="8"/>
  <c r="D24" i="8"/>
  <c r="D25" i="8"/>
  <c r="D26" i="8"/>
  <c r="D18" i="8"/>
  <c r="C27" i="8"/>
  <c r="M7" i="8"/>
  <c r="M8" i="8"/>
  <c r="M9" i="8"/>
  <c r="N9" i="8" s="1"/>
  <c r="M10" i="8"/>
  <c r="M11" i="8"/>
  <c r="M6" i="8"/>
  <c r="S7" i="7"/>
  <c r="S8" i="7"/>
  <c r="S9" i="7"/>
  <c r="S10" i="7"/>
  <c r="S11" i="7"/>
  <c r="S12" i="7"/>
  <c r="S6" i="7"/>
  <c r="R14" i="7"/>
  <c r="K13" i="7"/>
  <c r="C37" i="7"/>
  <c r="D29" i="7"/>
  <c r="D30" i="7"/>
  <c r="D31" i="7"/>
  <c r="D32" i="7"/>
  <c r="D33" i="7"/>
  <c r="D34" i="7"/>
  <c r="D35" i="7"/>
  <c r="D36" i="7"/>
  <c r="D28" i="7"/>
  <c r="D12" i="8"/>
  <c r="D11" i="8"/>
  <c r="D10" i="8"/>
  <c r="D9" i="8"/>
  <c r="D8" i="8"/>
  <c r="D7" i="8"/>
  <c r="D6" i="8"/>
  <c r="N8" i="8" l="1"/>
  <c r="N6" i="8"/>
  <c r="N7" i="8"/>
  <c r="N12" i="8"/>
  <c r="M13" i="8"/>
  <c r="N13" i="8" s="1"/>
  <c r="N11" i="8"/>
  <c r="N10" i="8"/>
  <c r="P8" i="6"/>
  <c r="T9" i="6" s="1"/>
  <c r="K20" i="6"/>
  <c r="L17" i="6"/>
  <c r="P10" i="6" s="1"/>
  <c r="L14" i="6"/>
  <c r="P11" i="6" s="1"/>
  <c r="L11" i="6"/>
  <c r="P9" i="6" s="1"/>
  <c r="L8" i="6"/>
  <c r="C10" i="6"/>
  <c r="D9" i="6" s="1"/>
  <c r="E16" i="3"/>
  <c r="E21" i="1"/>
  <c r="T11" i="6" l="1"/>
  <c r="T12" i="6"/>
  <c r="T13" i="6"/>
  <c r="T15" i="6"/>
  <c r="T16" i="6"/>
  <c r="T14" i="6"/>
  <c r="T18" i="6"/>
  <c r="T17" i="6"/>
  <c r="T8" i="6"/>
  <c r="T10" i="6"/>
  <c r="D8" i="6"/>
  <c r="C13" i="6"/>
  <c r="D11" i="6"/>
  <c r="D10" i="6"/>
  <c r="M17" i="6"/>
  <c r="M8" i="6"/>
  <c r="M11" i="6"/>
  <c r="M14" i="6"/>
  <c r="U11" i="6" l="1"/>
  <c r="T20" i="6" l="1"/>
  <c r="U8" i="6"/>
  <c r="U17" i="6"/>
  <c r="U14" i="6"/>
  <c r="V8" i="6" l="1"/>
  <c r="V14" i="6"/>
  <c r="V17" i="6"/>
  <c r="V11" i="6"/>
</calcChain>
</file>

<file path=xl/sharedStrings.xml><?xml version="1.0" encoding="utf-8"?>
<sst xmlns="http://schemas.openxmlformats.org/spreadsheetml/2006/main" count="211" uniqueCount="84">
  <si>
    <t>Total</t>
  </si>
  <si>
    <t>TWh</t>
  </si>
  <si>
    <t>Fossil Fuels</t>
  </si>
  <si>
    <t>%</t>
  </si>
  <si>
    <t>Demand</t>
  </si>
  <si>
    <t>Actual (TWh)</t>
  </si>
  <si>
    <t>Actual</t>
  </si>
  <si>
    <t>Coal</t>
  </si>
  <si>
    <t>Transport</t>
  </si>
  <si>
    <t>Coal Imports</t>
  </si>
  <si>
    <t>Residential</t>
  </si>
  <si>
    <t>Oil</t>
  </si>
  <si>
    <t>Commercial</t>
  </si>
  <si>
    <t>Gas</t>
  </si>
  <si>
    <t>Industry</t>
  </si>
  <si>
    <t>Wind</t>
  </si>
  <si>
    <t>Cement</t>
  </si>
  <si>
    <t>Hydro</t>
  </si>
  <si>
    <t>Biomass</t>
  </si>
  <si>
    <t>Solar</t>
  </si>
  <si>
    <t>Supply</t>
  </si>
  <si>
    <t>Coal w Imports</t>
  </si>
  <si>
    <t>16% of Manufacturing</t>
  </si>
  <si>
    <t>$bn</t>
  </si>
  <si>
    <t>2015$</t>
  </si>
  <si>
    <t>Carbon</t>
  </si>
  <si>
    <t>20.6m tonnes (2005)</t>
  </si>
  <si>
    <t>Agriculture</t>
  </si>
  <si>
    <t>M Tonnes CO2</t>
  </si>
  <si>
    <t>Sector</t>
  </si>
  <si>
    <t>Industrial</t>
  </si>
  <si>
    <t>Actual (PJ)</t>
  </si>
  <si>
    <t>Industry+Agriculture</t>
  </si>
  <si>
    <t>https://www.iea.org/countries/thailand/energy-mix#how-is-energy-used-in-thailand</t>
  </si>
  <si>
    <t>Final energy consumption</t>
  </si>
  <si>
    <t>Electricity Generation</t>
  </si>
  <si>
    <t>Natural Gas</t>
  </si>
  <si>
    <t>Biofuels</t>
  </si>
  <si>
    <t>Solar PV</t>
  </si>
  <si>
    <t>GWh</t>
  </si>
  <si>
    <t>YEAR 2021</t>
  </si>
  <si>
    <t>RESCKN</t>
  </si>
  <si>
    <t>RESHEL</t>
  </si>
  <si>
    <t>PJ</t>
  </si>
  <si>
    <t>INDHEH</t>
  </si>
  <si>
    <t>INDHEL</t>
  </si>
  <si>
    <t>INDELC</t>
  </si>
  <si>
    <t>TRAMCY</t>
  </si>
  <si>
    <t>TRACAR</t>
  </si>
  <si>
    <t>TRABUS</t>
  </si>
  <si>
    <t>COMHEL</t>
  </si>
  <si>
    <t>COMELC</t>
  </si>
  <si>
    <t>RESELC</t>
  </si>
  <si>
    <t>Factor</t>
  </si>
  <si>
    <t>Year 2021</t>
  </si>
  <si>
    <t>PWRBIO001</t>
  </si>
  <si>
    <t>PWRCOA001</t>
  </si>
  <si>
    <t>PWRHYD001</t>
  </si>
  <si>
    <t>PWRHYD002</t>
  </si>
  <si>
    <t>PWRNGS001</t>
  </si>
  <si>
    <t>PWRSOL001</t>
  </si>
  <si>
    <t>PWRWND001</t>
  </si>
  <si>
    <t xml:space="preserve">Year 2021 </t>
  </si>
  <si>
    <t>Model Values in FF_UpdatedDemand</t>
  </si>
  <si>
    <t>GW</t>
  </si>
  <si>
    <t>Onshore wind</t>
  </si>
  <si>
    <t>NGS Power Plant</t>
  </si>
  <si>
    <t>Hydropower</t>
  </si>
  <si>
    <t>YEAR 2021 OLD MODEL VALUES</t>
  </si>
  <si>
    <t>YEAR 2021 UPDATED MODEL VALUES</t>
  </si>
  <si>
    <t>ResidualCapacity</t>
  </si>
  <si>
    <t>Model Param</t>
  </si>
  <si>
    <t>https://www.irena.org/-/media/Files/IRENA/Agency/Statistics/Statistical_Profiles/Asia/Thailand_Asia_RE_SP.pdf</t>
  </si>
  <si>
    <t>YEAR 2021 Actual Thai Data</t>
  </si>
  <si>
    <t>https://www.global-climatescope.org/markets/th/</t>
  </si>
  <si>
    <t>Geo</t>
  </si>
  <si>
    <t>Small Hydro</t>
  </si>
  <si>
    <t>Large Hydro</t>
  </si>
  <si>
    <t>Biomass &amp; Waste</t>
  </si>
  <si>
    <t>Model Values in FF_UpdatedCapacity</t>
  </si>
  <si>
    <t>Biomass + Waste</t>
  </si>
  <si>
    <t>Techno</t>
  </si>
  <si>
    <t>ProductionByTechnologyAnnual</t>
  </si>
  <si>
    <t>Output of the FF_UpdatedCapacity scenario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</si>
</sst>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0" fontId="0" fillId="2" borderId="0" xfId="0" applyFill="1"/>
    <xf numFmtId="43" fontId="0" fillId="0" borderId="0" xfId="1" applyFont="1"/>
    <xf numFmtId="0" fontId="4" fillId="0" borderId="0" xfId="2"/>
    <xf numFmtId="0" fontId="3" fillId="0" borderId="0" xfId="0" applyFont="1"/>
    <xf numFmtId="0" fontId="3" fillId="2" borderId="0" xfId="0" applyFont="1" applyFill="1"/>
    <xf numFmtId="0" fontId="0" fillId="0" borderId="0" xfId="0" applyAlignment="1">
      <alignment horizontal="left"/>
    </xf>
    <xf numFmtId="0" fontId="0" fillId="3" borderId="0" xfId="0" applyFill="1"/>
  </cellXfs>
  <cellStyles count="3">
    <cellStyle name="Lien hypertexte" xfId="2" builtinId="8"/>
    <cellStyle name="Milliers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395027</xdr:colOff>
      <xdr:row>17</xdr:row>
      <xdr:rowOff>79875</xdr:rowOff>
    </xdr:from>
    <xdr:to>
      <xdr:col>14</xdr:col>
      <xdr:colOff>672522</xdr:colOff>
      <xdr:row>31</xdr:row>
      <xdr:rowOff>58796</xdr:rowOff>
    </xdr:to>
    <xdr:pic>
      <xdr:nvPicPr>
        <xdr:cNvPr id="2" name="Picture 1" descr="A diagram of energy consumption&#10;&#10;Description automatically generated">
          <a:extLst>
            <a:ext uri="{FF2B5EF4-FFF2-40B4-BE49-F238E27FC236}">
              <a16:creationId xmlns:a16="http://schemas.microsoft.com/office/drawing/2014/main" id="{7191DBD3-C3A1-8DF5-548B-6B1E6C704F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33083" y="3278394"/>
          <a:ext cx="4863606" cy="2612995"/>
        </a:xfrm>
        <a:prstGeom prst="rect">
          <a:avLst/>
        </a:prstGeom>
      </xdr:spPr>
    </xdr:pic>
    <xdr:clientData/>
  </xdr:twoCellAnchor>
  <xdr:twoCellAnchor editAs="oneCell">
    <xdr:from>
      <xdr:col>4</xdr:col>
      <xdr:colOff>471129</xdr:colOff>
      <xdr:row>25</xdr:row>
      <xdr:rowOff>143387</xdr:rowOff>
    </xdr:from>
    <xdr:to>
      <xdr:col>7</xdr:col>
      <xdr:colOff>436627</xdr:colOff>
      <xdr:row>49</xdr:row>
      <xdr:rowOff>149964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089F70BA-6FCE-FB74-2C6E-D4A54AEB6C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27500" y="4752258"/>
          <a:ext cx="2239208" cy="443109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264814</xdr:colOff>
      <xdr:row>16</xdr:row>
      <xdr:rowOff>75139</xdr:rowOff>
    </xdr:from>
    <xdr:to>
      <xdr:col>8</xdr:col>
      <xdr:colOff>204974</xdr:colOff>
      <xdr:row>42</xdr:row>
      <xdr:rowOff>82639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520211FA-3918-B865-2FA3-57394274DB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94973" y="2977996"/>
          <a:ext cx="2238255" cy="47246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iea.org/countries/thailand/energy-mix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J21"/>
  <sheetViews>
    <sheetView topLeftCell="E1" workbookViewId="0">
      <selection activeCell="F21" sqref="F21"/>
    </sheetView>
  </sheetViews>
  <sheetFormatPr baseColWidth="10" defaultColWidth="8.7265625" defaultRowHeight="14.5" x14ac:dyDescent="0.35"/>
  <cols>
    <col min="3" max="3" width="10.1796875" bestFit="1" customWidth="1"/>
    <col min="4" max="4" width="11.54296875" bestFit="1" customWidth="1"/>
  </cols>
  <sheetData>
    <row r="3" spans="3:10" x14ac:dyDescent="0.35">
      <c r="C3" t="s">
        <v>0</v>
      </c>
      <c r="D3">
        <v>2018</v>
      </c>
      <c r="E3">
        <v>1482</v>
      </c>
      <c r="F3" t="s">
        <v>1</v>
      </c>
    </row>
    <row r="4" spans="3:10" x14ac:dyDescent="0.35">
      <c r="D4">
        <v>2019</v>
      </c>
      <c r="E4">
        <v>1482</v>
      </c>
      <c r="F4" t="s">
        <v>1</v>
      </c>
    </row>
    <row r="5" spans="3:10" x14ac:dyDescent="0.35">
      <c r="D5">
        <v>2022</v>
      </c>
      <c r="E5">
        <v>1406</v>
      </c>
      <c r="F5" t="s">
        <v>1</v>
      </c>
    </row>
    <row r="7" spans="3:10" x14ac:dyDescent="0.35">
      <c r="C7" t="s">
        <v>2</v>
      </c>
      <c r="E7">
        <v>92.7</v>
      </c>
      <c r="F7" t="s">
        <v>3</v>
      </c>
    </row>
    <row r="9" spans="3:10" x14ac:dyDescent="0.35">
      <c r="H9" s="2" t="s">
        <v>4</v>
      </c>
      <c r="I9" s="2"/>
      <c r="J9" s="2"/>
    </row>
    <row r="10" spans="3:10" x14ac:dyDescent="0.35">
      <c r="C10" s="2"/>
      <c r="D10" s="2" t="s">
        <v>5</v>
      </c>
      <c r="E10" s="2" t="s">
        <v>3</v>
      </c>
      <c r="H10" s="2"/>
      <c r="I10" s="2" t="s">
        <v>6</v>
      </c>
      <c r="J10" s="2" t="s">
        <v>3</v>
      </c>
    </row>
    <row r="11" spans="3:10" x14ac:dyDescent="0.35">
      <c r="C11" s="2" t="s">
        <v>7</v>
      </c>
      <c r="D11" s="2"/>
      <c r="E11" s="2">
        <v>13</v>
      </c>
      <c r="H11" s="2" t="s">
        <v>8</v>
      </c>
      <c r="I11" s="2"/>
      <c r="J11" s="2">
        <v>38.4</v>
      </c>
    </row>
    <row r="12" spans="3:10" x14ac:dyDescent="0.35">
      <c r="C12" s="2" t="s">
        <v>9</v>
      </c>
      <c r="D12" s="2"/>
      <c r="E12" s="2"/>
      <c r="H12" s="2" t="s">
        <v>10</v>
      </c>
      <c r="I12" s="2"/>
      <c r="J12" s="2"/>
    </row>
    <row r="13" spans="3:10" x14ac:dyDescent="0.35">
      <c r="C13" s="2" t="s">
        <v>11</v>
      </c>
      <c r="D13" s="2"/>
      <c r="E13" s="2">
        <v>42</v>
      </c>
      <c r="H13" s="2" t="s">
        <v>12</v>
      </c>
      <c r="I13" s="2"/>
      <c r="J13" s="2"/>
    </row>
    <row r="14" spans="3:10" x14ac:dyDescent="0.35">
      <c r="C14" s="2" t="s">
        <v>13</v>
      </c>
      <c r="D14" s="2">
        <v>501</v>
      </c>
      <c r="E14" s="2">
        <v>31.5</v>
      </c>
      <c r="H14" s="2" t="s">
        <v>14</v>
      </c>
      <c r="I14" s="2"/>
      <c r="J14" s="2"/>
    </row>
    <row r="15" spans="3:10" x14ac:dyDescent="0.35">
      <c r="C15" s="2" t="s">
        <v>15</v>
      </c>
      <c r="D15" s="2"/>
      <c r="E15" s="2"/>
      <c r="H15" s="2" t="s">
        <v>16</v>
      </c>
      <c r="I15" s="2"/>
      <c r="J15" s="2"/>
    </row>
    <row r="16" spans="3:10" x14ac:dyDescent="0.35">
      <c r="C16" s="2" t="s">
        <v>17</v>
      </c>
      <c r="D16" s="2"/>
      <c r="E16" s="2">
        <v>2</v>
      </c>
      <c r="H16" s="2"/>
      <c r="I16" s="2"/>
      <c r="J16" s="2"/>
    </row>
    <row r="17" spans="3:10" x14ac:dyDescent="0.35">
      <c r="C17" s="2" t="s">
        <v>18</v>
      </c>
      <c r="D17" s="2"/>
      <c r="E17" s="2"/>
      <c r="H17" s="2"/>
      <c r="I17" s="2"/>
      <c r="J17" s="2"/>
    </row>
    <row r="18" spans="3:10" x14ac:dyDescent="0.35">
      <c r="C18" s="2" t="s">
        <v>19</v>
      </c>
      <c r="D18" s="2">
        <v>12.72</v>
      </c>
      <c r="E18" s="2">
        <v>9</v>
      </c>
      <c r="H18" s="2"/>
      <c r="I18" s="2"/>
      <c r="J18" s="2"/>
    </row>
    <row r="21" spans="3:10" x14ac:dyDescent="0.35">
      <c r="C21" s="2" t="s">
        <v>0</v>
      </c>
      <c r="E21" s="1">
        <f>SUM(E11:E18)</f>
        <v>97.5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017B0-62F7-476B-A5A2-DDE1707DF285}">
  <dimension ref="C3:K16"/>
  <sheetViews>
    <sheetView workbookViewId="0">
      <selection activeCell="D6" sqref="D6"/>
    </sheetView>
  </sheetViews>
  <sheetFormatPr baseColWidth="10" defaultColWidth="8.7265625" defaultRowHeight="14.5" x14ac:dyDescent="0.35"/>
  <cols>
    <col min="8" max="8" width="10.7265625" bestFit="1" customWidth="1"/>
    <col min="9" max="9" width="11.54296875" bestFit="1" customWidth="1"/>
  </cols>
  <sheetData>
    <row r="3" spans="3:11" x14ac:dyDescent="0.35">
      <c r="C3" t="s">
        <v>0</v>
      </c>
    </row>
    <row r="5" spans="3:11" x14ac:dyDescent="0.35">
      <c r="C5" t="s">
        <v>20</v>
      </c>
      <c r="D5" t="s">
        <v>33</v>
      </c>
      <c r="H5" t="s">
        <v>4</v>
      </c>
    </row>
    <row r="6" spans="3:11" x14ac:dyDescent="0.35">
      <c r="C6" s="2"/>
      <c r="D6" s="2" t="s">
        <v>6</v>
      </c>
      <c r="E6" s="2" t="s">
        <v>3</v>
      </c>
      <c r="H6" s="2"/>
      <c r="I6" s="2" t="s">
        <v>5</v>
      </c>
      <c r="J6" s="2" t="s">
        <v>3</v>
      </c>
    </row>
    <row r="7" spans="3:11" x14ac:dyDescent="0.35">
      <c r="C7" s="2" t="s">
        <v>7</v>
      </c>
      <c r="D7" s="2"/>
      <c r="F7" s="2">
        <v>17</v>
      </c>
      <c r="H7" s="2" t="s">
        <v>10</v>
      </c>
      <c r="I7" s="2">
        <v>35</v>
      </c>
      <c r="J7" s="2"/>
    </row>
    <row r="8" spans="3:11" x14ac:dyDescent="0.35">
      <c r="C8" s="2" t="s">
        <v>21</v>
      </c>
      <c r="D8" s="2"/>
      <c r="E8" s="2">
        <v>22</v>
      </c>
      <c r="H8" s="2" t="s">
        <v>12</v>
      </c>
      <c r="I8" s="2"/>
      <c r="J8" s="2"/>
    </row>
    <row r="9" spans="3:11" x14ac:dyDescent="0.35">
      <c r="C9" s="2" t="s">
        <v>11</v>
      </c>
      <c r="D9" s="2"/>
      <c r="E9" s="2">
        <v>1</v>
      </c>
      <c r="H9" s="2" t="s">
        <v>14</v>
      </c>
      <c r="I9" s="2"/>
      <c r="J9" s="2"/>
    </row>
    <row r="10" spans="3:11" x14ac:dyDescent="0.35">
      <c r="C10" s="2" t="s">
        <v>13</v>
      </c>
      <c r="D10" s="2">
        <v>130</v>
      </c>
      <c r="E10" s="2">
        <v>59</v>
      </c>
      <c r="H10" s="2" t="s">
        <v>16</v>
      </c>
      <c r="I10" s="2"/>
      <c r="J10" s="2"/>
      <c r="K10" t="s">
        <v>22</v>
      </c>
    </row>
    <row r="11" spans="3:11" x14ac:dyDescent="0.35">
      <c r="C11" s="2" t="s">
        <v>15</v>
      </c>
      <c r="D11" s="2"/>
      <c r="E11" s="2"/>
      <c r="H11" s="2" t="s">
        <v>8</v>
      </c>
      <c r="I11" s="2"/>
      <c r="J11" s="2"/>
    </row>
    <row r="12" spans="3:11" x14ac:dyDescent="0.35">
      <c r="C12" s="2" t="s">
        <v>17</v>
      </c>
      <c r="D12" s="2"/>
      <c r="E12" s="2">
        <v>6</v>
      </c>
      <c r="H12" s="2"/>
      <c r="I12" s="2"/>
      <c r="J12" s="2"/>
    </row>
    <row r="13" spans="3:11" x14ac:dyDescent="0.35">
      <c r="C13" s="2" t="s">
        <v>18</v>
      </c>
      <c r="D13" s="2"/>
      <c r="E13" s="2">
        <v>12</v>
      </c>
      <c r="H13" s="2"/>
      <c r="I13" s="2"/>
      <c r="J13" s="2"/>
    </row>
    <row r="14" spans="3:11" x14ac:dyDescent="0.35">
      <c r="C14" s="2" t="s">
        <v>19</v>
      </c>
      <c r="D14" s="2"/>
      <c r="E14" s="2"/>
    </row>
    <row r="16" spans="3:11" x14ac:dyDescent="0.35">
      <c r="E16" s="1">
        <f>SUM(E7:E14)</f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B0D8E-EAFC-4C3E-829E-14F472141A8B}">
  <dimension ref="B4:Z26"/>
  <sheetViews>
    <sheetView zoomScale="52" workbookViewId="0">
      <selection activeCell="Y26" sqref="Y26"/>
    </sheetView>
  </sheetViews>
  <sheetFormatPr baseColWidth="10" defaultRowHeight="14.5" x14ac:dyDescent="0.35"/>
  <cols>
    <col min="2" max="2" width="22.81640625" customWidth="1"/>
    <col min="3" max="3" width="23.36328125" customWidth="1"/>
  </cols>
  <sheetData>
    <row r="4" spans="2:22" x14ac:dyDescent="0.35">
      <c r="B4" s="5" t="s">
        <v>40</v>
      </c>
      <c r="C4" s="4" t="s">
        <v>33</v>
      </c>
      <c r="I4" s="5" t="s">
        <v>68</v>
      </c>
      <c r="R4" s="5" t="s">
        <v>69</v>
      </c>
    </row>
    <row r="6" spans="2:22" x14ac:dyDescent="0.35">
      <c r="B6" s="5" t="s">
        <v>34</v>
      </c>
      <c r="I6" s="5" t="s">
        <v>34</v>
      </c>
      <c r="R6" s="5" t="s">
        <v>34</v>
      </c>
    </row>
    <row r="7" spans="2:22" x14ac:dyDescent="0.35">
      <c r="B7" s="2"/>
      <c r="C7" s="2" t="s">
        <v>31</v>
      </c>
      <c r="D7" t="s">
        <v>3</v>
      </c>
      <c r="K7" t="s">
        <v>43</v>
      </c>
      <c r="M7" t="s">
        <v>3</v>
      </c>
      <c r="O7" s="5" t="s">
        <v>53</v>
      </c>
      <c r="T7" t="s">
        <v>43</v>
      </c>
      <c r="V7" t="s">
        <v>3</v>
      </c>
    </row>
    <row r="8" spans="2:22" x14ac:dyDescent="0.35">
      <c r="B8" s="2" t="s">
        <v>10</v>
      </c>
      <c r="C8" s="2">
        <v>358.83800000000002</v>
      </c>
      <c r="D8">
        <f>100*C8/SUM(C$8:C$11)</f>
        <v>12.249710602217071</v>
      </c>
      <c r="I8" t="s">
        <v>10</v>
      </c>
      <c r="J8" t="s">
        <v>52</v>
      </c>
      <c r="K8">
        <v>211.9214613</v>
      </c>
      <c r="L8">
        <f>SUM(K8:K10)</f>
        <v>512.91306902999997</v>
      </c>
      <c r="M8">
        <f>100*L8/(L$8+L$11+L$14+L$17)</f>
        <v>14.286555250281378</v>
      </c>
      <c r="O8" t="s">
        <v>10</v>
      </c>
      <c r="P8">
        <f>C8/L8</f>
        <v>0.69960783155441841</v>
      </c>
      <c r="R8" s="8" t="s">
        <v>10</v>
      </c>
      <c r="S8" s="8" t="s">
        <v>52</v>
      </c>
      <c r="T8" s="8">
        <f>K8*P$8</f>
        <v>148.26191399993661</v>
      </c>
      <c r="U8" s="8">
        <f>SUM(T8:T10)</f>
        <v>358.83800000000008</v>
      </c>
      <c r="V8" s="8">
        <f>100*U8/(U$8+U$11+U$14+U$17)</f>
        <v>12.249710602217075</v>
      </c>
    </row>
    <row r="9" spans="2:22" x14ac:dyDescent="0.35">
      <c r="B9" s="2" t="s">
        <v>12</v>
      </c>
      <c r="C9" s="2">
        <v>183.316</v>
      </c>
      <c r="D9">
        <f t="shared" ref="D9:D11" si="0">100*C9/SUM(C$8:C$11)</f>
        <v>6.2578878177785642</v>
      </c>
      <c r="J9" t="s">
        <v>41</v>
      </c>
      <c r="K9">
        <v>210.69412539999999</v>
      </c>
      <c r="O9" t="s">
        <v>14</v>
      </c>
      <c r="P9">
        <f>C10/L11</f>
        <v>0.90577106771102645</v>
      </c>
      <c r="R9" s="8"/>
      <c r="S9" s="8" t="s">
        <v>41</v>
      </c>
      <c r="T9" s="8">
        <f>K9*P$8</f>
        <v>147.40326019234871</v>
      </c>
      <c r="U9" s="8"/>
      <c r="V9" s="8"/>
    </row>
    <row r="10" spans="2:22" x14ac:dyDescent="0.35">
      <c r="B10" s="2" t="s">
        <v>32</v>
      </c>
      <c r="C10" s="2">
        <f>1251.14+94.461</f>
        <v>1345.6010000000001</v>
      </c>
      <c r="D10">
        <f t="shared" si="0"/>
        <v>45.934998066129822</v>
      </c>
      <c r="J10" t="s">
        <v>42</v>
      </c>
      <c r="K10">
        <v>90.297482329999994</v>
      </c>
      <c r="O10" t="s">
        <v>12</v>
      </c>
      <c r="P10">
        <f>C9/L17</f>
        <v>0.69787887518656799</v>
      </c>
      <c r="R10" s="8"/>
      <c r="S10" s="8" t="s">
        <v>42</v>
      </c>
      <c r="T10" s="8">
        <f>K10*P$8</f>
        <v>63.172825807714709</v>
      </c>
      <c r="U10" s="8"/>
      <c r="V10" s="8"/>
    </row>
    <row r="11" spans="2:22" x14ac:dyDescent="0.35">
      <c r="B11" s="2" t="s">
        <v>8</v>
      </c>
      <c r="C11" s="2">
        <v>1041.604</v>
      </c>
      <c r="D11">
        <f t="shared" si="0"/>
        <v>35.557403513874533</v>
      </c>
      <c r="I11" t="s">
        <v>14</v>
      </c>
      <c r="J11" t="s">
        <v>44</v>
      </c>
      <c r="K11">
        <v>636.63972820000004</v>
      </c>
      <c r="L11">
        <f>SUM(K11:K13)</f>
        <v>1485.5862015999999</v>
      </c>
      <c r="M11">
        <f>100*L11/(L$8+L$11+L$14+L$17)</f>
        <v>41.37915492844008</v>
      </c>
      <c r="O11" t="s">
        <v>8</v>
      </c>
      <c r="P11">
        <f>C11/L14</f>
        <v>0.78374729101810259</v>
      </c>
      <c r="R11" s="8" t="s">
        <v>14</v>
      </c>
      <c r="S11" s="8" t="s">
        <v>44</v>
      </c>
      <c r="T11" s="8">
        <f>K11*P$9</f>
        <v>576.64984635897167</v>
      </c>
      <c r="U11" s="8">
        <f>SUM(T11:T13)</f>
        <v>1345.6010000000001</v>
      </c>
      <c r="V11" s="8">
        <f>100*U11/(U$8+U$11+U$14+U$17)</f>
        <v>45.934998066129822</v>
      </c>
    </row>
    <row r="12" spans="2:22" x14ac:dyDescent="0.35">
      <c r="B12" s="2"/>
      <c r="C12" s="2"/>
      <c r="J12" t="s">
        <v>45</v>
      </c>
      <c r="K12">
        <v>424.42648550000001</v>
      </c>
      <c r="P12" s="5"/>
      <c r="R12" s="8"/>
      <c r="S12" s="8" t="s">
        <v>45</v>
      </c>
      <c r="T12" s="8">
        <f t="shared" ref="T12:T13" si="1">K12*P$9</f>
        <v>384.43323093617352</v>
      </c>
      <c r="U12" s="8"/>
      <c r="V12" s="8"/>
    </row>
    <row r="13" spans="2:22" x14ac:dyDescent="0.35">
      <c r="B13" s="2" t="s">
        <v>0</v>
      </c>
      <c r="C13" s="6">
        <f>SUM(C8:C11)</f>
        <v>2929.3590000000004</v>
      </c>
      <c r="J13" t="s">
        <v>46</v>
      </c>
      <c r="K13">
        <v>424.51998789999999</v>
      </c>
      <c r="O13" s="5"/>
      <c r="P13" s="5"/>
      <c r="R13" s="8"/>
      <c r="S13" s="8" t="s">
        <v>46</v>
      </c>
      <c r="T13" s="8">
        <f t="shared" si="1"/>
        <v>384.51792270485504</v>
      </c>
      <c r="U13" s="8"/>
      <c r="V13" s="8"/>
    </row>
    <row r="14" spans="2:22" x14ac:dyDescent="0.35">
      <c r="I14" t="s">
        <v>8</v>
      </c>
      <c r="J14" t="s">
        <v>47</v>
      </c>
      <c r="K14">
        <v>265.80098249999998</v>
      </c>
      <c r="L14">
        <f>SUM(K14:K16)</f>
        <v>1329.0049125999999</v>
      </c>
      <c r="M14">
        <f>100*L14/(L$8+L$11+L$14+L$17)</f>
        <v>37.017777978756747</v>
      </c>
      <c r="O14" s="5"/>
      <c r="P14" s="5"/>
      <c r="R14" s="8" t="s">
        <v>8</v>
      </c>
      <c r="S14" s="8" t="s">
        <v>47</v>
      </c>
      <c r="T14" s="8">
        <f>K14*P$11</f>
        <v>208.32079998432508</v>
      </c>
      <c r="U14" s="8">
        <f>SUM(T14:T16)</f>
        <v>1041.6040000000003</v>
      </c>
      <c r="V14" s="8">
        <f>100*U14/(U$8+U$11+U$14+U$17)</f>
        <v>35.55740351387454</v>
      </c>
    </row>
    <row r="15" spans="2:22" x14ac:dyDescent="0.35">
      <c r="J15" t="s">
        <v>48</v>
      </c>
      <c r="K15">
        <v>571.47211240000001</v>
      </c>
      <c r="R15" s="8"/>
      <c r="S15" s="8" t="s">
        <v>48</v>
      </c>
      <c r="T15" s="8">
        <f t="shared" ref="T15:T16" si="2">K15*P$11</f>
        <v>447.88971998589267</v>
      </c>
      <c r="U15" s="8"/>
      <c r="V15" s="8"/>
    </row>
    <row r="16" spans="2:22" x14ac:dyDescent="0.35">
      <c r="J16" t="s">
        <v>49</v>
      </c>
      <c r="K16">
        <v>491.73181770000002</v>
      </c>
      <c r="R16" s="8"/>
      <c r="S16" s="8" t="s">
        <v>49</v>
      </c>
      <c r="T16" s="8">
        <f t="shared" si="2"/>
        <v>385.39348002978249</v>
      </c>
      <c r="U16" s="8"/>
      <c r="V16" s="8"/>
    </row>
    <row r="17" spans="9:26" x14ac:dyDescent="0.35">
      <c r="I17" t="s">
        <v>12</v>
      </c>
      <c r="J17" t="s">
        <v>50</v>
      </c>
      <c r="K17">
        <v>43.645307279999997</v>
      </c>
      <c r="L17">
        <f>SUM(K17:K18)</f>
        <v>262.67595498000003</v>
      </c>
      <c r="M17">
        <f>100*L17/(L$8+L$11+L$14+L$17)</f>
        <v>7.3165118425217965</v>
      </c>
      <c r="R17" s="8" t="s">
        <v>12</v>
      </c>
      <c r="S17" s="8" t="s">
        <v>50</v>
      </c>
      <c r="T17" s="8">
        <f>K17*P$10</f>
        <v>30.459137951738526</v>
      </c>
      <c r="U17" s="8">
        <f>SUM(T17:T18)</f>
        <v>183.31599999999997</v>
      </c>
      <c r="V17" s="8">
        <f>100*U17/(U$8+U$11+U$14+U$17)</f>
        <v>6.2578878177785642</v>
      </c>
    </row>
    <row r="18" spans="9:26" x14ac:dyDescent="0.35">
      <c r="J18" t="s">
        <v>51</v>
      </c>
      <c r="K18">
        <v>219.0306477</v>
      </c>
      <c r="R18" s="8"/>
      <c r="S18" s="8" t="s">
        <v>51</v>
      </c>
      <c r="T18" s="8">
        <f>K18*P$10</f>
        <v>152.85686204826146</v>
      </c>
      <c r="U18" s="8"/>
      <c r="V18" s="8"/>
    </row>
    <row r="20" spans="9:26" x14ac:dyDescent="0.35">
      <c r="K20" s="5">
        <f>SUM(K8:K18)</f>
        <v>3590.1801382100007</v>
      </c>
      <c r="T20" s="5">
        <f>SUM(T8:T18)</f>
        <v>2929.3590000000008</v>
      </c>
    </row>
    <row r="23" spans="9:26" x14ac:dyDescent="0.35">
      <c r="T23">
        <v>30.459137951738501</v>
      </c>
    </row>
    <row r="24" spans="9:26" x14ac:dyDescent="0.35">
      <c r="T24">
        <v>152.85686204826146</v>
      </c>
    </row>
    <row r="26" spans="9:26" x14ac:dyDescent="0.35">
      <c r="T26">
        <v>447.88971998589267</v>
      </c>
      <c r="U26">
        <v>447.88971998589267</v>
      </c>
      <c r="V26">
        <v>447.88971998589267</v>
      </c>
      <c r="W26">
        <v>447.88971998589267</v>
      </c>
      <c r="X26">
        <v>447.88971998589267</v>
      </c>
      <c r="Y26">
        <v>447.88971998589267</v>
      </c>
      <c r="Z26">
        <v>447.88971998589267</v>
      </c>
    </row>
  </sheetData>
  <hyperlinks>
    <hyperlink ref="C4" r:id="rId1" location="how-is-energy-used-in-thailand" xr:uid="{51C7726B-159F-4F61-A643-D9387A6654DB}"/>
  </hyperlinks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19DC5-69BF-455D-B06E-60BC43ACC689}">
  <dimension ref="A2:S37"/>
  <sheetViews>
    <sheetView topLeftCell="D1" zoomScale="54" workbookViewId="0">
      <selection activeCell="T14" sqref="T14"/>
    </sheetView>
  </sheetViews>
  <sheetFormatPr baseColWidth="10" defaultRowHeight="14.5" x14ac:dyDescent="0.35"/>
  <cols>
    <col min="2" max="2" width="14.08984375" customWidth="1"/>
    <col min="4" max="4" width="16.6328125" customWidth="1"/>
  </cols>
  <sheetData>
    <row r="2" spans="1:19" x14ac:dyDescent="0.35">
      <c r="A2" t="s">
        <v>71</v>
      </c>
      <c r="B2" t="s">
        <v>70</v>
      </c>
    </row>
    <row r="4" spans="1:19" x14ac:dyDescent="0.35">
      <c r="B4" s="5" t="s">
        <v>54</v>
      </c>
      <c r="C4" t="s">
        <v>72</v>
      </c>
      <c r="J4" s="5" t="s">
        <v>62</v>
      </c>
      <c r="K4" t="s">
        <v>63</v>
      </c>
      <c r="Q4" s="5" t="s">
        <v>62</v>
      </c>
      <c r="R4" t="s">
        <v>79</v>
      </c>
    </row>
    <row r="5" spans="1:19" x14ac:dyDescent="0.35">
      <c r="K5" s="5" t="s">
        <v>64</v>
      </c>
      <c r="R5" s="5" t="s">
        <v>64</v>
      </c>
      <c r="S5" s="5" t="s">
        <v>3</v>
      </c>
    </row>
    <row r="6" spans="1:19" x14ac:dyDescent="0.35">
      <c r="I6" t="s">
        <v>18</v>
      </c>
      <c r="J6" s="7" t="s">
        <v>55</v>
      </c>
      <c r="K6">
        <v>4.468</v>
      </c>
      <c r="P6" t="s">
        <v>80</v>
      </c>
      <c r="Q6" t="s">
        <v>55</v>
      </c>
      <c r="R6">
        <v>7.468</v>
      </c>
      <c r="S6">
        <f>100*R6/SUM(R$6:R$12)</f>
        <v>15.47579575596817</v>
      </c>
    </row>
    <row r="7" spans="1:19" x14ac:dyDescent="0.35">
      <c r="I7" t="s">
        <v>7</v>
      </c>
      <c r="J7" s="7" t="s">
        <v>56</v>
      </c>
      <c r="K7">
        <v>20.804200000000002</v>
      </c>
      <c r="P7" t="s">
        <v>7</v>
      </c>
      <c r="Q7" t="s">
        <v>56</v>
      </c>
      <c r="R7">
        <v>5.2590000000000003</v>
      </c>
      <c r="S7">
        <f t="shared" ref="S7:S12" si="0">100*R7/SUM(R$6:R$12)</f>
        <v>10.898126657824935</v>
      </c>
    </row>
    <row r="8" spans="1:19" x14ac:dyDescent="0.35">
      <c r="I8" t="s">
        <v>67</v>
      </c>
      <c r="J8" s="7" t="s">
        <v>57</v>
      </c>
      <c r="K8">
        <v>3.6389999999999998</v>
      </c>
      <c r="P8" t="s">
        <v>67</v>
      </c>
      <c r="Q8" t="s">
        <v>57</v>
      </c>
      <c r="R8">
        <v>3.6389999999999998</v>
      </c>
      <c r="S8">
        <f t="shared" si="0"/>
        <v>7.5410311671087529</v>
      </c>
    </row>
    <row r="9" spans="1:19" x14ac:dyDescent="0.35">
      <c r="J9" s="7" t="s">
        <v>58</v>
      </c>
      <c r="K9">
        <v>0.14799999999999999</v>
      </c>
      <c r="Q9" t="s">
        <v>58</v>
      </c>
      <c r="R9">
        <v>0.14799999999999999</v>
      </c>
      <c r="S9">
        <f t="shared" si="0"/>
        <v>0.30669761273209545</v>
      </c>
    </row>
    <row r="10" spans="1:19" x14ac:dyDescent="0.35">
      <c r="I10" t="s">
        <v>66</v>
      </c>
      <c r="J10" s="7" t="s">
        <v>59</v>
      </c>
      <c r="K10">
        <v>27.132000000000001</v>
      </c>
      <c r="P10" t="s">
        <v>66</v>
      </c>
      <c r="Q10" t="s">
        <v>59</v>
      </c>
      <c r="R10">
        <v>27.132000000000001</v>
      </c>
      <c r="S10">
        <f t="shared" si="0"/>
        <v>56.225132625994704</v>
      </c>
    </row>
    <row r="11" spans="1:19" x14ac:dyDescent="0.35">
      <c r="I11" t="s">
        <v>19</v>
      </c>
      <c r="J11" s="7" t="s">
        <v>60</v>
      </c>
      <c r="K11">
        <v>3.0649999999999999</v>
      </c>
      <c r="P11" t="s">
        <v>19</v>
      </c>
      <c r="Q11" t="s">
        <v>60</v>
      </c>
      <c r="R11">
        <v>3.0649999999999999</v>
      </c>
      <c r="S11">
        <f t="shared" si="0"/>
        <v>6.3515417771883289</v>
      </c>
    </row>
    <row r="12" spans="1:19" x14ac:dyDescent="0.35">
      <c r="I12" t="s">
        <v>65</v>
      </c>
      <c r="J12" s="7" t="s">
        <v>61</v>
      </c>
      <c r="K12">
        <v>1.5449999999999999</v>
      </c>
      <c r="P12" t="s">
        <v>65</v>
      </c>
      <c r="Q12" t="s">
        <v>61</v>
      </c>
      <c r="R12">
        <v>1.5449999999999999</v>
      </c>
      <c r="S12">
        <f t="shared" si="0"/>
        <v>3.201674403183024</v>
      </c>
    </row>
    <row r="13" spans="1:19" x14ac:dyDescent="0.35">
      <c r="K13" s="5">
        <f>SUM(K6:K12)</f>
        <v>60.801200000000001</v>
      </c>
    </row>
    <row r="14" spans="1:19" x14ac:dyDescent="0.35">
      <c r="R14" s="5">
        <f>SUM(R6:R12)</f>
        <v>48.256</v>
      </c>
    </row>
    <row r="17" spans="2:10" x14ac:dyDescent="0.35">
      <c r="J17" s="7"/>
    </row>
    <row r="18" spans="2:10" x14ac:dyDescent="0.35">
      <c r="J18" s="7"/>
    </row>
    <row r="19" spans="2:10" x14ac:dyDescent="0.35">
      <c r="J19" s="7"/>
    </row>
    <row r="20" spans="2:10" x14ac:dyDescent="0.35">
      <c r="J20" s="7"/>
    </row>
    <row r="21" spans="2:10" x14ac:dyDescent="0.35">
      <c r="J21" s="7"/>
    </row>
    <row r="25" spans="2:10" x14ac:dyDescent="0.35">
      <c r="B25" s="5" t="s">
        <v>54</v>
      </c>
      <c r="C25" t="s">
        <v>74</v>
      </c>
    </row>
    <row r="27" spans="2:10" x14ac:dyDescent="0.35">
      <c r="C27" s="5" t="s">
        <v>64</v>
      </c>
      <c r="D27" s="5" t="s">
        <v>3</v>
      </c>
    </row>
    <row r="28" spans="2:10" x14ac:dyDescent="0.35">
      <c r="B28" t="s">
        <v>75</v>
      </c>
      <c r="C28">
        <v>2.9999999999999997E-4</v>
      </c>
      <c r="D28">
        <f>100*C28/SUM(C$28:C$36)</f>
        <v>5.8926130203177307E-4</v>
      </c>
    </row>
    <row r="29" spans="2:10" x14ac:dyDescent="0.35">
      <c r="B29" t="s">
        <v>76</v>
      </c>
      <c r="C29">
        <v>0.19040000000000001</v>
      </c>
      <c r="D29">
        <f t="shared" ref="D29:D36" si="1">100*C29/SUM(C$28:C$36)</f>
        <v>0.37398450635616537</v>
      </c>
    </row>
    <row r="30" spans="2:10" x14ac:dyDescent="0.35">
      <c r="B30" t="s">
        <v>77</v>
      </c>
      <c r="C30">
        <v>2.9196999999999997</v>
      </c>
      <c r="D30">
        <f t="shared" si="1"/>
        <v>5.7348874118072253</v>
      </c>
    </row>
    <row r="31" spans="2:10" x14ac:dyDescent="0.35">
      <c r="B31" t="s">
        <v>15</v>
      </c>
      <c r="C31">
        <v>1.524</v>
      </c>
      <c r="D31">
        <f t="shared" si="1"/>
        <v>2.9934474143214072</v>
      </c>
    </row>
    <row r="32" spans="2:10" x14ac:dyDescent="0.35">
      <c r="B32" t="s">
        <v>19</v>
      </c>
      <c r="C32">
        <v>3.9369999999999998</v>
      </c>
      <c r="D32">
        <f t="shared" si="1"/>
        <v>7.733072486996968</v>
      </c>
    </row>
    <row r="33" spans="2:4" x14ac:dyDescent="0.35">
      <c r="B33" t="s">
        <v>11</v>
      </c>
      <c r="C33">
        <v>2.96</v>
      </c>
      <c r="D33">
        <f t="shared" si="1"/>
        <v>5.814044846713494</v>
      </c>
    </row>
    <row r="34" spans="2:4" x14ac:dyDescent="0.35">
      <c r="B34" t="s">
        <v>7</v>
      </c>
      <c r="C34">
        <v>4.6369999999999996</v>
      </c>
      <c r="D34">
        <f t="shared" si="1"/>
        <v>9.1080155250711048</v>
      </c>
    </row>
    <row r="35" spans="2:4" x14ac:dyDescent="0.35">
      <c r="B35" t="s">
        <v>78</v>
      </c>
      <c r="C35">
        <v>7.89</v>
      </c>
      <c r="D35">
        <f t="shared" si="1"/>
        <v>15.497572243435631</v>
      </c>
    </row>
    <row r="36" spans="2:4" x14ac:dyDescent="0.35">
      <c r="B36" t="s">
        <v>36</v>
      </c>
      <c r="C36">
        <v>26.852799999999998</v>
      </c>
      <c r="D36">
        <f t="shared" si="1"/>
        <v>52.744386303995981</v>
      </c>
    </row>
    <row r="37" spans="2:4" x14ac:dyDescent="0.35">
      <c r="C37" s="5">
        <f>SUM(C28:C36)</f>
        <v>50.911199999999994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42CCF-2282-4AE1-B0A0-1903225F5014}">
  <dimension ref="B2:N27"/>
  <sheetViews>
    <sheetView tabSelected="1" zoomScale="63" workbookViewId="0">
      <selection activeCell="Q11" sqref="Q11"/>
    </sheetView>
  </sheetViews>
  <sheetFormatPr baseColWidth="10" defaultRowHeight="14.5" x14ac:dyDescent="0.35"/>
  <sheetData>
    <row r="2" spans="2:14" x14ac:dyDescent="0.35">
      <c r="B2" t="s">
        <v>73</v>
      </c>
    </row>
    <row r="3" spans="2:14" x14ac:dyDescent="0.35">
      <c r="B3" t="s">
        <v>35</v>
      </c>
      <c r="D3" t="s">
        <v>33</v>
      </c>
      <c r="K3" s="5" t="s">
        <v>54</v>
      </c>
      <c r="L3" t="s">
        <v>82</v>
      </c>
      <c r="M3" t="s">
        <v>83</v>
      </c>
    </row>
    <row r="5" spans="2:14" x14ac:dyDescent="0.35">
      <c r="C5" t="s">
        <v>39</v>
      </c>
      <c r="D5" t="s">
        <v>3</v>
      </c>
      <c r="K5" s="5" t="s">
        <v>81</v>
      </c>
      <c r="L5" s="5" t="s">
        <v>43</v>
      </c>
      <c r="M5" s="5" t="s">
        <v>39</v>
      </c>
      <c r="N5" s="5" t="s">
        <v>3</v>
      </c>
    </row>
    <row r="6" spans="2:14" x14ac:dyDescent="0.35">
      <c r="B6" t="s">
        <v>7</v>
      </c>
      <c r="C6">
        <v>35176</v>
      </c>
      <c r="D6">
        <f t="shared" ref="D6:D12" si="0">100*C6/SUM(C$6:C$12)</f>
        <v>19.914287493560238</v>
      </c>
      <c r="K6" t="s">
        <v>55</v>
      </c>
      <c r="L6">
        <v>163.91659999999999</v>
      </c>
      <c r="M6">
        <f>L6*278</f>
        <v>45568.8148</v>
      </c>
      <c r="N6">
        <f>100*M6/SUM(M$6:M$11)</f>
        <v>25.803864835444216</v>
      </c>
    </row>
    <row r="7" spans="2:14" x14ac:dyDescent="0.35">
      <c r="B7" t="s">
        <v>11</v>
      </c>
      <c r="C7">
        <v>657</v>
      </c>
      <c r="D7">
        <f t="shared" si="0"/>
        <v>0.37194925185550026</v>
      </c>
      <c r="K7" t="s">
        <v>56</v>
      </c>
      <c r="L7">
        <v>123.6759</v>
      </c>
      <c r="M7">
        <f>L7*278</f>
        <v>34381.900199999996</v>
      </c>
      <c r="N7">
        <f>100*M7/SUM(M$6:M$11)</f>
        <v>19.469145937640938</v>
      </c>
    </row>
    <row r="8" spans="2:14" x14ac:dyDescent="0.35">
      <c r="B8" t="s">
        <v>36</v>
      </c>
      <c r="C8">
        <v>110052</v>
      </c>
      <c r="D8">
        <f t="shared" si="0"/>
        <v>62.304047283411741</v>
      </c>
      <c r="K8" t="s">
        <v>57</v>
      </c>
      <c r="L8">
        <v>28.3385</v>
      </c>
      <c r="M8">
        <f>L8*278</f>
        <v>7878.1030000000001</v>
      </c>
      <c r="N8">
        <f>100*M8/SUM(M$6:M$11)</f>
        <v>4.4610663205510361</v>
      </c>
    </row>
    <row r="9" spans="2:14" x14ac:dyDescent="0.35">
      <c r="B9" t="s">
        <v>17</v>
      </c>
      <c r="C9">
        <v>4682</v>
      </c>
      <c r="D9">
        <f t="shared" si="0"/>
        <v>2.6506337856734432</v>
      </c>
      <c r="K9" t="s">
        <v>58</v>
      </c>
      <c r="L9">
        <v>1.1526000000000001</v>
      </c>
      <c r="M9">
        <f>L9*278</f>
        <v>320.4228</v>
      </c>
      <c r="N9">
        <f>100*M9/SUM(M$6:M$11)</f>
        <v>0.18144309123867258</v>
      </c>
    </row>
    <row r="10" spans="2:14" x14ac:dyDescent="0.35">
      <c r="B10" t="s">
        <v>37</v>
      </c>
      <c r="C10">
        <v>17503</v>
      </c>
      <c r="D10">
        <f t="shared" si="0"/>
        <v>9.9090224584883124</v>
      </c>
      <c r="K10" t="s">
        <v>59</v>
      </c>
      <c r="L10">
        <v>299.72980000000001</v>
      </c>
      <c r="M10">
        <f>L10*278</f>
        <v>83324.88440000001</v>
      </c>
      <c r="N10">
        <f>100*M10/SUM(M$6:M$11)</f>
        <v>47.183672955361011</v>
      </c>
    </row>
    <row r="11" spans="2:14" x14ac:dyDescent="0.35">
      <c r="B11" t="s">
        <v>38</v>
      </c>
      <c r="C11">
        <v>5015</v>
      </c>
      <c r="D11">
        <f t="shared" si="0"/>
        <v>2.8391560092166421</v>
      </c>
      <c r="K11" t="s">
        <v>60</v>
      </c>
      <c r="L11">
        <v>18.427099999999999</v>
      </c>
      <c r="M11">
        <f>L11*278</f>
        <v>5122.7338</v>
      </c>
      <c r="N11">
        <f>100*M11/SUM(M$6:M$11)</f>
        <v>2.9008068597641365</v>
      </c>
    </row>
    <row r="12" spans="2:14" x14ac:dyDescent="0.35">
      <c r="B12" t="s">
        <v>15</v>
      </c>
      <c r="C12">
        <v>3552</v>
      </c>
      <c r="D12">
        <f t="shared" si="0"/>
        <v>2.01090371779412</v>
      </c>
      <c r="K12" t="s">
        <v>61</v>
      </c>
      <c r="L12">
        <v>7.7554999999999996</v>
      </c>
      <c r="M12">
        <f>L12*278</f>
        <v>2156.029</v>
      </c>
      <c r="N12">
        <f>100*M12/SUM(M$6:M$11)</f>
        <v>1.2208761878375198</v>
      </c>
    </row>
    <row r="13" spans="2:14" x14ac:dyDescent="0.35">
      <c r="M13" s="5">
        <f>SUM(M6:M12)</f>
        <v>178752.88800000001</v>
      </c>
      <c r="N13">
        <f>100*M13/SUM(M$6:M$11)</f>
        <v>101.22087618783753</v>
      </c>
    </row>
    <row r="16" spans="2:14" x14ac:dyDescent="0.35">
      <c r="B16" t="s">
        <v>54</v>
      </c>
      <c r="C16" t="s">
        <v>74</v>
      </c>
    </row>
    <row r="17" spans="2:5" x14ac:dyDescent="0.35">
      <c r="C17" t="s">
        <v>39</v>
      </c>
      <c r="D17" t="s">
        <v>3</v>
      </c>
      <c r="E17" t="s">
        <v>43</v>
      </c>
    </row>
    <row r="18" spans="2:5" x14ac:dyDescent="0.35">
      <c r="B18" t="s">
        <v>75</v>
      </c>
      <c r="C18">
        <v>1.4</v>
      </c>
      <c r="D18">
        <f>100*C18/SUM(C$18:C$26)</f>
        <v>7.8577301823835302E-4</v>
      </c>
      <c r="E18">
        <f>C18/278</f>
        <v>5.0359712230215823E-3</v>
      </c>
    </row>
    <row r="19" spans="2:5" x14ac:dyDescent="0.35">
      <c r="B19" t="s">
        <v>76</v>
      </c>
      <c r="C19">
        <v>300.60000000000002</v>
      </c>
      <c r="D19">
        <f t="shared" ref="D19:D26" si="1">100*C19/SUM(C$18:C$26)</f>
        <v>0.1687166923446064</v>
      </c>
      <c r="E19">
        <f t="shared" ref="E19:E26" si="2">C19/278</f>
        <v>1.081294964028777</v>
      </c>
    </row>
    <row r="20" spans="2:5" x14ac:dyDescent="0.35">
      <c r="B20" t="s">
        <v>77</v>
      </c>
      <c r="C20">
        <v>4239.3999999999996</v>
      </c>
      <c r="D20">
        <f t="shared" si="1"/>
        <v>2.3794329525140525</v>
      </c>
      <c r="E20">
        <f t="shared" si="2"/>
        <v>15.249640287769783</v>
      </c>
    </row>
    <row r="21" spans="2:5" x14ac:dyDescent="0.35">
      <c r="B21" t="s">
        <v>15</v>
      </c>
      <c r="C21">
        <v>4128.3999999999996</v>
      </c>
      <c r="D21">
        <f t="shared" si="1"/>
        <v>2.3171323774965829</v>
      </c>
      <c r="E21">
        <f t="shared" si="2"/>
        <v>14.850359712230215</v>
      </c>
    </row>
    <row r="22" spans="2:5" x14ac:dyDescent="0.35">
      <c r="B22" t="s">
        <v>19</v>
      </c>
      <c r="C22">
        <v>5052</v>
      </c>
      <c r="D22">
        <f t="shared" si="1"/>
        <v>2.8355180629572567</v>
      </c>
      <c r="E22">
        <f t="shared" si="2"/>
        <v>18.172661870503596</v>
      </c>
    </row>
    <row r="23" spans="2:5" x14ac:dyDescent="0.35">
      <c r="B23" t="s">
        <v>11</v>
      </c>
      <c r="C23">
        <v>716.4</v>
      </c>
      <c r="D23">
        <f t="shared" si="1"/>
        <v>0.40209127876139722</v>
      </c>
      <c r="E23">
        <f t="shared" si="2"/>
        <v>2.5769784172661869</v>
      </c>
    </row>
    <row r="24" spans="2:5" x14ac:dyDescent="0.35">
      <c r="B24" t="s">
        <v>7</v>
      </c>
      <c r="C24">
        <v>36065</v>
      </c>
      <c r="D24">
        <f t="shared" si="1"/>
        <v>20.242074216261571</v>
      </c>
      <c r="E24">
        <f t="shared" si="2"/>
        <v>129.73021582733813</v>
      </c>
    </row>
    <row r="25" spans="2:5" x14ac:dyDescent="0.35">
      <c r="B25" t="s">
        <v>78</v>
      </c>
      <c r="C25">
        <v>14552.3</v>
      </c>
      <c r="D25">
        <f t="shared" si="1"/>
        <v>8.1677176380785603</v>
      </c>
      <c r="E25">
        <f t="shared" si="2"/>
        <v>52.346402877697841</v>
      </c>
    </row>
    <row r="26" spans="2:5" x14ac:dyDescent="0.35">
      <c r="B26" t="s">
        <v>36</v>
      </c>
      <c r="C26">
        <v>113113</v>
      </c>
      <c r="D26">
        <f t="shared" si="1"/>
        <v>63.486531008567731</v>
      </c>
      <c r="E26">
        <f t="shared" si="2"/>
        <v>406.88129496402877</v>
      </c>
    </row>
    <row r="27" spans="2:5" x14ac:dyDescent="0.35">
      <c r="C27" s="5">
        <f>SUM(C18:C26)</f>
        <v>178168.5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70C48-15CA-47D4-AE09-06B45E41EA0A}">
  <dimension ref="C3:G6"/>
  <sheetViews>
    <sheetView workbookViewId="0">
      <selection activeCell="G22" sqref="G22"/>
    </sheetView>
  </sheetViews>
  <sheetFormatPr baseColWidth="10" defaultColWidth="8.7265625" defaultRowHeight="14.5" x14ac:dyDescent="0.35"/>
  <sheetData>
    <row r="3" spans="3:7" x14ac:dyDescent="0.35">
      <c r="C3" t="s">
        <v>0</v>
      </c>
      <c r="D3">
        <v>2021</v>
      </c>
      <c r="E3">
        <v>438.48</v>
      </c>
      <c r="F3" t="s">
        <v>23</v>
      </c>
      <c r="G3" t="s">
        <v>24</v>
      </c>
    </row>
    <row r="5" spans="3:7" x14ac:dyDescent="0.35">
      <c r="D5" t="s">
        <v>6</v>
      </c>
      <c r="E5" t="s">
        <v>3</v>
      </c>
    </row>
    <row r="6" spans="3:7" x14ac:dyDescent="0.35">
      <c r="C6" t="s">
        <v>14</v>
      </c>
      <c r="E6">
        <v>34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02AF8-DCDC-487A-B4A3-509194E16EF4}">
  <dimension ref="C3:E13"/>
  <sheetViews>
    <sheetView workbookViewId="0">
      <selection activeCell="E21" sqref="E21"/>
    </sheetView>
  </sheetViews>
  <sheetFormatPr baseColWidth="10" defaultColWidth="8.7265625" defaultRowHeight="14.5" x14ac:dyDescent="0.35"/>
  <cols>
    <col min="3" max="3" width="9.81640625" bestFit="1" customWidth="1"/>
    <col min="4" max="4" width="18.1796875" bestFit="1" customWidth="1"/>
  </cols>
  <sheetData>
    <row r="3" spans="3:5" x14ac:dyDescent="0.35">
      <c r="C3" t="s">
        <v>25</v>
      </c>
    </row>
    <row r="4" spans="3:5" x14ac:dyDescent="0.35">
      <c r="C4" s="2"/>
      <c r="D4" s="2" t="s">
        <v>6</v>
      </c>
      <c r="E4" s="2" t="s">
        <v>3</v>
      </c>
    </row>
    <row r="5" spans="3:5" x14ac:dyDescent="0.35">
      <c r="C5" s="2" t="s">
        <v>16</v>
      </c>
      <c r="D5" s="2" t="s">
        <v>26</v>
      </c>
      <c r="E5" s="2"/>
    </row>
    <row r="6" spans="3:5" x14ac:dyDescent="0.35">
      <c r="C6" s="2" t="s">
        <v>8</v>
      </c>
      <c r="D6" s="2"/>
      <c r="E6" s="2">
        <v>26</v>
      </c>
    </row>
    <row r="7" spans="3:5" x14ac:dyDescent="0.35">
      <c r="C7" s="2" t="s">
        <v>14</v>
      </c>
      <c r="D7" s="2"/>
      <c r="E7" s="2">
        <v>23</v>
      </c>
    </row>
    <row r="8" spans="3:5" x14ac:dyDescent="0.35">
      <c r="C8" s="2" t="s">
        <v>27</v>
      </c>
      <c r="D8" s="2"/>
      <c r="E8" s="2"/>
    </row>
    <row r="9" spans="3:5" x14ac:dyDescent="0.35">
      <c r="C9" s="2"/>
      <c r="D9" s="2"/>
      <c r="E9" s="2"/>
    </row>
    <row r="10" spans="3:5" x14ac:dyDescent="0.35">
      <c r="C10" s="2"/>
      <c r="D10" s="2"/>
      <c r="E10" s="2"/>
    </row>
    <row r="11" spans="3:5" x14ac:dyDescent="0.35">
      <c r="C11" s="2"/>
      <c r="D11" s="2"/>
      <c r="E11" s="2"/>
    </row>
    <row r="12" spans="3:5" x14ac:dyDescent="0.35">
      <c r="C12" t="s">
        <v>0</v>
      </c>
      <c r="D12" s="3">
        <v>372648</v>
      </c>
    </row>
    <row r="13" spans="3:5" x14ac:dyDescent="0.35">
      <c r="D13" t="s">
        <v>28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C2CC8-7C0F-4E48-A597-8C075FB29EB3}">
  <dimension ref="C3:E6"/>
  <sheetViews>
    <sheetView workbookViewId="0">
      <selection activeCell="E8" sqref="E8"/>
    </sheetView>
  </sheetViews>
  <sheetFormatPr baseColWidth="10" defaultColWidth="8.7265625" defaultRowHeight="14.5" x14ac:dyDescent="0.35"/>
  <cols>
    <col min="3" max="3" width="9.81640625" bestFit="1" customWidth="1"/>
  </cols>
  <sheetData>
    <row r="3" spans="3:5" x14ac:dyDescent="0.35">
      <c r="D3" t="s">
        <v>6</v>
      </c>
      <c r="E3" t="s">
        <v>3</v>
      </c>
    </row>
    <row r="4" spans="3:5" x14ac:dyDescent="0.35">
      <c r="C4" t="s">
        <v>29</v>
      </c>
    </row>
    <row r="5" spans="3:5" x14ac:dyDescent="0.35">
      <c r="C5" t="s">
        <v>27</v>
      </c>
      <c r="E5">
        <v>30</v>
      </c>
    </row>
    <row r="6" spans="3:5" x14ac:dyDescent="0.35">
      <c r="C6" t="s">
        <v>30</v>
      </c>
      <c r="E6">
        <v>17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D2C1BEFAF870748BACCC527472C8EB2" ma:contentTypeVersion="6" ma:contentTypeDescription="Create a new document." ma:contentTypeScope="" ma:versionID="487ae15c868a429603055564894ba096">
  <xsd:schema xmlns:xsd="http://www.w3.org/2001/XMLSchema" xmlns:xs="http://www.w3.org/2001/XMLSchema" xmlns:p="http://schemas.microsoft.com/office/2006/metadata/properties" xmlns:ns2="1041d1a3-2b21-46e0-8139-4e1099981477" xmlns:ns3="66da9736-248e-4959-a705-07c73b004417" targetNamespace="http://schemas.microsoft.com/office/2006/metadata/properties" ma:root="true" ma:fieldsID="194ea4c5e0e7bff924a75701159686b7" ns2:_="" ns3:_="">
    <xsd:import namespace="1041d1a3-2b21-46e0-8139-4e1099981477"/>
    <xsd:import namespace="66da9736-248e-4959-a705-07c73b00441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041d1a3-2b21-46e0-8139-4e109998147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da9736-248e-4959-a705-07c73b004417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2A061F2-9FD0-4AE4-869A-5EC2633E6B02}">
  <ds:schemaRefs>
    <ds:schemaRef ds:uri="http://purl.org/dc/terms/"/>
    <ds:schemaRef ds:uri="http://schemas.microsoft.com/office/2006/metadata/properties"/>
    <ds:schemaRef ds:uri="http://purl.org/dc/elements/1.1/"/>
    <ds:schemaRef ds:uri="http://schemas.microsoft.com/office/2006/documentManagement/types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66da9736-248e-4959-a705-07c73b004417"/>
    <ds:schemaRef ds:uri="1041d1a3-2b21-46e0-8139-4e1099981477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415282BC-98EB-4742-A7DA-4D7B8E81DDA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650B4B3-630C-4862-A6F7-7FA0C9B693D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041d1a3-2b21-46e0-8139-4e1099981477"/>
    <ds:schemaRef ds:uri="66da9736-248e-4959-a705-07c73b00441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Primary Energy Consumption</vt:lpstr>
      <vt:lpstr>Power Generation</vt:lpstr>
      <vt:lpstr>Demand Data</vt:lpstr>
      <vt:lpstr>Capacity Data</vt:lpstr>
      <vt:lpstr>Electricity Generation Data</vt:lpstr>
      <vt:lpstr>GDP</vt:lpstr>
      <vt:lpstr>Carbon Emissions</vt:lpstr>
      <vt:lpstr>Labour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Marie Bernard</dc:creator>
  <cp:keywords/>
  <dc:description/>
  <cp:lastModifiedBy>Corentin</cp:lastModifiedBy>
  <cp:revision/>
  <dcterms:created xsi:type="dcterms:W3CDTF">2024-03-02T12:54:45Z</dcterms:created>
  <dcterms:modified xsi:type="dcterms:W3CDTF">2024-04-27T10:54:40Z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0x0101004D2C1BEFAF870748BACCC527472C8EB2</vt:lpwstr>
  </property>
</Properties>
</file>