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illi\OneDrive\Área de Trabalho\"/>
    </mc:Choice>
  </mc:AlternateContent>
  <xr:revisionPtr revIDLastSave="0" documentId="13_ncr:1_{DAAF5776-E11D-4EF7-84CA-DE0042320C2E}" xr6:coauthVersionLast="47" xr6:coauthVersionMax="47" xr10:uidLastSave="{00000000-0000-0000-0000-000000000000}"/>
  <bookViews>
    <workbookView xWindow="-108" yWindow="-108" windowWidth="23256" windowHeight="13176" xr2:uid="{2A079575-17F9-44B7-B899-A2A1CDCE35DC}"/>
  </bookViews>
  <sheets>
    <sheet name="INVESTIMENTOS" sheetId="2" r:id="rId1"/>
    <sheet name="Planilha2" sheetId="3" state="hidden" r:id="rId2"/>
  </sheets>
  <definedNames>
    <definedName name="aporte">INVESTIMENTOS!$D$11</definedName>
    <definedName name="patrimonio">INVESTIMENTOS!$D$14</definedName>
    <definedName name="patrimonio_sug">INVESTIMENTOS!#REF!</definedName>
    <definedName name="qtd_anos">INVESTIMENTOS!$D$12</definedName>
    <definedName name="rendimento_carteira">INVESTIMENTOS!$D$8</definedName>
    <definedName name="rendimento2">INVESTIMENTOS!#REF!</definedName>
    <definedName name="salario">INVESTIMENTOS!$D$7</definedName>
    <definedName name="SegmentaçãodeDados_TIPO_DE_FII">#N/A</definedName>
    <definedName name="SUGESTAO">INVESTIMENTOS!#REF!</definedName>
    <definedName name="sugestao_investimento">INVESTIMENTOS!$G$7</definedName>
    <definedName name="taxa_mensal">INVESTIMENTOS!$D$13</definedName>
  </definedNames>
  <calcPr calcId="191029"/>
  <pivotCaches>
    <pivotCache cacheId="43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2" l="1"/>
  <c r="C18" i="2"/>
  <c r="D18" i="2" s="1"/>
  <c r="D14" i="2"/>
  <c r="D15" i="2" s="1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H28" i="2" s="1"/>
  <c r="A7" i="3"/>
  <c r="A6" i="3"/>
  <c r="A5" i="3"/>
  <c r="H4" i="3" s="1"/>
  <c r="A4" i="3"/>
  <c r="A3" i="3"/>
  <c r="H26" i="2"/>
  <c r="C29" i="2"/>
  <c r="C22" i="2"/>
  <c r="D22" i="2" s="1"/>
  <c r="C21" i="2"/>
  <c r="D21" i="2" s="1"/>
  <c r="C20" i="2"/>
  <c r="D20" i="2" s="1"/>
  <c r="C19" i="2"/>
  <c r="D19" i="2" s="1"/>
  <c r="G7" i="2"/>
  <c r="G14" i="2" s="1"/>
  <c r="G15" i="2" s="1"/>
  <c r="G11" i="2" l="1"/>
  <c r="I28" i="2"/>
  <c r="I26" i="2"/>
  <c r="H30" i="2"/>
  <c r="I30" i="2" s="1"/>
  <c r="H27" i="2"/>
  <c r="I27" i="2" s="1"/>
  <c r="H31" i="2"/>
  <c r="I31" i="2" s="1"/>
  <c r="H29" i="2"/>
  <c r="I29" i="2" s="1"/>
  <c r="G20" i="2" l="1"/>
  <c r="H20" i="2" s="1"/>
  <c r="G19" i="2"/>
  <c r="H19" i="2" s="1"/>
  <c r="G18" i="2"/>
  <c r="H18" i="2" s="1"/>
  <c r="G21" i="2"/>
  <c r="H21" i="2" s="1"/>
  <c r="G22" i="2"/>
  <c r="H22" i="2" s="1"/>
  <c r="I32" i="2"/>
</calcChain>
</file>

<file path=xl/sharedStrings.xml><?xml version="1.0" encoding="utf-8"?>
<sst xmlns="http://schemas.openxmlformats.org/spreadsheetml/2006/main" count="84" uniqueCount="39">
  <si>
    <t>Salário</t>
  </si>
  <si>
    <t>CONFIGURAÇÕES</t>
  </si>
  <si>
    <t>Rendimento Carteira</t>
  </si>
  <si>
    <t>Sugestão de Investimento (30%)</t>
  </si>
  <si>
    <t>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</si>
  <si>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</si>
  <si>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</si>
  <si>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</si>
  <si>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</si>
  <si>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</si>
  <si>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 xml:space="preserve"> Cenários</t>
  </si>
  <si>
    <t>Dividendo</t>
  </si>
  <si>
    <t>Quanto em 2 Anos ?</t>
  </si>
  <si>
    <t>Quanto em 5 Anos ?</t>
  </si>
  <si>
    <t>Quanto em 10 Anos ?</t>
  </si>
  <si>
    <t>Quanto em 20 Anos ?</t>
  </si>
  <si>
    <t>Quanto em 30 Anos ?</t>
  </si>
  <si>
    <t>PERFIL</t>
  </si>
  <si>
    <t>Moderado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</si>
  <si>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</si>
  <si>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</si>
  <si>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</si>
  <si>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</si>
  <si>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</si>
  <si>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</si>
  <si>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</si>
  <si>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</si>
  <si>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</si>
  <si>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</si>
  <si>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%</t>
  </si>
  <si>
    <t>Conservador</t>
  </si>
  <si>
    <t>Moderado-TIJOLO</t>
  </si>
  <si>
    <t>Agressivo</t>
  </si>
  <si>
    <t>Sugestão</t>
  </si>
  <si>
    <t>Investimento</t>
  </si>
  <si>
    <t>Total Geral</t>
  </si>
  <si>
    <t>Soma de Valores2</t>
  </si>
  <si>
    <t>Rótulos de Coluna</t>
  </si>
  <si>
    <t>PERFIL DE INVESTIDOR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</si>
</sst>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20"/>
      <color theme="0"/>
      <name val="Segoe UI Semibold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2"/>
      <color theme="0"/>
      <name val="Segoe UI Semibold"/>
      <family val="2"/>
    </font>
    <font>
      <b/>
      <sz val="16"/>
      <color theme="0"/>
      <name val="Segoe UI Semibold"/>
      <family val="2"/>
    </font>
    <font>
      <sz val="12"/>
      <color theme="0"/>
      <name val="Segoe UI"/>
      <family val="2"/>
    </font>
    <font>
      <sz val="14"/>
      <color theme="0"/>
      <name val="Calibri"/>
      <family val="2"/>
      <scheme val="minor"/>
    </font>
    <font>
      <sz val="11"/>
      <color theme="8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/>
      <bottom style="hair">
        <color theme="0" tint="-0.14996795556505021"/>
      </bottom>
      <diagonal/>
    </border>
    <border>
      <left style="medium">
        <color indexed="64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/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4">
    <xf numFmtId="0" fontId="0" fillId="0" borderId="0" xfId="0"/>
    <xf numFmtId="0" fontId="2" fillId="2" borderId="0" xfId="3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4" fillId="6" borderId="0" xfId="0" applyFont="1" applyFill="1"/>
    <xf numFmtId="0" fontId="4" fillId="6" borderId="0" xfId="0" applyFont="1" applyFill="1" applyAlignment="1">
      <alignment horizontal="center"/>
    </xf>
    <xf numFmtId="9" fontId="2" fillId="2" borderId="0" xfId="2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  <xf numFmtId="10" fontId="8" fillId="0" borderId="5" xfId="0" applyNumberFormat="1" applyFont="1" applyBorder="1" applyAlignment="1">
      <alignment horizontal="center"/>
    </xf>
    <xf numFmtId="8" fontId="8" fillId="4" borderId="5" xfId="0" applyNumberFormat="1" applyFont="1" applyFill="1" applyBorder="1" applyAlignment="1">
      <alignment horizontal="center"/>
    </xf>
    <xf numFmtId="8" fontId="8" fillId="4" borderId="6" xfId="0" applyNumberFormat="1" applyFont="1" applyFill="1" applyBorder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164" fontId="6" fillId="4" borderId="12" xfId="0" applyNumberFormat="1" applyFont="1" applyFill="1" applyBorder="1" applyAlignment="1">
      <alignment horizontal="center"/>
    </xf>
    <xf numFmtId="164" fontId="6" fillId="4" borderId="13" xfId="0" applyNumberFormat="1" applyFont="1" applyFill="1" applyBorder="1" applyAlignment="1">
      <alignment horizontal="center"/>
    </xf>
    <xf numFmtId="164" fontId="6" fillId="4" borderId="14" xfId="0" applyNumberFormat="1" applyFont="1" applyFill="1" applyBorder="1" applyAlignment="1">
      <alignment horizontal="center"/>
    </xf>
    <xf numFmtId="164" fontId="6" fillId="4" borderId="18" xfId="0" applyNumberFormat="1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9" fontId="0" fillId="7" borderId="0" xfId="0" applyNumberFormat="1" applyFill="1" applyAlignment="1">
      <alignment horizontal="center"/>
    </xf>
    <xf numFmtId="164" fontId="6" fillId="0" borderId="23" xfId="1" applyNumberFormat="1" applyFont="1" applyBorder="1" applyAlignment="1">
      <alignment horizontal="center"/>
    </xf>
    <xf numFmtId="10" fontId="6" fillId="0" borderId="6" xfId="0" applyNumberFormat="1" applyFont="1" applyBorder="1" applyAlignment="1">
      <alignment horizont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164" fontId="8" fillId="4" borderId="7" xfId="0" applyNumberFormat="1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10" fontId="8" fillId="4" borderId="5" xfId="0" applyNumberFormat="1" applyFont="1" applyFill="1" applyBorder="1" applyAlignment="1">
      <alignment horizontal="center"/>
    </xf>
    <xf numFmtId="164" fontId="6" fillId="4" borderId="4" xfId="0" applyNumberFormat="1" applyFont="1" applyFill="1" applyBorder="1" applyAlignment="1">
      <alignment horizontal="center"/>
    </xf>
    <xf numFmtId="0" fontId="12" fillId="8" borderId="4" xfId="0" applyFont="1" applyFill="1" applyBorder="1" applyAlignment="1">
      <alignment vertical="center"/>
    </xf>
    <xf numFmtId="0" fontId="0" fillId="0" borderId="0" xfId="0" pivotButton="1"/>
    <xf numFmtId="164" fontId="0" fillId="0" borderId="0" xfId="0" applyNumberFormat="1"/>
    <xf numFmtId="0" fontId="3" fillId="5" borderId="2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9" fontId="0" fillId="0" borderId="0" xfId="0" applyNumberFormat="1" applyBorder="1" applyAlignment="1">
      <alignment horizontal="center"/>
    </xf>
    <xf numFmtId="164" fontId="0" fillId="3" borderId="30" xfId="0" applyNumberFormat="1" applyFill="1" applyBorder="1" applyAlignment="1">
      <alignment horizontal="center"/>
    </xf>
    <xf numFmtId="0" fontId="3" fillId="5" borderId="27" xfId="0" applyFont="1" applyFill="1" applyBorder="1" applyAlignment="1">
      <alignment horizontal="center" vertical="center"/>
    </xf>
    <xf numFmtId="0" fontId="3" fillId="5" borderId="1" xfId="0" applyFont="1" applyFill="1" applyBorder="1"/>
    <xf numFmtId="164" fontId="3" fillId="5" borderId="28" xfId="0" applyNumberFormat="1" applyFont="1" applyFill="1" applyBorder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9" fontId="0" fillId="9" borderId="0" xfId="0" applyNumberFormat="1" applyFill="1"/>
    <xf numFmtId="0" fontId="13" fillId="8" borderId="8" xfId="3" applyFont="1" applyFill="1" applyBorder="1" applyAlignment="1">
      <alignment horizontal="center"/>
    </xf>
    <xf numFmtId="0" fontId="13" fillId="8" borderId="10" xfId="3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 vertical="center"/>
    </xf>
    <xf numFmtId="0" fontId="14" fillId="9" borderId="0" xfId="0" applyFont="1" applyFill="1"/>
    <xf numFmtId="0" fontId="4" fillId="8" borderId="4" xfId="3" applyFont="1" applyFill="1" applyBorder="1" applyAlignment="1">
      <alignment horizontal="center" vertical="center"/>
    </xf>
    <xf numFmtId="164" fontId="3" fillId="4" borderId="8" xfId="1" applyNumberFormat="1" applyFont="1" applyFill="1" applyBorder="1" applyAlignment="1">
      <alignment horizontal="center"/>
    </xf>
    <xf numFmtId="164" fontId="3" fillId="4" borderId="10" xfId="1" applyNumberFormat="1" applyFont="1" applyFill="1" applyBorder="1" applyAlignment="1">
      <alignment horizontal="center"/>
    </xf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1" defaultTableStyle="TableStyleMedium2" defaultPivotStyle="PivotStyleLight16">
    <tableStyle name="Invisible" pivot="0" table="0" count="0" xr9:uid="{EEB5C4CB-5DA3-429F-A081-83293FF96F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[DIO_TAB_INVEST.xlsx]Planilha2!Tabela dinâmica1</c:name>
    <c:fmtId val="3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solidFill>
              <a:schemeClr val="accent1">
                <a:shade val="15000"/>
              </a:schemeClr>
            </a:solidFill>
          </a:ln>
          <a:effectLst/>
        </c:spPr>
        <c:marker>
          <c:symbol val="circle"/>
          <c:size val="5"/>
          <c:spPr>
            <a:solidFill>
              <a:schemeClr val="accent1">
                <a:tint val="70000"/>
              </a:schemeClr>
            </a:solidFill>
            <a:ln w="9525">
              <a:solidFill>
                <a:schemeClr val="accent1">
                  <a:tint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solidFill>
              <a:schemeClr val="accent1">
                <a:shade val="15000"/>
              </a:schemeClr>
            </a:solidFill>
          </a:ln>
          <a:effectLst/>
        </c:spPr>
        <c:marker>
          <c:symbol val="circle"/>
          <c:size val="5"/>
          <c:spPr>
            <a:solidFill>
              <a:schemeClr val="accent1">
                <a:tint val="90000"/>
              </a:schemeClr>
            </a:solidFill>
            <a:ln w="9525">
              <a:solidFill>
                <a:schemeClr val="accent1">
                  <a:tint val="9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solidFill>
              <a:schemeClr val="accent1">
                <a:shade val="15000"/>
              </a:schemeClr>
            </a:solidFill>
          </a:ln>
          <a:effectLst/>
        </c:spPr>
        <c:marker>
          <c:symbol val="circle"/>
          <c:size val="5"/>
          <c:spPr>
            <a:solidFill>
              <a:schemeClr val="accent1">
                <a:shade val="90000"/>
              </a:schemeClr>
            </a:solidFill>
            <a:ln w="9525">
              <a:solidFill>
                <a:schemeClr val="accent1">
                  <a:shade val="9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circle"/>
          <c:size val="5"/>
          <c:spPr>
            <a:solidFill>
              <a:schemeClr val="accent1">
                <a:shade val="70000"/>
              </a:schemeClr>
            </a:solidFill>
            <a:ln w="9525">
              <a:solidFill>
                <a:schemeClr val="accent1">
                  <a:shade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circle"/>
          <c:size val="5"/>
          <c:spPr>
            <a:solidFill>
              <a:schemeClr val="accent1">
                <a:shade val="50000"/>
              </a:schemeClr>
            </a:solidFill>
            <a:ln w="9525">
              <a:solidFill>
                <a:schemeClr val="accent1">
                  <a:shade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solidFill>
              <a:schemeClr val="accent1">
                <a:shade val="15000"/>
              </a:schemeClr>
            </a:solidFill>
          </a:ln>
          <a:effectLst/>
        </c:spPr>
        <c:marker>
          <c:symbol val="circle"/>
          <c:size val="5"/>
          <c:spPr>
            <a:solidFill>
              <a:schemeClr val="accent1">
                <a:tint val="50000"/>
              </a:schemeClr>
            </a:solidFill>
            <a:ln w="9525">
              <a:solidFill>
                <a:schemeClr val="accent1">
                  <a:tint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Planilha2!$B$23:$B$24</c:f>
              <c:strCache>
                <c:ptCount val="1"/>
                <c:pt idx="0">
                  <c:v>DESENVOLVIMENTO</c:v>
                </c:pt>
              </c:strCache>
            </c:strRef>
          </c:tx>
          <c:spPr>
            <a:solidFill>
              <a:schemeClr val="accent1">
                <a:tint val="50000"/>
              </a:schemeClr>
            </a:solidFill>
            <a:ln>
              <a:solidFill>
                <a:schemeClr val="accent1">
                  <a:shade val="1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Planilha2!$A$25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Planilha2!$B$25</c:f>
              <c:numCache>
                <c:formatCode>"R$"\ #,##0.00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E6-462B-860A-E88F18ECE765}"/>
            </c:ext>
          </c:extLst>
        </c:ser>
        <c:ser>
          <c:idx val="1"/>
          <c:order val="1"/>
          <c:tx>
            <c:strRef>
              <c:f>Planilha2!$C$23:$C$24</c:f>
              <c:strCache>
                <c:ptCount val="1"/>
                <c:pt idx="0">
                  <c:v>FOFs</c:v>
                </c:pt>
              </c:strCache>
            </c:strRef>
          </c:tx>
          <c:spPr>
            <a:solidFill>
              <a:schemeClr val="accent1">
                <a:tint val="70000"/>
              </a:schemeClr>
            </a:solidFill>
            <a:ln>
              <a:solidFill>
                <a:schemeClr val="accent1">
                  <a:shade val="1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Planilha2!$A$25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Planilha2!$C$25</c:f>
              <c:numCache>
                <c:formatCode>"R$"\ #,##0.00</c:formatCode>
                <c:ptCount val="1"/>
                <c:pt idx="0">
                  <c:v>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0E6-462B-860A-E88F18ECE765}"/>
            </c:ext>
          </c:extLst>
        </c:ser>
        <c:ser>
          <c:idx val="2"/>
          <c:order val="2"/>
          <c:tx>
            <c:strRef>
              <c:f>Planilha2!$D$23:$D$24</c:f>
              <c:strCache>
                <c:ptCount val="1"/>
                <c:pt idx="0">
                  <c:v>HÍBRIDOS</c:v>
                </c:pt>
              </c:strCache>
            </c:strRef>
          </c:tx>
          <c:spPr>
            <a:solidFill>
              <a:schemeClr val="accent1">
                <a:tint val="90000"/>
              </a:schemeClr>
            </a:solidFill>
            <a:ln>
              <a:solidFill>
                <a:schemeClr val="accent1">
                  <a:shade val="1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Planilha2!$A$25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Planilha2!$D$25</c:f>
              <c:numCache>
                <c:formatCode>"R$"\ #,##0.00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0E6-462B-860A-E88F18ECE765}"/>
            </c:ext>
          </c:extLst>
        </c:ser>
        <c:ser>
          <c:idx val="3"/>
          <c:order val="3"/>
          <c:tx>
            <c:strRef>
              <c:f>Planilha2!$E$23:$E$24</c:f>
              <c:strCache>
                <c:ptCount val="1"/>
                <c:pt idx="0">
                  <c:v>HOTELARIAS</c:v>
                </c:pt>
              </c:strCache>
            </c:strRef>
          </c:tx>
          <c:spPr>
            <a:solidFill>
              <a:schemeClr val="accent1">
                <a:shade val="90000"/>
              </a:schemeClr>
            </a:solidFill>
            <a:ln>
              <a:solidFill>
                <a:schemeClr val="accent1">
                  <a:shade val="1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Planilha2!$A$25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Planilha2!$E$25</c:f>
              <c:numCache>
                <c:formatCode>"R$"\ #,##0.00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0E6-462B-860A-E88F18ECE765}"/>
            </c:ext>
          </c:extLst>
        </c:ser>
        <c:ser>
          <c:idx val="4"/>
          <c:order val="4"/>
          <c:tx>
            <c:strRef>
              <c:f>Planilha2!$F$23:$F$24</c:f>
              <c:strCache>
                <c:ptCount val="1"/>
                <c:pt idx="0">
                  <c:v>PAPEL</c:v>
                </c:pt>
              </c:strCache>
            </c:strRef>
          </c:tx>
          <c:spPr>
            <a:solidFill>
              <a:schemeClr val="accent1">
                <a:shade val="7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Planilha2!$A$25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Planilha2!$F$25</c:f>
              <c:numCache>
                <c:formatCode>"R$"\ #,##0.00</c:formatCode>
                <c:ptCount val="1"/>
                <c:pt idx="0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0E6-462B-860A-E88F18ECE765}"/>
            </c:ext>
          </c:extLst>
        </c:ser>
        <c:ser>
          <c:idx val="5"/>
          <c:order val="5"/>
          <c:tx>
            <c:strRef>
              <c:f>Planilha2!$G$23:$G$24</c:f>
              <c:strCache>
                <c:ptCount val="1"/>
                <c:pt idx="0">
                  <c:v>TIJOLO</c:v>
                </c:pt>
              </c:strCache>
            </c:strRef>
          </c:tx>
          <c:spPr>
            <a:solidFill>
              <a:schemeClr val="accent1">
                <a:shade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Planilha2!$A$25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Planilha2!$G$25</c:f>
              <c:numCache>
                <c:formatCode>"R$"\ #,##0.00</c:formatCode>
                <c:ptCount val="1"/>
                <c:pt idx="0">
                  <c:v>262.5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0E6-462B-860A-E88F18ECE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5953423"/>
        <c:axId val="2105960143"/>
      </c:barChart>
      <c:catAx>
        <c:axId val="210595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shade val="1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5960143"/>
        <c:crosses val="autoZero"/>
        <c:auto val="1"/>
        <c:lblAlgn val="ctr"/>
        <c:lblOffset val="100"/>
        <c:noMultiLvlLbl val="0"/>
      </c:catAx>
      <c:valAx>
        <c:axId val="210596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595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accent1">
          <a:shade val="1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659524</xdr:colOff>
      <xdr:row>0</xdr:row>
      <xdr:rowOff>10510</xdr:rowOff>
    </xdr:from>
    <xdr:to>
      <xdr:col>8</xdr:col>
      <xdr:colOff>23648</xdr:colOff>
      <xdr:row>4</xdr:row>
      <xdr:rowOff>103161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8C0E01A4-13EC-00C0-D54F-95EDE9BECDFE}"/>
            </a:ext>
          </a:extLst>
        </xdr:cNvPr>
        <xdr:cNvGrpSpPr/>
      </xdr:nvGrpSpPr>
      <xdr:grpSpPr>
        <a:xfrm>
          <a:off x="864476" y="10510"/>
          <a:ext cx="6616262" cy="1096389"/>
          <a:chOff x="864476" y="10510"/>
          <a:chExt cx="6616262" cy="1096389"/>
        </a:xfrm>
      </xdr:grpSpPr>
      <xdr:sp macro="" textlink="">
        <xdr:nvSpPr>
          <xdr:cNvPr id="13" name="Elipse 12">
            <a:extLst>
              <a:ext uri="{FF2B5EF4-FFF2-40B4-BE49-F238E27FC236}">
                <a16:creationId xmlns:a16="http://schemas.microsoft.com/office/drawing/2014/main" id="{C96E8326-827C-D192-C682-091835EB7FD1}"/>
              </a:ext>
            </a:extLst>
          </xdr:cNvPr>
          <xdr:cNvSpPr/>
        </xdr:nvSpPr>
        <xdr:spPr>
          <a:xfrm>
            <a:off x="864476" y="10510"/>
            <a:ext cx="6616262" cy="919110"/>
          </a:xfrm>
          <a:prstGeom prst="ellipse">
            <a:avLst/>
          </a:prstGeom>
          <a:gradFill flip="none" rotWithShape="0">
            <a:gsLst>
              <a:gs pos="69838">
                <a:schemeClr val="accent1">
                  <a:lumMod val="55000"/>
                  <a:lumOff val="45000"/>
                </a:schemeClr>
              </a:gs>
              <a:gs pos="34000">
                <a:schemeClr val="accent1"/>
              </a:gs>
              <a:gs pos="100000">
                <a:schemeClr val="bg1">
                  <a:lumMod val="85000"/>
                </a:schemeClr>
              </a:gs>
            </a:gsLst>
            <a:lin ang="1800000" scaled="0"/>
            <a:tileRect/>
          </a:gradFill>
          <a:ln>
            <a:solidFill>
              <a:srgbClr val="00206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Retângulo 4">
            <a:extLst>
              <a:ext uri="{FF2B5EF4-FFF2-40B4-BE49-F238E27FC236}">
                <a16:creationId xmlns:a16="http://schemas.microsoft.com/office/drawing/2014/main" id="{71118AE2-83F5-F390-F86C-2A4D48705560}"/>
              </a:ext>
            </a:extLst>
          </xdr:cNvPr>
          <xdr:cNvSpPr/>
        </xdr:nvSpPr>
        <xdr:spPr>
          <a:xfrm>
            <a:off x="1291989" y="10510"/>
            <a:ext cx="5761237" cy="1096389"/>
          </a:xfrm>
          <a:prstGeom prst="rect">
            <a:avLst/>
          </a:prstGeom>
          <a:noFill/>
        </xdr:spPr>
        <xdr:txBody>
          <a:bodyPr wrap="square" lIns="91440" tIns="45720" rIns="91440" bIns="45720">
            <a:noAutofit/>
          </a:bodyPr>
          <a:lstStyle/>
          <a:p>
            <a:pPr algn="ctr"/>
            <a:r>
              <a:rPr lang="pt-BR" sz="48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Simula invest</a:t>
            </a:r>
          </a:p>
        </xdr:txBody>
      </xdr:sp>
    </xdr:grpSp>
    <xdr:clientData/>
  </xdr:twoCellAnchor>
  <xdr:twoCellAnchor editAs="absolute">
    <xdr:from>
      <xdr:col>1</xdr:col>
      <xdr:colOff>0</xdr:colOff>
      <xdr:row>34</xdr:row>
      <xdr:rowOff>59240</xdr:rowOff>
    </xdr:from>
    <xdr:to>
      <xdr:col>9</xdr:col>
      <xdr:colOff>0</xdr:colOff>
      <xdr:row>38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TIPO DE FII">
              <a:extLst>
                <a:ext uri="{FF2B5EF4-FFF2-40B4-BE49-F238E27FC236}">
                  <a16:creationId xmlns:a16="http://schemas.microsoft.com/office/drawing/2014/main" id="{B88EC56A-C24F-4493-8ED2-69CA0F8036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FII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952" y="8194247"/>
              <a:ext cx="7898524" cy="6764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38</xdr:row>
      <xdr:rowOff>69273</xdr:rowOff>
    </xdr:from>
    <xdr:to>
      <xdr:col>9</xdr:col>
      <xdr:colOff>0</xdr:colOff>
      <xdr:row>53</xdr:row>
      <xdr:rowOff>110836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4C5A04DD-4C33-48CF-920C-7CAE702769E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4</xdr:row>
      <xdr:rowOff>0</xdr:rowOff>
    </xdr:from>
    <xdr:to>
      <xdr:col>6</xdr:col>
      <xdr:colOff>1218484</xdr:colOff>
      <xdr:row>5</xdr:row>
      <xdr:rowOff>131618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8C2EF1A9-C3E8-E0EA-C697-6B71535E2890}"/>
            </a:ext>
          </a:extLst>
        </xdr:cNvPr>
        <xdr:cNvSpPr txBox="1"/>
      </xdr:nvSpPr>
      <xdr:spPr>
        <a:xfrm>
          <a:off x="207818" y="990600"/>
          <a:ext cx="4966855" cy="5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*Informe</a:t>
          </a:r>
          <a:r>
            <a:rPr lang="pt-BR" sz="1100" baseline="0"/>
            <a:t> seu salário.</a:t>
          </a:r>
        </a:p>
        <a:p>
          <a:r>
            <a:rPr lang="pt-BR" sz="1100" baseline="0"/>
            <a:t>*Informe quanto pretende investir no mês.</a:t>
          </a:r>
          <a:endParaRPr lang="pt-BR" sz="1100"/>
        </a:p>
      </xdr:txBody>
    </xdr:sp>
    <xdr:clientData/>
  </xdr:twoCellAnchor>
  <xdr:twoCellAnchor editAs="absolute">
    <xdr:from>
      <xdr:col>2</xdr:col>
      <xdr:colOff>924194</xdr:colOff>
      <xdr:row>26</xdr:row>
      <xdr:rowOff>2629</xdr:rowOff>
    </xdr:from>
    <xdr:to>
      <xdr:col>6</xdr:col>
      <xdr:colOff>541283</xdr:colOff>
      <xdr:row>27</xdr:row>
      <xdr:rowOff>8360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41D97F8F-8204-9272-D5F1-C932C3C5E27C}"/>
            </a:ext>
          </a:extLst>
        </xdr:cNvPr>
        <xdr:cNvSpPr txBox="1"/>
      </xdr:nvSpPr>
      <xdr:spPr>
        <a:xfrm>
          <a:off x="2653146" y="6597870"/>
          <a:ext cx="1840027" cy="1949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/>
            <a:t>*Escolha</a:t>
          </a:r>
          <a:r>
            <a:rPr lang="pt-BR" sz="800" baseline="0"/>
            <a:t> seu perfil aqui.</a:t>
          </a:r>
          <a:endParaRPr lang="pt-BR" sz="8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n marcelo" refreshedDate="45816.898978703706" createdVersion="8" refreshedVersion="8" minRefreshableVersion="3" recordCount="6" xr:uid="{6968FFE8-6129-420D-996A-E2D2D1A1B1FD}">
  <cacheSource type="worksheet">
    <worksheetSource ref="G25:I31" sheet="INVESTIMENTOS"/>
  </cacheSource>
  <cacheFields count="3">
    <cacheField name="TIPO DE FII" numFmtId="0">
      <sharedItems count="6">
        <s v="PAPEL"/>
        <s v="TIJOLO"/>
        <s v="HÍBRIDOS"/>
        <s v="FOFs"/>
        <s v="DESENVOLVIMENTO"/>
        <s v="HOTELARIAS"/>
      </sharedItems>
    </cacheField>
    <cacheField name="Percentual Sugerido" numFmtId="9">
      <sharedItems containsSemiMixedTypes="0" containsString="0" containsNumber="1" minValue="0.05" maxValue="0.35"/>
    </cacheField>
    <cacheField name="Valores2" numFmtId="164">
      <sharedItems containsSemiMixedTypes="0" containsString="0" containsNumber="1" minValue="37.5" maxValue="262.5"/>
    </cacheField>
  </cacheFields>
  <extLst>
    <ext xmlns:x14="http://schemas.microsoft.com/office/spreadsheetml/2009/9/main" uri="{725AE2AE-9491-48be-B2B4-4EB974FC3084}">
      <x14:pivotCacheDefinition pivotCacheId="149036188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0.32"/>
    <n v="240"/>
  </r>
  <r>
    <x v="1"/>
    <n v="0.35"/>
    <n v="262.5"/>
  </r>
  <r>
    <x v="2"/>
    <n v="0.08"/>
    <n v="60"/>
  </r>
  <r>
    <x v="3"/>
    <n v="0.05"/>
    <n v="37.5"/>
  </r>
  <r>
    <x v="4"/>
    <n v="0.1"/>
    <n v="75"/>
  </r>
  <r>
    <x v="5"/>
    <n v="0.1"/>
    <n v="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727DA1-E03D-40EE-A3B5-1385A40A9F87}" name="Tabela dinâmica1" cacheId="4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A23:H25" firstHeaderRow="1" firstDataRow="2" firstDataCol="1"/>
  <pivotFields count="3">
    <pivotField axis="axisCol" showAll="0">
      <items count="7">
        <item x="4"/>
        <item x="3"/>
        <item x="2"/>
        <item x="5"/>
        <item x="0"/>
        <item x="1"/>
        <item t="default"/>
      </items>
    </pivotField>
    <pivotField numFmtId="9" showAll="0"/>
    <pivotField dataField="1" numFmtId="164" showAll="0"/>
  </pivotFields>
  <rowItems count="1">
    <i/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oma de Valores2" fld="2" baseField="0" baseItem="0" numFmtId="164"/>
  </dataFields>
  <chartFormats count="7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TIPO_DE_FII" xr10:uid="{19BDB65C-2F59-479F-942F-FC148259FFBC}" sourceName="TIPO DE FII">
  <pivotTables>
    <pivotTable tabId="3" name="Tabela dinâmica1"/>
  </pivotTables>
  <data>
    <tabular pivotCacheId="1490361888">
      <items count="6">
        <i x="4" s="1"/>
        <i x="3" s="1"/>
        <i x="2" s="1"/>
        <i x="5" s="1"/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DE FII" xr10:uid="{E73BCF2C-34AB-4330-845A-A562E211EE30}" cache="SegmentaçãodeDados_TIPO_DE_FII" caption="TIPO DE FII" columnCount="6" style="SlicerStyleDark1" rowHeight="23495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7CA2-76D0-49AE-857B-C421587B42B0}">
  <sheetPr>
    <tabColor rgb="FF0070C0"/>
  </sheetPr>
  <dimension ref="A1:AF54"/>
  <sheetViews>
    <sheetView tabSelected="1" zoomScale="145" zoomScaleNormal="145" workbookViewId="0">
      <selection activeCell="I11" sqref="I11"/>
    </sheetView>
  </sheetViews>
  <sheetFormatPr defaultColWidth="0" defaultRowHeight="14.4" zeroHeight="1" x14ac:dyDescent="0.3"/>
  <cols>
    <col min="1" max="1" width="3" style="64" bestFit="1" customWidth="1"/>
    <col min="2" max="2" width="22.21875" style="65" bestFit="1" customWidth="1"/>
    <col min="3" max="3" width="15.5546875" style="64" bestFit="1" customWidth="1"/>
    <col min="4" max="4" width="13.6640625" style="64" bestFit="1" customWidth="1"/>
    <col min="5" max="5" width="1.6640625" style="64" customWidth="1"/>
    <col min="6" max="6" width="1.5546875" style="64" customWidth="1"/>
    <col min="7" max="7" width="32.77734375" style="64" bestFit="1" customWidth="1"/>
    <col min="8" max="8" width="18.33203125" style="64" bestFit="1" customWidth="1"/>
    <col min="9" max="9" width="9.44140625" style="64" bestFit="1" customWidth="1"/>
    <col min="10" max="10" width="3.5546875" style="64" customWidth="1"/>
    <col min="11" max="32" width="0" style="64" hidden="1" customWidth="1"/>
    <col min="33" max="16384" width="8.77734375" style="64" hidden="1"/>
  </cols>
  <sheetData>
    <row r="1" spans="2:10" x14ac:dyDescent="0.3"/>
    <row r="2" spans="2:10" x14ac:dyDescent="0.3"/>
    <row r="3" spans="2:10" x14ac:dyDescent="0.3"/>
    <row r="4" spans="2:10" ht="35.4" customHeight="1" x14ac:dyDescent="0.3"/>
    <row r="5" spans="2:10" ht="33" customHeight="1" thickBot="1" x14ac:dyDescent="0.35">
      <c r="B5" s="64"/>
    </row>
    <row r="6" spans="2:10" ht="25.2" thickBot="1" x14ac:dyDescent="0.35">
      <c r="B6" s="39" t="s">
        <v>1</v>
      </c>
      <c r="C6" s="40"/>
      <c r="D6" s="41"/>
      <c r="G6" s="52" t="s">
        <v>3</v>
      </c>
    </row>
    <row r="7" spans="2:10" ht="19.8" thickBot="1" x14ac:dyDescent="0.45">
      <c r="B7" s="35" t="s">
        <v>0</v>
      </c>
      <c r="C7" s="36"/>
      <c r="D7" s="33">
        <v>5000</v>
      </c>
      <c r="G7" s="51">
        <f>D7*30%</f>
        <v>1500</v>
      </c>
    </row>
    <row r="8" spans="2:10" ht="19.8" thickBot="1" x14ac:dyDescent="0.45">
      <c r="B8" s="37" t="s">
        <v>2</v>
      </c>
      <c r="C8" s="38"/>
      <c r="D8" s="34">
        <v>6.0000000000000001E-3</v>
      </c>
    </row>
    <row r="9" spans="2:10" ht="15" thickBot="1" x14ac:dyDescent="0.35"/>
    <row r="10" spans="2:10" ht="28.5" customHeight="1" thickBot="1" x14ac:dyDescent="0.35">
      <c r="B10" s="42" t="s">
        <v>4</v>
      </c>
      <c r="C10" s="43"/>
      <c r="D10" s="44"/>
      <c r="G10" s="45" t="s">
        <v>33</v>
      </c>
    </row>
    <row r="11" spans="2:10" ht="19.2" x14ac:dyDescent="0.45">
      <c r="B11" s="28" t="s">
        <v>5</v>
      </c>
      <c r="C11" s="29"/>
      <c r="D11" s="14">
        <v>750</v>
      </c>
      <c r="G11" s="48">
        <f>sugestao_investimento</f>
        <v>1500</v>
      </c>
    </row>
    <row r="12" spans="2:10" ht="19.2" x14ac:dyDescent="0.45">
      <c r="B12" s="22" t="s">
        <v>6</v>
      </c>
      <c r="C12" s="23"/>
      <c r="D12" s="10">
        <v>5</v>
      </c>
      <c r="G12" s="49">
        <f>qtd_anos</f>
        <v>5</v>
      </c>
    </row>
    <row r="13" spans="2:10" ht="19.2" x14ac:dyDescent="0.45">
      <c r="B13" s="22" t="s">
        <v>7</v>
      </c>
      <c r="C13" s="23"/>
      <c r="D13" s="11">
        <v>1.0789999999999999E-2</v>
      </c>
      <c r="G13" s="50">
        <v>1.0789999999999999E-2</v>
      </c>
    </row>
    <row r="14" spans="2:10" ht="19.2" x14ac:dyDescent="0.45">
      <c r="B14" s="24" t="s">
        <v>8</v>
      </c>
      <c r="C14" s="25"/>
      <c r="D14" s="12">
        <f>FV(taxa_mensal,qtd_anos*12,aporte*-1)</f>
        <v>62832.685498865736</v>
      </c>
      <c r="G14" s="12">
        <f>FV(taxa_mensal,qtd_anos*12,sugestao_investimento*-1)</f>
        <v>125665.37099773147</v>
      </c>
    </row>
    <row r="15" spans="2:10" ht="19.8" thickBot="1" x14ac:dyDescent="0.5">
      <c r="B15" s="26" t="s">
        <v>9</v>
      </c>
      <c r="C15" s="27"/>
      <c r="D15" s="13">
        <f>patrimonio*rendimento_carteira</f>
        <v>376.9961129931944</v>
      </c>
      <c r="G15" s="13">
        <f>G14*rendimento_carteira</f>
        <v>753.9922259863888</v>
      </c>
      <c r="J15" s="66"/>
    </row>
    <row r="16" spans="2:10" ht="15" thickBot="1" x14ac:dyDescent="0.35"/>
    <row r="17" spans="1:9" ht="30" thickBot="1" x14ac:dyDescent="0.35">
      <c r="B17" s="46" t="s">
        <v>10</v>
      </c>
      <c r="C17" s="45" t="s">
        <v>34</v>
      </c>
      <c r="D17" s="45" t="s">
        <v>11</v>
      </c>
      <c r="G17" s="47" t="s">
        <v>34</v>
      </c>
      <c r="H17" s="47" t="s">
        <v>11</v>
      </c>
    </row>
    <row r="18" spans="1:9" ht="19.2" x14ac:dyDescent="0.4">
      <c r="A18" s="70">
        <v>2</v>
      </c>
      <c r="B18" s="19" t="s">
        <v>12</v>
      </c>
      <c r="C18" s="15">
        <f>FV($D$13,$A18*12,$D$11*-1)</f>
        <v>20420.720473233912</v>
      </c>
      <c r="D18" s="15">
        <f>C18*rendimento_carteira</f>
        <v>122.52432283940348</v>
      </c>
      <c r="G18" s="15">
        <f>FV($G$13,$A18*12,$G$11*-1)</f>
        <v>40841.440946467825</v>
      </c>
      <c r="H18" s="15">
        <f>G18*rendimento_carteira</f>
        <v>245.04864567880696</v>
      </c>
    </row>
    <row r="19" spans="1:9" ht="19.2" x14ac:dyDescent="0.4">
      <c r="A19" s="70">
        <v>5</v>
      </c>
      <c r="B19" s="20" t="s">
        <v>13</v>
      </c>
      <c r="C19" s="16">
        <f>FV($D$13,$A19*12,$D$11*-1)</f>
        <v>62832.685498865736</v>
      </c>
      <c r="D19" s="16">
        <f>C19*rendimento_carteira</f>
        <v>376.9961129931944</v>
      </c>
      <c r="G19" s="15">
        <f>FV($G$13,$A19*12,$G$11*-1)</f>
        <v>125665.37099773147</v>
      </c>
      <c r="H19" s="16">
        <f>G19*rendimento_carteira</f>
        <v>753.9922259863888</v>
      </c>
    </row>
    <row r="20" spans="1:9" ht="19.2" x14ac:dyDescent="0.4">
      <c r="A20" s="70">
        <v>10</v>
      </c>
      <c r="B20" s="20" t="s">
        <v>14</v>
      </c>
      <c r="C20" s="16">
        <f>FV($D$13,$A20*12,$D$11*-1)</f>
        <v>182463.15939762915</v>
      </c>
      <c r="D20" s="16">
        <f>C20*rendimento_carteira</f>
        <v>1094.778956385775</v>
      </c>
      <c r="G20" s="15">
        <f>FV($G$13,$A20*12,$G$11*-1)</f>
        <v>364926.3187952583</v>
      </c>
      <c r="H20" s="16">
        <f>G20*rendimento_carteira</f>
        <v>2189.55791277155</v>
      </c>
    </row>
    <row r="21" spans="1:9" ht="19.2" x14ac:dyDescent="0.4">
      <c r="A21" s="70">
        <v>20</v>
      </c>
      <c r="B21" s="20" t="s">
        <v>15</v>
      </c>
      <c r="C21" s="16">
        <f>FV($D$13,$A21*12,$D$11*-1)</f>
        <v>843898.8000728105</v>
      </c>
      <c r="D21" s="16">
        <f>C21*rendimento_carteira</f>
        <v>5063.3928004368627</v>
      </c>
      <c r="G21" s="15">
        <f>FV($G$13,$A21*12,$G$11*-1)</f>
        <v>1687797.600145621</v>
      </c>
      <c r="H21" s="16">
        <f>G21*rendimento_carteira</f>
        <v>10126.785600873725</v>
      </c>
    </row>
    <row r="22" spans="1:9" ht="19.8" thickBot="1" x14ac:dyDescent="0.45">
      <c r="A22" s="70">
        <v>30</v>
      </c>
      <c r="B22" s="21" t="s">
        <v>16</v>
      </c>
      <c r="C22" s="17">
        <f>FV($D$13,$A22*12,$D$11*-1)</f>
        <v>3241627.2412535357</v>
      </c>
      <c r="D22" s="17">
        <f>C22*rendimento_carteira</f>
        <v>19449.763447521214</v>
      </c>
      <c r="G22" s="18">
        <f>FV($G$13,$A22*12,$G$11*-1)</f>
        <v>6483254.4825070715</v>
      </c>
      <c r="H22" s="17">
        <f>G22*rendimento_carteira</f>
        <v>38899.526895042429</v>
      </c>
    </row>
    <row r="23" spans="1:9" x14ac:dyDescent="0.3"/>
    <row r="24" spans="1:9" ht="18.600000000000001" customHeight="1" thickBot="1" x14ac:dyDescent="0.35">
      <c r="B24" s="64"/>
    </row>
    <row r="25" spans="1:9" x14ac:dyDescent="0.3">
      <c r="B25" s="64"/>
      <c r="G25" s="55" t="s">
        <v>19</v>
      </c>
      <c r="H25" s="56" t="s">
        <v>20</v>
      </c>
      <c r="I25" s="57" t="s">
        <v>21</v>
      </c>
    </row>
    <row r="26" spans="1:9" x14ac:dyDescent="0.3">
      <c r="B26" s="64"/>
      <c r="G26" s="58" t="s">
        <v>22</v>
      </c>
      <c r="H26" s="59">
        <f>VLOOKUP($C$28&amp;"-"&amp;G26,Planilha2!$A:$D,4,FALSE)</f>
        <v>0.32</v>
      </c>
      <c r="I26" s="60">
        <f>H26*$C$29</f>
        <v>240</v>
      </c>
    </row>
    <row r="27" spans="1:9" ht="15" thickBot="1" x14ac:dyDescent="0.35">
      <c r="B27" s="64"/>
      <c r="G27" s="58" t="s">
        <v>23</v>
      </c>
      <c r="H27" s="59">
        <f>VLOOKUP($C$28&amp;"-"&amp;G27,Planilha2!$A:$D,4,FALSE)</f>
        <v>0.35</v>
      </c>
      <c r="I27" s="60">
        <f>H27*$C$29</f>
        <v>262.5</v>
      </c>
    </row>
    <row r="28" spans="1:9" ht="18.600000000000001" thickBot="1" x14ac:dyDescent="0.4">
      <c r="B28" s="71" t="s">
        <v>38</v>
      </c>
      <c r="C28" s="67" t="s">
        <v>18</v>
      </c>
      <c r="D28" s="68"/>
      <c r="G28" s="58" t="s">
        <v>24</v>
      </c>
      <c r="H28" s="59">
        <f>VLOOKUP($C$28&amp;"-"&amp;G28,Planilha2!$A:$D,4,FALSE)</f>
        <v>0.08</v>
      </c>
      <c r="I28" s="60">
        <f>H28*$C$29</f>
        <v>60</v>
      </c>
    </row>
    <row r="29" spans="1:9" ht="15" thickBot="1" x14ac:dyDescent="0.35">
      <c r="B29" s="69" t="s">
        <v>4</v>
      </c>
      <c r="C29" s="72">
        <f>aporte</f>
        <v>750</v>
      </c>
      <c r="D29" s="73"/>
      <c r="G29" s="58" t="s">
        <v>25</v>
      </c>
      <c r="H29" s="59">
        <f>VLOOKUP($C$28&amp;"-"&amp;G29,Planilha2!$A:$D,4,FALSE)</f>
        <v>0.05</v>
      </c>
      <c r="I29" s="60">
        <f>H29*$C$29</f>
        <v>37.5</v>
      </c>
    </row>
    <row r="30" spans="1:9" x14ac:dyDescent="0.3">
      <c r="B30" s="64"/>
      <c r="G30" s="58" t="s">
        <v>26</v>
      </c>
      <c r="H30" s="59">
        <f>VLOOKUP($C$28&amp;"-"&amp;G30,Planilha2!$A:$D,4,FALSE)</f>
        <v>0.1</v>
      </c>
      <c r="I30" s="60">
        <f>H30*$C$29</f>
        <v>75</v>
      </c>
    </row>
    <row r="31" spans="1:9" x14ac:dyDescent="0.3">
      <c r="B31" s="64"/>
      <c r="G31" s="58" t="s">
        <v>27</v>
      </c>
      <c r="H31" s="59">
        <f>VLOOKUP($C$28&amp;"-"&amp;G31,Planilha2!$A:$D,4,FALSE)</f>
        <v>0.1</v>
      </c>
      <c r="I31" s="60">
        <f>H31*$C$29</f>
        <v>75</v>
      </c>
    </row>
    <row r="32" spans="1:9" ht="15" thickBot="1" x14ac:dyDescent="0.35">
      <c r="B32" s="64"/>
      <c r="G32" s="61"/>
      <c r="H32" s="62"/>
      <c r="I32" s="63">
        <f>SUM(I26:I31)</f>
        <v>750</v>
      </c>
    </row>
    <row r="33" spans="2:2" x14ac:dyDescent="0.3">
      <c r="B33" s="64"/>
    </row>
    <row r="34" spans="2:2" x14ac:dyDescent="0.3">
      <c r="B34" s="64"/>
    </row>
    <row r="35" spans="2:2" x14ac:dyDescent="0.3"/>
    <row r="36" spans="2:2" x14ac:dyDescent="0.3"/>
    <row r="37" spans="2:2" x14ac:dyDescent="0.3"/>
    <row r="38" spans="2:2" x14ac:dyDescent="0.3"/>
    <row r="39" spans="2:2" x14ac:dyDescent="0.3"/>
    <row r="40" spans="2:2" x14ac:dyDescent="0.3"/>
    <row r="41" spans="2:2" x14ac:dyDescent="0.3"/>
    <row r="42" spans="2:2" x14ac:dyDescent="0.3"/>
    <row r="43" spans="2:2" x14ac:dyDescent="0.3"/>
    <row r="44" spans="2:2" x14ac:dyDescent="0.3"/>
    <row r="45" spans="2:2" x14ac:dyDescent="0.3"/>
    <row r="46" spans="2:2" x14ac:dyDescent="0.3"/>
    <row r="47" spans="2:2" x14ac:dyDescent="0.3"/>
    <row r="48" spans="2:2" x14ac:dyDescent="0.3"/>
    <row r="49" x14ac:dyDescent="0.3"/>
    <row r="50" x14ac:dyDescent="0.3"/>
    <row r="51" x14ac:dyDescent="0.3"/>
    <row r="52" x14ac:dyDescent="0.3"/>
    <row r="53" x14ac:dyDescent="0.3"/>
    <row r="54" x14ac:dyDescent="0.3"/>
  </sheetData>
  <mergeCells count="11">
    <mergeCell ref="C29:D29"/>
    <mergeCell ref="C28:D28"/>
    <mergeCell ref="B6:D6"/>
    <mergeCell ref="B13:C13"/>
    <mergeCell ref="B14:C14"/>
    <mergeCell ref="B15:C15"/>
    <mergeCell ref="B7:C7"/>
    <mergeCell ref="B8:C8"/>
    <mergeCell ref="B10:D10"/>
    <mergeCell ref="B11:C11"/>
    <mergeCell ref="B12:C12"/>
  </mergeCells>
  <conditionalFormatting sqref="I26:I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{6208EB65-FEFC-4FBD-98FB-3BB4D291E180}</x14:id>
        </ext>
      </extLst>
    </cfRule>
  </conditionalFormatting>
  <dataValidations count="4">
    <dataValidation type="list" allowBlank="1" showInputMessage="1" showErrorMessage="1" sqref="C28" xr:uid="{2D4E0957-C718-49ED-A769-C1AF8FCAC9C7}">
      <formula1>"Conservador, Moderado, Agressivo"</formula1>
    </dataValidation>
    <dataValidation allowBlank="1" showInputMessage="1" showErrorMessage="1" prompt="Digite seu salário!" sqref="D7" xr:uid="{2383B7A1-1358-45FA-A0F3-AAA2FBDAC43A}"/>
    <dataValidation allowBlank="1" showInputMessage="1" showErrorMessage="1" prompt="Quanto vai investir no mês?" sqref="D11" xr:uid="{131B47D8-FE4D-46D5-99C9-65CCC6A9C5E5}"/>
    <dataValidation allowBlank="1" showInputMessage="1" showErrorMessage="1" prompt="Por quantos anos?" sqref="D12" xr:uid="{164A074F-9572-491C-BA10-1D04A9BB5A4E}"/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08EB65-FEFC-4FBD-98FB-3BB4D291E1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I26:I32</xm:sqref>
        </x14:conditionalFormatting>
      </x14:conditionalFormattings>
    </ex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6DE0-D882-4125-B8D1-CE8335F26BE6}">
  <dimension ref="A2:H25"/>
  <sheetViews>
    <sheetView showGridLines="0" zoomScale="115" zoomScaleNormal="115" workbookViewId="0">
      <selection activeCell="G4" sqref="G4"/>
    </sheetView>
  </sheetViews>
  <sheetFormatPr defaultRowHeight="14.4" x14ac:dyDescent="0.3"/>
  <cols>
    <col min="1" max="1" width="16.109375" bestFit="1" customWidth="1"/>
    <col min="2" max="2" width="18.5546875" bestFit="1" customWidth="1"/>
    <col min="3" max="3" width="8.33203125" bestFit="1" customWidth="1"/>
    <col min="4" max="4" width="9.21875" bestFit="1" customWidth="1"/>
    <col min="5" max="5" width="11.5546875" bestFit="1" customWidth="1"/>
    <col min="6" max="7" width="9.33203125" bestFit="1" customWidth="1"/>
    <col min="8" max="8" width="10" bestFit="1" customWidth="1"/>
  </cols>
  <sheetData>
    <row r="2" spans="1:8" x14ac:dyDescent="0.3">
      <c r="A2" s="4" t="s">
        <v>28</v>
      </c>
      <c r="B2" s="4" t="s">
        <v>17</v>
      </c>
      <c r="C2" s="5" t="s">
        <v>19</v>
      </c>
      <c r="D2" s="5" t="s">
        <v>29</v>
      </c>
    </row>
    <row r="3" spans="1:8" x14ac:dyDescent="0.3">
      <c r="A3" t="str">
        <f>B3&amp;"-"&amp;C3</f>
        <v>Conservador-PAPEL</v>
      </c>
      <c r="B3" t="s">
        <v>30</v>
      </c>
      <c r="C3" s="2" t="s">
        <v>22</v>
      </c>
      <c r="D3" s="3">
        <v>0.3</v>
      </c>
      <c r="H3" t="s">
        <v>29</v>
      </c>
    </row>
    <row r="4" spans="1:8" x14ac:dyDescent="0.3">
      <c r="A4" t="str">
        <f t="shared" ref="A4:A20" si="0">B4&amp;"-"&amp;C4</f>
        <v>Conservador-TIJOLO</v>
      </c>
      <c r="B4" t="s">
        <v>30</v>
      </c>
      <c r="C4" s="2" t="s">
        <v>23</v>
      </c>
      <c r="D4" s="3">
        <v>0.5</v>
      </c>
      <c r="G4" s="1" t="s">
        <v>31</v>
      </c>
      <c r="H4" s="6">
        <f>VLOOKUP(G4,$A:$D,4,FALSE)</f>
        <v>0.35</v>
      </c>
    </row>
    <row r="5" spans="1:8" x14ac:dyDescent="0.3">
      <c r="A5" t="str">
        <f t="shared" si="0"/>
        <v>Conservador-HÍBRIDOS</v>
      </c>
      <c r="B5" t="s">
        <v>30</v>
      </c>
      <c r="C5" s="2" t="s">
        <v>24</v>
      </c>
      <c r="D5" s="3">
        <v>0.1</v>
      </c>
    </row>
    <row r="6" spans="1:8" x14ac:dyDescent="0.3">
      <c r="A6" t="str">
        <f t="shared" si="0"/>
        <v>Conservador-FOFs</v>
      </c>
      <c r="B6" t="s">
        <v>30</v>
      </c>
      <c r="C6" s="2" t="s">
        <v>25</v>
      </c>
      <c r="D6" s="3">
        <v>0.1</v>
      </c>
    </row>
    <row r="7" spans="1:8" x14ac:dyDescent="0.3">
      <c r="A7" t="str">
        <f t="shared" si="0"/>
        <v>Conservador-DESENVOLVIMENTO</v>
      </c>
      <c r="B7" t="s">
        <v>30</v>
      </c>
      <c r="C7" s="2" t="s">
        <v>26</v>
      </c>
      <c r="D7" s="3">
        <v>0</v>
      </c>
    </row>
    <row r="8" spans="1:8" ht="15" thickBot="1" x14ac:dyDescent="0.35">
      <c r="A8" s="7" t="str">
        <f t="shared" si="0"/>
        <v>Conservador-HOTELARIAS</v>
      </c>
      <c r="B8" s="7" t="s">
        <v>30</v>
      </c>
      <c r="C8" s="8" t="s">
        <v>27</v>
      </c>
      <c r="D8" s="9">
        <v>0</v>
      </c>
    </row>
    <row r="9" spans="1:8" x14ac:dyDescent="0.3">
      <c r="A9" t="str">
        <f t="shared" si="0"/>
        <v>Moderado-PAPEL</v>
      </c>
      <c r="B9" t="s">
        <v>18</v>
      </c>
      <c r="C9" s="2" t="s">
        <v>22</v>
      </c>
      <c r="D9" s="3">
        <v>0.32</v>
      </c>
    </row>
    <row r="10" spans="1:8" x14ac:dyDescent="0.3">
      <c r="A10" s="30" t="str">
        <f t="shared" si="0"/>
        <v>Moderado-TIJOLO</v>
      </c>
      <c r="B10" s="30" t="s">
        <v>18</v>
      </c>
      <c r="C10" s="31" t="s">
        <v>23</v>
      </c>
      <c r="D10" s="32">
        <v>0.35</v>
      </c>
    </row>
    <row r="11" spans="1:8" x14ac:dyDescent="0.3">
      <c r="A11" t="str">
        <f t="shared" si="0"/>
        <v>Moderado-HÍBRIDOS</v>
      </c>
      <c r="B11" t="s">
        <v>18</v>
      </c>
      <c r="C11" s="2" t="s">
        <v>24</v>
      </c>
      <c r="D11" s="3">
        <v>0.08</v>
      </c>
    </row>
    <row r="12" spans="1:8" x14ac:dyDescent="0.3">
      <c r="A12" t="str">
        <f t="shared" si="0"/>
        <v>Moderado-FOFs</v>
      </c>
      <c r="B12" t="s">
        <v>18</v>
      </c>
      <c r="C12" s="2" t="s">
        <v>25</v>
      </c>
      <c r="D12" s="3">
        <v>0.05</v>
      </c>
    </row>
    <row r="13" spans="1:8" x14ac:dyDescent="0.3">
      <c r="A13" t="str">
        <f t="shared" si="0"/>
        <v>Moderado-DESENVOLVIMENTO</v>
      </c>
      <c r="B13" t="s">
        <v>18</v>
      </c>
      <c r="C13" s="2" t="s">
        <v>26</v>
      </c>
      <c r="D13" s="3">
        <v>0.1</v>
      </c>
    </row>
    <row r="14" spans="1:8" ht="15" thickBot="1" x14ac:dyDescent="0.35">
      <c r="A14" s="7" t="str">
        <f t="shared" si="0"/>
        <v>Moderado-HOTELARIAS</v>
      </c>
      <c r="B14" s="7" t="s">
        <v>18</v>
      </c>
      <c r="C14" s="8" t="s">
        <v>27</v>
      </c>
      <c r="D14" s="9">
        <v>0.1</v>
      </c>
    </row>
    <row r="15" spans="1:8" x14ac:dyDescent="0.3">
      <c r="A15" t="str">
        <f t="shared" si="0"/>
        <v>Agressivo-PAPEL</v>
      </c>
      <c r="B15" t="s">
        <v>32</v>
      </c>
      <c r="C15" s="2" t="s">
        <v>22</v>
      </c>
      <c r="D15" s="3">
        <v>0.5</v>
      </c>
    </row>
    <row r="16" spans="1:8" x14ac:dyDescent="0.3">
      <c r="A16" t="str">
        <f t="shared" si="0"/>
        <v>Agressivo-TIJOLO</v>
      </c>
      <c r="B16" t="s">
        <v>32</v>
      </c>
      <c r="C16" s="2" t="s">
        <v>23</v>
      </c>
      <c r="D16" s="3">
        <v>0.1</v>
      </c>
    </row>
    <row r="17" spans="1:8" x14ac:dyDescent="0.3">
      <c r="A17" t="str">
        <f t="shared" si="0"/>
        <v>Agressivo-HÍBRIDOS</v>
      </c>
      <c r="B17" t="s">
        <v>32</v>
      </c>
      <c r="C17" s="2" t="s">
        <v>24</v>
      </c>
      <c r="D17" s="3">
        <v>0.05</v>
      </c>
    </row>
    <row r="18" spans="1:8" x14ac:dyDescent="0.3">
      <c r="A18" t="str">
        <f t="shared" si="0"/>
        <v>Agressivo-FOFs</v>
      </c>
      <c r="B18" t="s">
        <v>32</v>
      </c>
      <c r="C18" s="2" t="s">
        <v>25</v>
      </c>
      <c r="D18" s="3">
        <v>0.05</v>
      </c>
    </row>
    <row r="19" spans="1:8" x14ac:dyDescent="0.3">
      <c r="A19" t="str">
        <f t="shared" si="0"/>
        <v>Agressivo-DESENVOLVIMENTO</v>
      </c>
      <c r="B19" t="s">
        <v>32</v>
      </c>
      <c r="C19" s="2" t="s">
        <v>26</v>
      </c>
      <c r="D19" s="3">
        <v>0.2</v>
      </c>
    </row>
    <row r="20" spans="1:8" x14ac:dyDescent="0.3">
      <c r="A20" t="str">
        <f t="shared" si="0"/>
        <v>Agressivo-HOTELARIAS</v>
      </c>
      <c r="B20" t="s">
        <v>32</v>
      </c>
      <c r="C20" s="2" t="s">
        <v>27</v>
      </c>
      <c r="D20" s="3">
        <v>0.1</v>
      </c>
    </row>
    <row r="21" spans="1:8" x14ac:dyDescent="0.3">
      <c r="D21" s="2"/>
    </row>
    <row r="23" spans="1:8" x14ac:dyDescent="0.3">
      <c r="B23" s="53" t="s">
        <v>37</v>
      </c>
    </row>
    <row r="24" spans="1:8" x14ac:dyDescent="0.3">
      <c r="B24" t="s">
        <v>26</v>
      </c>
      <c r="C24" t="s">
        <v>25</v>
      </c>
      <c r="D24" t="s">
        <v>24</v>
      </c>
      <c r="E24" t="s">
        <v>27</v>
      </c>
      <c r="F24" t="s">
        <v>22</v>
      </c>
      <c r="G24" t="s">
        <v>23</v>
      </c>
      <c r="H24" t="s">
        <v>35</v>
      </c>
    </row>
    <row r="25" spans="1:8" x14ac:dyDescent="0.3">
      <c r="A25" t="s">
        <v>36</v>
      </c>
      <c r="B25" s="54">
        <v>75</v>
      </c>
      <c r="C25" s="54">
        <v>37.5</v>
      </c>
      <c r="D25" s="54">
        <v>60</v>
      </c>
      <c r="E25" s="54">
        <v>75</v>
      </c>
      <c r="F25" s="54">
        <v>240</v>
      </c>
      <c r="G25" s="54">
        <v>262.5</v>
      </c>
      <c r="H25" s="54">
        <v>750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INVESTIMENTOS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marcelo</dc:creator>
  <cp:lastModifiedBy>willian marcelo</cp:lastModifiedBy>
  <dcterms:created xsi:type="dcterms:W3CDTF">2025-06-07T23:38:42Z</dcterms:created>
  <dcterms:modified xsi:type="dcterms:W3CDTF">2025-06-09T01:05:43Z</dcterms:modified>
</cp:coreProperties>
</file>