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codeName="ThisWorkbook" defaultThemeVersion="124226"/>
  <mc:AlternateContent xmlns:mc="http://schemas.openxmlformats.org/markup-compatibility/2006">
    <mc:Choice Requires="x15">
      <x15ac:absPath xmlns:x15ac="http://schemas.microsoft.com/office/spreadsheetml/2010/11/ac" url="C:\Users\Mary\Desktop\WSP Models\"/>
    </mc:Choice>
  </mc:AlternateContent>
  <bookViews>
    <workbookView xWindow="0" yWindow="0" windowWidth="13836" windowHeight="9720" firstSheet="1" activeTab="1"/>
  </bookViews>
  <sheets>
    <sheet name="BoostToolkitClipBoard2010" sheetId="11" state="veryHidden" r:id="rId1"/>
    <sheet name="Input" sheetId="14" r:id="rId2"/>
    <sheet name="Output" sheetId="15" r:id="rId3"/>
    <sheet name="Valuation Matrix" sheetId="17" r:id="rId4"/>
    <sheet name="Football Field" sheetId="18" r:id="rId5"/>
  </sheets>
  <externalReferences>
    <externalReference r:id="rId6"/>
    <externalReference r:id="rId7"/>
  </externalReferences>
  <definedNames>
    <definedName name="CIQWBGuid" hidden="1">"a611639b-bab1-425e-aaa5-008c326fdfdb"</definedName>
    <definedName name="Inv_Cap">[1]Results!$E$182:$AD$182</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41451.5654050926</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NOPLAT">[1]Results!$E$145:$AD$145</definedName>
    <definedName name="One">'[1]Forecast Drivers'!$D$330</definedName>
    <definedName name="Products">[2]Array0!$B$5:$C$7</definedName>
    <definedName name="Rev">'[1]Forecast Drivers'!$E$25:$S$25</definedName>
  </definedNames>
  <calcPr calcId="171027"/>
</workbook>
</file>

<file path=xl/calcChain.xml><?xml version="1.0" encoding="utf-8"?>
<calcChain xmlns="http://schemas.openxmlformats.org/spreadsheetml/2006/main">
  <c r="T32" i="15" l="1"/>
  <c r="S32" i="15"/>
  <c r="R32" i="15"/>
  <c r="Q32" i="15"/>
  <c r="P32" i="15"/>
  <c r="O32" i="15"/>
  <c r="N32" i="15"/>
  <c r="M32" i="15"/>
  <c r="L32" i="15"/>
  <c r="K32" i="15"/>
  <c r="J32" i="15"/>
  <c r="I32" i="15"/>
  <c r="H32" i="15"/>
  <c r="G32" i="15"/>
  <c r="F32" i="15"/>
  <c r="T31" i="15"/>
  <c r="S31" i="15"/>
  <c r="R31" i="15"/>
  <c r="Q31" i="15"/>
  <c r="P31" i="15"/>
  <c r="O31" i="15"/>
  <c r="N31" i="15"/>
  <c r="M31" i="15"/>
  <c r="L31" i="15"/>
  <c r="K31" i="15"/>
  <c r="J31" i="15"/>
  <c r="I31" i="15"/>
  <c r="H31" i="15"/>
  <c r="G31" i="15"/>
  <c r="F31" i="15"/>
  <c r="T30" i="15"/>
  <c r="S30" i="15"/>
  <c r="R30" i="15"/>
  <c r="Q30" i="15"/>
  <c r="P30" i="15"/>
  <c r="O30" i="15"/>
  <c r="N30" i="15"/>
  <c r="M30" i="15"/>
  <c r="L30" i="15"/>
  <c r="K30" i="15"/>
  <c r="J30" i="15"/>
  <c r="I30" i="15"/>
  <c r="H30" i="15"/>
  <c r="G30" i="15"/>
  <c r="F30" i="15"/>
  <c r="T29" i="15"/>
  <c r="S29" i="15"/>
  <c r="R29" i="15"/>
  <c r="Q29" i="15"/>
  <c r="P29" i="15"/>
  <c r="N29" i="15"/>
  <c r="M29" i="15"/>
  <c r="L29" i="15"/>
  <c r="K29" i="15"/>
  <c r="I29" i="15"/>
  <c r="H29" i="15"/>
  <c r="G29" i="15"/>
  <c r="F29" i="15"/>
  <c r="T28" i="15"/>
  <c r="S28" i="15"/>
  <c r="R28" i="15"/>
  <c r="Q28" i="15"/>
  <c r="P28" i="15"/>
  <c r="N28" i="15"/>
  <c r="M28" i="15"/>
  <c r="L28" i="15"/>
  <c r="K28" i="15"/>
  <c r="I28" i="15"/>
  <c r="H28" i="15"/>
  <c r="G28" i="15"/>
  <c r="F28" i="15"/>
  <c r="A26" i="15"/>
  <c r="A24" i="15"/>
  <c r="A25" i="15"/>
  <c r="A27" i="15"/>
  <c r="A28" i="15"/>
  <c r="A29" i="15"/>
  <c r="A30" i="15"/>
  <c r="A31" i="15"/>
  <c r="A32" i="15"/>
  <c r="A23" i="15"/>
  <c r="H207" i="14"/>
  <c r="H198" i="14"/>
  <c r="H189" i="14"/>
  <c r="G207" i="14"/>
  <c r="G198" i="14"/>
  <c r="G189" i="14"/>
  <c r="A1" i="17" l="1"/>
  <c r="W19" i="15"/>
  <c r="V19" i="15"/>
  <c r="T19" i="15"/>
  <c r="S19" i="15"/>
  <c r="R19" i="15"/>
  <c r="Q19" i="15"/>
  <c r="P19" i="15"/>
  <c r="N19" i="15"/>
  <c r="M19" i="15"/>
  <c r="L19" i="15"/>
  <c r="K19" i="15"/>
  <c r="I19" i="15"/>
  <c r="H19" i="15"/>
  <c r="G19" i="15"/>
  <c r="F19" i="15"/>
  <c r="D19" i="15"/>
  <c r="C19" i="15"/>
  <c r="B19" i="15"/>
  <c r="W18" i="15"/>
  <c r="V18" i="15"/>
  <c r="T18" i="15"/>
  <c r="S18" i="15"/>
  <c r="R18" i="15"/>
  <c r="Q18" i="15"/>
  <c r="P18" i="15"/>
  <c r="N18" i="15"/>
  <c r="M18" i="15"/>
  <c r="L18" i="15"/>
  <c r="K18" i="15"/>
  <c r="I18" i="15"/>
  <c r="H18" i="15"/>
  <c r="G18" i="15"/>
  <c r="F18" i="15"/>
  <c r="D18" i="15"/>
  <c r="C18" i="15"/>
  <c r="B18" i="15"/>
  <c r="W17" i="15"/>
  <c r="V17" i="15"/>
  <c r="T17" i="15"/>
  <c r="S17" i="15"/>
  <c r="R17" i="15"/>
  <c r="Q17" i="15"/>
  <c r="P17" i="15"/>
  <c r="N17" i="15"/>
  <c r="M17" i="15"/>
  <c r="L17" i="15"/>
  <c r="K17" i="15"/>
  <c r="I17" i="15"/>
  <c r="H17" i="15"/>
  <c r="G17" i="15"/>
  <c r="F17" i="15"/>
  <c r="D17" i="15"/>
  <c r="C17" i="15"/>
  <c r="B17" i="15"/>
  <c r="W16" i="15"/>
  <c r="V16" i="15"/>
  <c r="T16" i="15"/>
  <c r="S16" i="15"/>
  <c r="R16" i="15"/>
  <c r="Q16" i="15"/>
  <c r="P16" i="15"/>
  <c r="N16" i="15"/>
  <c r="M16" i="15"/>
  <c r="L16" i="15"/>
  <c r="K16" i="15"/>
  <c r="I16" i="15"/>
  <c r="H16" i="15"/>
  <c r="G16" i="15"/>
  <c r="F16" i="15"/>
  <c r="D16" i="15"/>
  <c r="C16" i="15"/>
  <c r="B16" i="15"/>
  <c r="W15" i="15"/>
  <c r="V15" i="15"/>
  <c r="T15" i="15"/>
  <c r="S15" i="15"/>
  <c r="R15" i="15"/>
  <c r="Q15" i="15"/>
  <c r="P15" i="15"/>
  <c r="N15" i="15"/>
  <c r="M15" i="15"/>
  <c r="L15" i="15"/>
  <c r="K15" i="15"/>
  <c r="I15" i="15"/>
  <c r="H15" i="15"/>
  <c r="G15" i="15"/>
  <c r="F15" i="15"/>
  <c r="D15" i="15"/>
  <c r="C15" i="15"/>
  <c r="B15" i="15"/>
  <c r="W14" i="15"/>
  <c r="T14" i="15"/>
  <c r="I14" i="15"/>
  <c r="H14" i="15"/>
  <c r="G14" i="15"/>
  <c r="F14" i="15"/>
  <c r="C14" i="15"/>
  <c r="B14" i="15"/>
  <c r="B13" i="15"/>
  <c r="B12" i="15"/>
  <c r="B11" i="15"/>
  <c r="B10" i="15"/>
  <c r="B9" i="15"/>
  <c r="F207" i="14"/>
  <c r="F198" i="14"/>
  <c r="F189" i="14"/>
  <c r="F174" i="14"/>
  <c r="F124" i="14"/>
  <c r="F126" i="14" s="1"/>
  <c r="F139" i="14" s="1"/>
  <c r="F93" i="14"/>
  <c r="F95" i="14" s="1"/>
  <c r="F97" i="14" s="1"/>
  <c r="F99" i="14" s="1"/>
  <c r="F61" i="14"/>
  <c r="F63" i="14" s="1"/>
  <c r="F65" i="14" s="1"/>
  <c r="F67" i="14" s="1"/>
  <c r="E198" i="14"/>
  <c r="E189" i="14"/>
  <c r="E124" i="14"/>
  <c r="E126" i="14" s="1"/>
  <c r="E128" i="14" s="1"/>
  <c r="E130" i="14" s="1"/>
  <c r="E93" i="14"/>
  <c r="E95" i="14" s="1"/>
  <c r="E97" i="14" s="1"/>
  <c r="E99" i="14" s="1"/>
  <c r="E61" i="14"/>
  <c r="E63" i="14" s="1"/>
  <c r="E65" i="14" s="1"/>
  <c r="E67" i="14" s="1"/>
  <c r="L228" i="14"/>
  <c r="K228" i="14"/>
  <c r="J228" i="14"/>
  <c r="I228" i="14"/>
  <c r="H228" i="14"/>
  <c r="G228" i="14"/>
  <c r="F228" i="14"/>
  <c r="E228" i="14"/>
  <c r="D228" i="14"/>
  <c r="C228" i="14"/>
  <c r="D174" i="14"/>
  <c r="D124" i="14"/>
  <c r="D126" i="14" s="1"/>
  <c r="D128" i="14" s="1"/>
  <c r="D130" i="14" s="1"/>
  <c r="D93" i="14"/>
  <c r="D95" i="14" s="1"/>
  <c r="D97" i="14" s="1"/>
  <c r="D99" i="14" s="1"/>
  <c r="D61" i="14"/>
  <c r="D63" i="14" s="1"/>
  <c r="D65" i="14" s="1"/>
  <c r="D67" i="14" s="1"/>
  <c r="F108" i="14" l="1"/>
  <c r="F128" i="14"/>
  <c r="F130" i="14" s="1"/>
  <c r="C214" i="14"/>
  <c r="C222" i="14" s="1"/>
  <c r="C229" i="14" s="1"/>
  <c r="C124" i="14"/>
  <c r="C126" i="14" s="1"/>
  <c r="C128" i="14" s="1"/>
  <c r="C130" i="14" s="1"/>
  <c r="C93" i="14"/>
  <c r="C95" i="14" s="1"/>
  <c r="C61" i="14"/>
  <c r="C63" i="14" s="1"/>
  <c r="C65" i="14" s="1"/>
  <c r="C67" i="14" s="1"/>
  <c r="C31" i="14"/>
  <c r="C97" i="14" l="1"/>
  <c r="C99" i="14" s="1"/>
  <c r="C174" i="14"/>
  <c r="F12" i="14" l="1"/>
  <c r="D162" i="14"/>
  <c r="E162" i="14"/>
  <c r="F162" i="14"/>
  <c r="G162" i="14"/>
  <c r="H162" i="14"/>
  <c r="I162" i="14"/>
  <c r="J162" i="14"/>
  <c r="K162" i="14"/>
  <c r="L162" i="14"/>
  <c r="C162" i="14"/>
  <c r="C154" i="14"/>
  <c r="D154" i="14"/>
  <c r="E154" i="14"/>
  <c r="F154" i="14"/>
  <c r="G154" i="14"/>
  <c r="H154" i="14"/>
  <c r="I154" i="14"/>
  <c r="J154" i="14"/>
  <c r="K154" i="14"/>
  <c r="L154" i="14"/>
  <c r="L143" i="14"/>
  <c r="K143" i="14"/>
  <c r="J143" i="14"/>
  <c r="I143" i="14"/>
  <c r="H143" i="14"/>
  <c r="G143" i="14"/>
  <c r="F143" i="14"/>
  <c r="E143" i="14"/>
  <c r="D143" i="14"/>
  <c r="C143" i="14"/>
  <c r="L124" i="14"/>
  <c r="L126" i="14" s="1"/>
  <c r="K124" i="14"/>
  <c r="K126" i="14" s="1"/>
  <c r="J124" i="14"/>
  <c r="J126" i="14" s="1"/>
  <c r="I124" i="14"/>
  <c r="I126" i="14" s="1"/>
  <c r="H124" i="14"/>
  <c r="H126" i="14" s="1"/>
  <c r="G124" i="14"/>
  <c r="G126" i="14" s="1"/>
  <c r="L112" i="14"/>
  <c r="K112" i="14"/>
  <c r="J112" i="14"/>
  <c r="I112" i="14"/>
  <c r="H112" i="14"/>
  <c r="G112" i="14"/>
  <c r="F112" i="14"/>
  <c r="E112" i="14"/>
  <c r="D112" i="14"/>
  <c r="C112" i="14"/>
  <c r="L80" i="14"/>
  <c r="K80" i="14"/>
  <c r="J80" i="14"/>
  <c r="I80" i="14"/>
  <c r="H80" i="14"/>
  <c r="G80" i="14"/>
  <c r="F80" i="14"/>
  <c r="E80" i="14"/>
  <c r="D80" i="14"/>
  <c r="C80" i="14"/>
  <c r="L128" i="14" l="1"/>
  <c r="L139" i="14"/>
  <c r="L141" i="14" s="1"/>
  <c r="C139" i="14"/>
  <c r="C141" i="14" s="1"/>
  <c r="G128" i="14"/>
  <c r="G139" i="14"/>
  <c r="G141" i="14" s="1"/>
  <c r="K128" i="14"/>
  <c r="K139" i="14"/>
  <c r="K141" i="14" s="1"/>
  <c r="D139" i="14"/>
  <c r="D141" i="14" s="1"/>
  <c r="E139" i="14"/>
  <c r="E141" i="14" s="1"/>
  <c r="I139" i="14"/>
  <c r="I141" i="14" s="1"/>
  <c r="I128" i="14"/>
  <c r="H128" i="14"/>
  <c r="H139" i="14"/>
  <c r="H141" i="14" s="1"/>
  <c r="F141" i="14"/>
  <c r="J139" i="14"/>
  <c r="J141" i="14" s="1"/>
  <c r="J128" i="14"/>
  <c r="G142" i="14" l="1"/>
  <c r="G144" i="14" s="1"/>
  <c r="G149" i="14" s="1"/>
  <c r="G130" i="14"/>
  <c r="F142" i="14"/>
  <c r="F144" i="14" s="1"/>
  <c r="F149" i="14" s="1"/>
  <c r="H142" i="14"/>
  <c r="H144" i="14" s="1"/>
  <c r="H149" i="14" s="1"/>
  <c r="H130" i="14"/>
  <c r="K142" i="14"/>
  <c r="K144" i="14" s="1"/>
  <c r="K149" i="14" s="1"/>
  <c r="K130" i="14"/>
  <c r="J142" i="14"/>
  <c r="J144" i="14" s="1"/>
  <c r="J149" i="14" s="1"/>
  <c r="J130" i="14"/>
  <c r="E142" i="14"/>
  <c r="E144" i="14" s="1"/>
  <c r="E149" i="14" s="1"/>
  <c r="D142" i="14"/>
  <c r="D144" i="14" s="1"/>
  <c r="D149" i="14" s="1"/>
  <c r="L142" i="14"/>
  <c r="L144" i="14" s="1"/>
  <c r="L149" i="14" s="1"/>
  <c r="L130" i="14"/>
  <c r="I142" i="14"/>
  <c r="I144" i="14" s="1"/>
  <c r="I149" i="14" s="1"/>
  <c r="I130" i="14"/>
  <c r="C142" i="14"/>
  <c r="C144" i="14" s="1"/>
  <c r="C149" i="14" s="1"/>
  <c r="D49" i="14" l="1"/>
  <c r="E49" i="14"/>
  <c r="F49" i="14"/>
  <c r="G49" i="14"/>
  <c r="H49" i="14"/>
  <c r="I49" i="14"/>
  <c r="J49" i="14"/>
  <c r="K49" i="14"/>
  <c r="L49" i="14"/>
  <c r="C49" i="14"/>
  <c r="A6" i="17" l="1"/>
  <c r="L174" i="14" l="1"/>
  <c r="L176" i="14" s="1"/>
  <c r="K174" i="14"/>
  <c r="K176" i="14" s="1"/>
  <c r="J174" i="14"/>
  <c r="J176" i="14" s="1"/>
  <c r="I174" i="14"/>
  <c r="I176" i="14" s="1"/>
  <c r="H174" i="14"/>
  <c r="H176" i="14" s="1"/>
  <c r="V14" i="15" s="1"/>
  <c r="G174" i="14"/>
  <c r="G176" i="14" s="1"/>
  <c r="L169" i="14" l="1"/>
  <c r="K169" i="14"/>
  <c r="J169" i="14"/>
  <c r="I169" i="14"/>
  <c r="H169" i="14"/>
  <c r="G169" i="14"/>
  <c r="F169" i="14"/>
  <c r="E169" i="14"/>
  <c r="D169" i="14"/>
  <c r="C169" i="14"/>
  <c r="L153" i="14"/>
  <c r="K153" i="14"/>
  <c r="J153" i="14"/>
  <c r="I153" i="14"/>
  <c r="H153" i="14"/>
  <c r="G153" i="14"/>
  <c r="F153" i="14"/>
  <c r="E153" i="14"/>
  <c r="D153" i="14"/>
  <c r="C153" i="14"/>
  <c r="L221" i="14"/>
  <c r="K221" i="14"/>
  <c r="J221" i="14"/>
  <c r="I221" i="14"/>
  <c r="H221" i="14"/>
  <c r="G221" i="14"/>
  <c r="F221" i="14"/>
  <c r="E221" i="14"/>
  <c r="D221" i="14"/>
  <c r="C221" i="14"/>
  <c r="L198" i="14"/>
  <c r="K198" i="14"/>
  <c r="J198" i="14"/>
  <c r="I198" i="14"/>
  <c r="D198" i="14"/>
  <c r="C198" i="14"/>
  <c r="D161" i="14"/>
  <c r="D182" i="14" s="1"/>
  <c r="L212" i="14"/>
  <c r="K212" i="14"/>
  <c r="J212" i="14"/>
  <c r="I212" i="14"/>
  <c r="H212" i="14"/>
  <c r="G212" i="14"/>
  <c r="F212" i="14"/>
  <c r="E212" i="14"/>
  <c r="D212" i="14"/>
  <c r="C212" i="14"/>
  <c r="D191" i="14" l="1"/>
  <c r="D200" i="14" s="1"/>
  <c r="B32" i="15" l="1"/>
  <c r="B24" i="15"/>
  <c r="B23" i="15" l="1"/>
  <c r="C39" i="15"/>
  <c r="A11" i="17" s="1"/>
  <c r="B30" i="15"/>
  <c r="B26" i="15"/>
  <c r="B28" i="15"/>
  <c r="B25" i="15"/>
  <c r="B29" i="15"/>
  <c r="B27" i="15"/>
  <c r="B31" i="15"/>
  <c r="L12" i="14"/>
  <c r="L214" i="14" s="1"/>
  <c r="L222" i="14" s="1"/>
  <c r="L229" i="14" s="1"/>
  <c r="K12" i="14"/>
  <c r="K214" i="14" s="1"/>
  <c r="K222" i="14" s="1"/>
  <c r="K229" i="14" s="1"/>
  <c r="J12" i="14"/>
  <c r="J214" i="14" s="1"/>
  <c r="J222" i="14" s="1"/>
  <c r="J229" i="14" s="1"/>
  <c r="I12" i="14"/>
  <c r="I214" i="14" s="1"/>
  <c r="I222" i="14" s="1"/>
  <c r="I229" i="14" s="1"/>
  <c r="H12" i="14"/>
  <c r="H214" i="14" s="1"/>
  <c r="H222" i="14" s="1"/>
  <c r="H229" i="14" s="1"/>
  <c r="G12" i="14"/>
  <c r="G214" i="14" s="1"/>
  <c r="G222" i="14" s="1"/>
  <c r="G229" i="14" s="1"/>
  <c r="F214" i="14"/>
  <c r="F222" i="14" s="1"/>
  <c r="F229" i="14" s="1"/>
  <c r="E12" i="14"/>
  <c r="E214" i="14" s="1"/>
  <c r="E222" i="14" s="1"/>
  <c r="E229" i="14" s="1"/>
  <c r="D12" i="14"/>
  <c r="D214" i="14" s="1"/>
  <c r="D222" i="14" s="1"/>
  <c r="D229" i="14" s="1"/>
  <c r="C38" i="15" l="1"/>
  <c r="D215" i="14"/>
  <c r="D216" i="14"/>
  <c r="D217" i="14" s="1"/>
  <c r="D89" i="14"/>
  <c r="E89" i="14"/>
  <c r="F89" i="14"/>
  <c r="G89" i="14"/>
  <c r="H89" i="14"/>
  <c r="I89" i="14"/>
  <c r="J89" i="14"/>
  <c r="K89" i="14"/>
  <c r="L89" i="14"/>
  <c r="C89" i="14"/>
  <c r="D90" i="14"/>
  <c r="E90" i="14"/>
  <c r="F90" i="14"/>
  <c r="G90" i="14"/>
  <c r="H90" i="14"/>
  <c r="I90" i="14"/>
  <c r="J90" i="14"/>
  <c r="K90" i="14"/>
  <c r="L90" i="14"/>
  <c r="C90" i="14"/>
  <c r="L121" i="14"/>
  <c r="K121" i="14"/>
  <c r="J121" i="14"/>
  <c r="I121" i="14"/>
  <c r="H121" i="14"/>
  <c r="G121" i="14"/>
  <c r="F121" i="14"/>
  <c r="E121" i="14"/>
  <c r="D121" i="14"/>
  <c r="C121" i="14"/>
  <c r="C58" i="14"/>
  <c r="D58" i="14"/>
  <c r="E58" i="14"/>
  <c r="F58" i="14"/>
  <c r="G58" i="14"/>
  <c r="H58" i="14"/>
  <c r="I58" i="14"/>
  <c r="J58" i="14"/>
  <c r="K58" i="14"/>
  <c r="L58" i="14"/>
  <c r="D218" i="14" l="1"/>
  <c r="D219" i="14" s="1"/>
  <c r="D31" i="14"/>
  <c r="E31" i="14"/>
  <c r="F31" i="14"/>
  <c r="G31" i="14"/>
  <c r="H31" i="14"/>
  <c r="I31" i="14"/>
  <c r="J31" i="14"/>
  <c r="K31" i="14"/>
  <c r="L31" i="14"/>
  <c r="D48" i="14"/>
  <c r="D50" i="14" s="1"/>
  <c r="E48" i="14"/>
  <c r="E50" i="14" s="1"/>
  <c r="F48" i="14"/>
  <c r="F50" i="14" s="1"/>
  <c r="G48" i="14"/>
  <c r="G50" i="14" s="1"/>
  <c r="H48" i="14"/>
  <c r="H50" i="14" s="1"/>
  <c r="I48" i="14"/>
  <c r="I50" i="14" s="1"/>
  <c r="J48" i="14"/>
  <c r="J50" i="14" s="1"/>
  <c r="K48" i="14"/>
  <c r="K50" i="14" s="1"/>
  <c r="L48" i="14"/>
  <c r="L50" i="14" s="1"/>
  <c r="C48" i="14"/>
  <c r="C50" i="14" s="1"/>
  <c r="A34" i="14"/>
  <c r="A35" i="14" s="1"/>
  <c r="A36" i="14" s="1"/>
  <c r="A37" i="14" s="1"/>
  <c r="A38" i="14" s="1"/>
  <c r="A39" i="14" s="1"/>
  <c r="A40" i="14" s="1"/>
  <c r="A41" i="14" s="1"/>
  <c r="A42" i="14" s="1"/>
  <c r="A43" i="14" s="1"/>
  <c r="A44" i="14" s="1"/>
  <c r="A45" i="14" s="1"/>
  <c r="A46" i="14" s="1"/>
  <c r="A18" i="14"/>
  <c r="A19" i="14" l="1"/>
  <c r="D223" i="14"/>
  <c r="D230" i="14"/>
  <c r="D231" i="14"/>
  <c r="D232" i="14"/>
  <c r="D233" i="14"/>
  <c r="L53" i="14"/>
  <c r="H53" i="14"/>
  <c r="K53" i="14"/>
  <c r="G53" i="14"/>
  <c r="J53" i="14"/>
  <c r="F53" i="14"/>
  <c r="I53" i="14"/>
  <c r="E53" i="14"/>
  <c r="D53" i="14"/>
  <c r="C53" i="14"/>
  <c r="A20" i="14"/>
  <c r="A21" i="14" l="1"/>
  <c r="C108" i="14" l="1"/>
  <c r="C110" i="14" s="1"/>
  <c r="A22" i="14"/>
  <c r="C111" i="14" l="1"/>
  <c r="C113" i="14" s="1"/>
  <c r="C118" i="14" s="1"/>
  <c r="A23" i="14"/>
  <c r="G240" i="14"/>
  <c r="H240" i="14"/>
  <c r="I241" i="14"/>
  <c r="I244" i="14" s="1"/>
  <c r="J241" i="14"/>
  <c r="J244" i="14" s="1"/>
  <c r="K240" i="14"/>
  <c r="L240" i="14"/>
  <c r="G57" i="14"/>
  <c r="H57" i="14"/>
  <c r="I57" i="14"/>
  <c r="J57" i="14"/>
  <c r="K57" i="14"/>
  <c r="L57" i="14"/>
  <c r="G61" i="14"/>
  <c r="G63" i="14" s="1"/>
  <c r="G76" i="14" s="1"/>
  <c r="H61" i="14"/>
  <c r="H63" i="14" s="1"/>
  <c r="H76" i="14" s="1"/>
  <c r="I61" i="14"/>
  <c r="I63" i="14" s="1"/>
  <c r="I76" i="14" s="1"/>
  <c r="J61" i="14"/>
  <c r="J63" i="14" s="1"/>
  <c r="J76" i="14" s="1"/>
  <c r="K61" i="14"/>
  <c r="K63" i="14" s="1"/>
  <c r="K76" i="14" s="1"/>
  <c r="L61" i="14"/>
  <c r="L63" i="14" s="1"/>
  <c r="L76" i="14" s="1"/>
  <c r="G88" i="14"/>
  <c r="H88" i="14"/>
  <c r="I88" i="14"/>
  <c r="J88" i="14"/>
  <c r="K88" i="14"/>
  <c r="L88" i="14"/>
  <c r="G93" i="14"/>
  <c r="G95" i="14" s="1"/>
  <c r="H93" i="14"/>
  <c r="H95" i="14" s="1"/>
  <c r="I93" i="14"/>
  <c r="I95" i="14" s="1"/>
  <c r="J93" i="14"/>
  <c r="J95" i="14" s="1"/>
  <c r="K93" i="14"/>
  <c r="K95" i="14" s="1"/>
  <c r="L93" i="14"/>
  <c r="L95" i="14" s="1"/>
  <c r="G120" i="14"/>
  <c r="H120" i="14"/>
  <c r="I120" i="14"/>
  <c r="J120" i="14"/>
  <c r="K120" i="14"/>
  <c r="L120" i="14"/>
  <c r="G151" i="14"/>
  <c r="H151" i="14"/>
  <c r="I151" i="14"/>
  <c r="J151" i="14"/>
  <c r="K151" i="14"/>
  <c r="L151" i="14"/>
  <c r="G159" i="14"/>
  <c r="H159" i="14"/>
  <c r="I159" i="14"/>
  <c r="J159" i="14"/>
  <c r="K159" i="14"/>
  <c r="L159" i="14"/>
  <c r="G161" i="14"/>
  <c r="G182" i="14" s="1"/>
  <c r="G191" i="14" s="1"/>
  <c r="G200" i="14" s="1"/>
  <c r="H161" i="14"/>
  <c r="H182" i="14" s="1"/>
  <c r="H191" i="14" s="1"/>
  <c r="H200" i="14" s="1"/>
  <c r="I161" i="14"/>
  <c r="I182" i="14" s="1"/>
  <c r="J161" i="14"/>
  <c r="J182" i="14" s="1"/>
  <c r="K161" i="14"/>
  <c r="K182" i="14" s="1"/>
  <c r="L161" i="14"/>
  <c r="L182" i="14" s="1"/>
  <c r="G180" i="14"/>
  <c r="H180" i="14"/>
  <c r="I180" i="14"/>
  <c r="J180" i="14"/>
  <c r="K180" i="14"/>
  <c r="L180" i="14"/>
  <c r="I189" i="14"/>
  <c r="J189" i="14"/>
  <c r="K189" i="14"/>
  <c r="L189" i="14"/>
  <c r="I207" i="14"/>
  <c r="J207" i="14"/>
  <c r="K207" i="14"/>
  <c r="L207" i="14"/>
  <c r="G237" i="14"/>
  <c r="H237" i="14"/>
  <c r="I237" i="14"/>
  <c r="J237" i="14"/>
  <c r="K237" i="14"/>
  <c r="L237" i="14"/>
  <c r="G239" i="14"/>
  <c r="H239" i="14"/>
  <c r="I239" i="14"/>
  <c r="J239" i="14"/>
  <c r="K239" i="14"/>
  <c r="L239" i="14"/>
  <c r="G241" i="14"/>
  <c r="G243" i="14"/>
  <c r="H243" i="14"/>
  <c r="I243" i="14"/>
  <c r="J243" i="14"/>
  <c r="K243" i="14"/>
  <c r="L243" i="14"/>
  <c r="G246" i="14"/>
  <c r="H246" i="14"/>
  <c r="I246" i="14"/>
  <c r="J246" i="14"/>
  <c r="K246" i="14"/>
  <c r="L246" i="14"/>
  <c r="F246" i="14"/>
  <c r="E246" i="14"/>
  <c r="D246" i="14"/>
  <c r="C246" i="14"/>
  <c r="F237" i="14"/>
  <c r="E237" i="14"/>
  <c r="D237" i="14"/>
  <c r="C237" i="14"/>
  <c r="E207" i="14"/>
  <c r="D207" i="14"/>
  <c r="C207" i="14"/>
  <c r="D189" i="14"/>
  <c r="C189" i="14"/>
  <c r="F180" i="14"/>
  <c r="E180" i="14"/>
  <c r="D180" i="14"/>
  <c r="C180" i="14"/>
  <c r="F159" i="14"/>
  <c r="E159" i="14"/>
  <c r="D159" i="14"/>
  <c r="C159" i="14"/>
  <c r="F151" i="14"/>
  <c r="E151" i="14"/>
  <c r="D151" i="14"/>
  <c r="C151" i="14"/>
  <c r="F120" i="14"/>
  <c r="E120" i="14"/>
  <c r="D120" i="14"/>
  <c r="C120" i="14"/>
  <c r="F88" i="14"/>
  <c r="E88" i="14"/>
  <c r="D88" i="14"/>
  <c r="C88" i="14"/>
  <c r="F57" i="14"/>
  <c r="E57" i="14"/>
  <c r="D57" i="14"/>
  <c r="C57" i="14"/>
  <c r="F239" i="14"/>
  <c r="D239" i="14"/>
  <c r="E239" i="14"/>
  <c r="C239" i="14"/>
  <c r="C161" i="14"/>
  <c r="C182" i="14" s="1"/>
  <c r="E174" i="14"/>
  <c r="D240" i="14"/>
  <c r="E240" i="14"/>
  <c r="F240" i="14"/>
  <c r="C240" i="14"/>
  <c r="F161" i="14"/>
  <c r="F182" i="14" s="1"/>
  <c r="F191" i="14" s="1"/>
  <c r="F200" i="14" s="1"/>
  <c r="E161" i="14"/>
  <c r="E182" i="14" s="1"/>
  <c r="E191" i="14" s="1"/>
  <c r="E200" i="14" s="1"/>
  <c r="G244" i="14" l="1"/>
  <c r="C215" i="14"/>
  <c r="C216" i="14"/>
  <c r="C217" i="14" s="1"/>
  <c r="G78" i="14"/>
  <c r="G164" i="14"/>
  <c r="J78" i="14"/>
  <c r="J164" i="14"/>
  <c r="K78" i="14"/>
  <c r="K164" i="14"/>
  <c r="I78" i="14"/>
  <c r="I164" i="14"/>
  <c r="L78" i="14"/>
  <c r="L164" i="14"/>
  <c r="H78" i="14"/>
  <c r="H164" i="14"/>
  <c r="K108" i="14"/>
  <c r="K110" i="14" s="1"/>
  <c r="G108" i="14"/>
  <c r="G110" i="14" s="1"/>
  <c r="I108" i="14"/>
  <c r="I110" i="14" s="1"/>
  <c r="J108" i="14"/>
  <c r="J110" i="14" s="1"/>
  <c r="L108" i="14"/>
  <c r="L110" i="14" s="1"/>
  <c r="H108" i="14"/>
  <c r="H110" i="14" s="1"/>
  <c r="C79" i="14"/>
  <c r="C76" i="14"/>
  <c r="C191" i="14"/>
  <c r="C200" i="14" s="1"/>
  <c r="L191" i="14"/>
  <c r="L200" i="14" s="1"/>
  <c r="L216" i="14"/>
  <c r="L217" i="14" s="1"/>
  <c r="L215" i="14"/>
  <c r="F215" i="14"/>
  <c r="F218" i="14" s="1"/>
  <c r="F216" i="14"/>
  <c r="F217" i="14" s="1"/>
  <c r="K191" i="14"/>
  <c r="K200" i="14" s="1"/>
  <c r="K216" i="14"/>
  <c r="K217" i="14" s="1"/>
  <c r="K215" i="14"/>
  <c r="J191" i="14"/>
  <c r="J200" i="14" s="1"/>
  <c r="J215" i="14"/>
  <c r="J216" i="14"/>
  <c r="J217" i="14" s="1"/>
  <c r="E216" i="14"/>
  <c r="E217" i="14" s="1"/>
  <c r="E215" i="14"/>
  <c r="H216" i="14"/>
  <c r="H217" i="14" s="1"/>
  <c r="H215" i="14"/>
  <c r="G215" i="14"/>
  <c r="G218" i="14" s="1"/>
  <c r="G216" i="14"/>
  <c r="G217" i="14" s="1"/>
  <c r="I191" i="14"/>
  <c r="I200" i="14" s="1"/>
  <c r="I216" i="14"/>
  <c r="I217" i="14" s="1"/>
  <c r="I215" i="14"/>
  <c r="A24" i="14"/>
  <c r="G249" i="14"/>
  <c r="J240" i="14"/>
  <c r="K241" i="14"/>
  <c r="K244" i="14" s="1"/>
  <c r="I65" i="14"/>
  <c r="I79" i="14" s="1"/>
  <c r="I81" i="14" s="1"/>
  <c r="I86" i="14" s="1"/>
  <c r="L97" i="14"/>
  <c r="J97" i="14"/>
  <c r="J65" i="14"/>
  <c r="J79" i="14" s="1"/>
  <c r="J81" i="14" s="1"/>
  <c r="J86" i="14" s="1"/>
  <c r="I97" i="14"/>
  <c r="F76" i="14"/>
  <c r="H241" i="14"/>
  <c r="H244" i="14" s="1"/>
  <c r="D14" i="15" s="1"/>
  <c r="I240" i="14"/>
  <c r="L65" i="14"/>
  <c r="L79" i="14" s="1"/>
  <c r="L81" i="14" s="1"/>
  <c r="L86" i="14" s="1"/>
  <c r="H65" i="14"/>
  <c r="H79" i="14" s="1"/>
  <c r="H81" i="14" s="1"/>
  <c r="H86" i="14" s="1"/>
  <c r="L241" i="14"/>
  <c r="L244" i="14" s="1"/>
  <c r="J249" i="14"/>
  <c r="I249" i="14"/>
  <c r="H97" i="14"/>
  <c r="K97" i="14"/>
  <c r="G97" i="14"/>
  <c r="K65" i="14"/>
  <c r="K79" i="14" s="1"/>
  <c r="K81" i="14" s="1"/>
  <c r="K86" i="14" s="1"/>
  <c r="G65" i="14"/>
  <c r="G79" i="14" s="1"/>
  <c r="G81" i="14" s="1"/>
  <c r="G86" i="14" s="1"/>
  <c r="F176" i="14"/>
  <c r="D176" i="14"/>
  <c r="C176" i="14"/>
  <c r="E176" i="14"/>
  <c r="E76" i="14"/>
  <c r="D76" i="14"/>
  <c r="H218" i="14" l="1"/>
  <c r="H219" i="14" s="1"/>
  <c r="L218" i="14"/>
  <c r="L219" i="14" s="1"/>
  <c r="F243" i="14"/>
  <c r="E243" i="14"/>
  <c r="D243" i="14"/>
  <c r="J218" i="14"/>
  <c r="J219" i="14" s="1"/>
  <c r="L225" i="14"/>
  <c r="L233" i="14"/>
  <c r="L232" i="14"/>
  <c r="L231" i="14"/>
  <c r="L230" i="14"/>
  <c r="J233" i="14"/>
  <c r="J232" i="14"/>
  <c r="J231" i="14"/>
  <c r="J230" i="14"/>
  <c r="J225" i="14"/>
  <c r="J223" i="14"/>
  <c r="I218" i="14"/>
  <c r="I219" i="14" s="1"/>
  <c r="K218" i="14"/>
  <c r="F219" i="14"/>
  <c r="F233" i="14" s="1"/>
  <c r="H230" i="14"/>
  <c r="P14" i="15" s="1"/>
  <c r="H233" i="14"/>
  <c r="S14" i="15" s="1"/>
  <c r="H223" i="14"/>
  <c r="K14" i="15" s="1"/>
  <c r="G219" i="14"/>
  <c r="G231" i="14" s="1"/>
  <c r="F223" i="14"/>
  <c r="F232" i="14"/>
  <c r="F230" i="14"/>
  <c r="E218" i="14"/>
  <c r="E219" i="14" s="1"/>
  <c r="E230" i="14" s="1"/>
  <c r="C218" i="14"/>
  <c r="C219" i="14" s="1"/>
  <c r="C243" i="14"/>
  <c r="K156" i="14"/>
  <c r="K251" i="14" s="1"/>
  <c r="K165" i="14"/>
  <c r="H165" i="14"/>
  <c r="H226" i="14" s="1"/>
  <c r="N14" i="15" s="1"/>
  <c r="F78" i="14"/>
  <c r="F164" i="14"/>
  <c r="F225" i="14" s="1"/>
  <c r="I156" i="14"/>
  <c r="I251" i="14" s="1"/>
  <c r="K163" i="14"/>
  <c r="K155" i="14"/>
  <c r="E78" i="14"/>
  <c r="E164" i="14"/>
  <c r="L165" i="14"/>
  <c r="L226" i="14" s="1"/>
  <c r="I165" i="14"/>
  <c r="C78" i="14"/>
  <c r="C164" i="14"/>
  <c r="C156" i="14"/>
  <c r="L156" i="14"/>
  <c r="L251" i="14" s="1"/>
  <c r="I155" i="14"/>
  <c r="I250" i="14" s="1"/>
  <c r="I163" i="14"/>
  <c r="J156" i="14"/>
  <c r="J251" i="14" s="1"/>
  <c r="G156" i="14"/>
  <c r="G165" i="14"/>
  <c r="H163" i="14"/>
  <c r="H224" i="14" s="1"/>
  <c r="L14" i="15" s="1"/>
  <c r="H155" i="14"/>
  <c r="H250" i="14" s="1"/>
  <c r="J163" i="14"/>
  <c r="J224" i="14" s="1"/>
  <c r="J155" i="14"/>
  <c r="J250" i="14" s="1"/>
  <c r="J165" i="14"/>
  <c r="J226" i="14" s="1"/>
  <c r="H156" i="14"/>
  <c r="H251" i="14" s="1"/>
  <c r="L163" i="14"/>
  <c r="L224" i="14" s="1"/>
  <c r="L155" i="14"/>
  <c r="L250" i="14" s="1"/>
  <c r="G163" i="14"/>
  <c r="G155" i="14"/>
  <c r="D78" i="14"/>
  <c r="D164" i="14"/>
  <c r="D225" i="14" s="1"/>
  <c r="E108" i="14"/>
  <c r="E110" i="14" s="1"/>
  <c r="D108" i="14"/>
  <c r="D110" i="14" s="1"/>
  <c r="K99" i="14"/>
  <c r="K111" i="14"/>
  <c r="K113" i="14" s="1"/>
  <c r="K118" i="14" s="1"/>
  <c r="K157" i="14" s="1"/>
  <c r="H99" i="14"/>
  <c r="H111" i="14"/>
  <c r="H113" i="14" s="1"/>
  <c r="H118" i="14" s="1"/>
  <c r="H157" i="14" s="1"/>
  <c r="I99" i="14"/>
  <c r="I111" i="14"/>
  <c r="I113" i="14" s="1"/>
  <c r="I118" i="14" s="1"/>
  <c r="I157" i="14" s="1"/>
  <c r="L99" i="14"/>
  <c r="L111" i="14"/>
  <c r="L113" i="14" s="1"/>
  <c r="L118" i="14" s="1"/>
  <c r="L157" i="14" s="1"/>
  <c r="F110" i="14"/>
  <c r="G99" i="14"/>
  <c r="G111" i="14"/>
  <c r="G113" i="14" s="1"/>
  <c r="G118" i="14" s="1"/>
  <c r="G157" i="14" s="1"/>
  <c r="J99" i="14"/>
  <c r="J111" i="14"/>
  <c r="J113" i="14" s="1"/>
  <c r="J118" i="14" s="1"/>
  <c r="J157" i="14" s="1"/>
  <c r="C81" i="14"/>
  <c r="C86" i="14" s="1"/>
  <c r="J67" i="14"/>
  <c r="K67" i="14"/>
  <c r="H67" i="14"/>
  <c r="I67" i="14"/>
  <c r="G67" i="14"/>
  <c r="L67" i="14"/>
  <c r="A25" i="14"/>
  <c r="K249" i="14"/>
  <c r="H249" i="14"/>
  <c r="L249" i="14"/>
  <c r="K250" i="14"/>
  <c r="D79" i="14"/>
  <c r="D81" i="14" s="1"/>
  <c r="D86" i="14" s="1"/>
  <c r="D111" i="14"/>
  <c r="D113" i="14" s="1"/>
  <c r="D118" i="14" s="1"/>
  <c r="F79" i="14"/>
  <c r="F81" i="14" s="1"/>
  <c r="F86" i="14" s="1"/>
  <c r="E79" i="14"/>
  <c r="E81" i="14" s="1"/>
  <c r="E86" i="14" s="1"/>
  <c r="C241" i="14"/>
  <c r="E241" i="14"/>
  <c r="F241" i="14"/>
  <c r="D241" i="14"/>
  <c r="F231" i="14" l="1"/>
  <c r="H225" i="14"/>
  <c r="M14" i="15" s="1"/>
  <c r="L223" i="14"/>
  <c r="H231" i="14"/>
  <c r="Q14" i="15" s="1"/>
  <c r="H232" i="14"/>
  <c r="R14" i="15" s="1"/>
  <c r="I223" i="14"/>
  <c r="I230" i="14"/>
  <c r="G250" i="14"/>
  <c r="G251" i="14"/>
  <c r="G226" i="14"/>
  <c r="K219" i="14"/>
  <c r="K231" i="14" s="1"/>
  <c r="K260" i="14" s="1"/>
  <c r="I232" i="14"/>
  <c r="I261" i="14" s="1"/>
  <c r="I226" i="14"/>
  <c r="K232" i="14"/>
  <c r="K225" i="14"/>
  <c r="I231" i="14"/>
  <c r="I260" i="14" s="1"/>
  <c r="I224" i="14"/>
  <c r="G230" i="14"/>
  <c r="I225" i="14"/>
  <c r="I256" i="14" s="1"/>
  <c r="I233" i="14"/>
  <c r="C230" i="14"/>
  <c r="C223" i="14"/>
  <c r="G224" i="14"/>
  <c r="E225" i="14"/>
  <c r="E233" i="14"/>
  <c r="G232" i="14"/>
  <c r="C232" i="14"/>
  <c r="E231" i="14"/>
  <c r="G225" i="14"/>
  <c r="G233" i="14"/>
  <c r="C231" i="14"/>
  <c r="E223" i="14"/>
  <c r="G223" i="14"/>
  <c r="C225" i="14"/>
  <c r="C233" i="14"/>
  <c r="E232" i="14"/>
  <c r="D156" i="14"/>
  <c r="E165" i="14"/>
  <c r="E226" i="14" s="1"/>
  <c r="L252" i="14"/>
  <c r="E163" i="14"/>
  <c r="E224" i="14" s="1"/>
  <c r="E155" i="14"/>
  <c r="F156" i="14"/>
  <c r="F165" i="14"/>
  <c r="F226" i="14" s="1"/>
  <c r="G252" i="14"/>
  <c r="C155" i="14"/>
  <c r="C163" i="14"/>
  <c r="C224" i="14" s="1"/>
  <c r="E156" i="14"/>
  <c r="F163" i="14"/>
  <c r="F224" i="14" s="1"/>
  <c r="F155" i="14"/>
  <c r="C157" i="14"/>
  <c r="C165" i="14"/>
  <c r="C226" i="14" s="1"/>
  <c r="D157" i="14"/>
  <c r="D165" i="14"/>
  <c r="D226" i="14" s="1"/>
  <c r="D163" i="14"/>
  <c r="D224" i="14" s="1"/>
  <c r="D155" i="14"/>
  <c r="F111" i="14"/>
  <c r="F113" i="14" s="1"/>
  <c r="F118" i="14" s="1"/>
  <c r="F157" i="14" s="1"/>
  <c r="E111" i="14"/>
  <c r="E113" i="14" s="1"/>
  <c r="E118" i="14" s="1"/>
  <c r="E157" i="14" s="1"/>
  <c r="K252" i="14"/>
  <c r="L257" i="14"/>
  <c r="L264" i="14" s="1"/>
  <c r="J252" i="14"/>
  <c r="H252" i="14"/>
  <c r="G257" i="14"/>
  <c r="I252" i="14"/>
  <c r="H254" i="14"/>
  <c r="I255" i="14"/>
  <c r="J259" i="14"/>
  <c r="H257" i="14"/>
  <c r="G259" i="14"/>
  <c r="J257" i="14"/>
  <c r="J264" i="14" s="1"/>
  <c r="H255" i="14"/>
  <c r="L254" i="14"/>
  <c r="K261" i="14"/>
  <c r="L262" i="14"/>
  <c r="L259" i="14"/>
  <c r="H261" i="14"/>
  <c r="I257" i="14"/>
  <c r="I264" i="14" s="1"/>
  <c r="L256" i="14"/>
  <c r="K256" i="14"/>
  <c r="I259" i="14"/>
  <c r="J260" i="14"/>
  <c r="H262" i="14"/>
  <c r="I254" i="14"/>
  <c r="J254" i="14"/>
  <c r="G260" i="14"/>
  <c r="I262" i="14"/>
  <c r="J261" i="14"/>
  <c r="H260" i="14"/>
  <c r="F262" i="14"/>
  <c r="L261" i="14"/>
  <c r="L255" i="14"/>
  <c r="J256" i="14"/>
  <c r="H256" i="14"/>
  <c r="J255" i="14"/>
  <c r="E262" i="14"/>
  <c r="H259" i="14"/>
  <c r="L260" i="14"/>
  <c r="J262" i="14"/>
  <c r="D262" i="14"/>
  <c r="A26" i="14"/>
  <c r="E244" i="14"/>
  <c r="C244" i="14"/>
  <c r="D244" i="14"/>
  <c r="F244" i="14"/>
  <c r="K224" i="14" l="1"/>
  <c r="K255" i="14" s="1"/>
  <c r="K226" i="14"/>
  <c r="K257" i="14" s="1"/>
  <c r="K264" i="14" s="1"/>
  <c r="K223" i="14"/>
  <c r="K233" i="14"/>
  <c r="K262" i="14" s="1"/>
  <c r="K230" i="14"/>
  <c r="K259" i="14" s="1"/>
  <c r="G262" i="14"/>
  <c r="C262" i="14"/>
  <c r="G254" i="14"/>
  <c r="G255" i="14"/>
  <c r="D249" i="14"/>
  <c r="G261" i="14"/>
  <c r="G256" i="14"/>
  <c r="G264" i="14"/>
  <c r="H264" i="14"/>
  <c r="K254" i="14"/>
  <c r="D257" i="14"/>
  <c r="D252" i="14"/>
  <c r="F260" i="14"/>
  <c r="F255" i="14"/>
  <c r="F259" i="14"/>
  <c r="F254" i="14"/>
  <c r="F256" i="14"/>
  <c r="F261" i="14"/>
  <c r="D261" i="14"/>
  <c r="D256" i="14"/>
  <c r="D260" i="14"/>
  <c r="D255" i="14"/>
  <c r="D259" i="14"/>
  <c r="D254" i="14"/>
  <c r="E261" i="14"/>
  <c r="E256" i="14"/>
  <c r="E260" i="14"/>
  <c r="E255" i="14"/>
  <c r="E259" i="14"/>
  <c r="E254" i="14"/>
  <c r="C261" i="14"/>
  <c r="C256" i="14"/>
  <c r="C259" i="14"/>
  <c r="C255" i="14"/>
  <c r="C254" i="14"/>
  <c r="C260" i="14"/>
  <c r="A27" i="14"/>
  <c r="E250" i="14"/>
  <c r="D251" i="14"/>
  <c r="C251" i="14"/>
  <c r="E251" i="14"/>
  <c r="F251" i="14"/>
  <c r="C250" i="14"/>
  <c r="D250" i="14"/>
  <c r="F250" i="14"/>
  <c r="F249" i="14"/>
  <c r="C249" i="14"/>
  <c r="E249" i="14"/>
  <c r="E257" i="14"/>
  <c r="F257" i="14"/>
  <c r="D264" i="14" l="1"/>
  <c r="F264" i="14"/>
  <c r="E264" i="14"/>
  <c r="C257" i="14"/>
  <c r="A28" i="14"/>
  <c r="C252" i="14"/>
  <c r="E252" i="14"/>
  <c r="F252" i="14"/>
  <c r="C264" i="14" l="1"/>
  <c r="A29" i="14"/>
  <c r="A30" i="14" l="1"/>
  <c r="P9" i="15" s="1"/>
  <c r="T10" i="15" l="1"/>
  <c r="L11" i="15"/>
  <c r="Q27" i="15"/>
  <c r="S10" i="15"/>
  <c r="R11" i="15"/>
  <c r="D10" i="15"/>
  <c r="T12" i="15"/>
  <c r="H11" i="15"/>
  <c r="K9" i="15"/>
  <c r="M12" i="15"/>
  <c r="R27" i="15"/>
  <c r="H24" i="15"/>
  <c r="N26" i="15"/>
  <c r="H12" i="15"/>
  <c r="V12" i="15"/>
  <c r="I10" i="15"/>
  <c r="P10" i="15"/>
  <c r="Q25" i="15"/>
  <c r="I12" i="15"/>
  <c r="L13" i="15"/>
  <c r="V11" i="15"/>
  <c r="T9" i="15"/>
  <c r="S9" i="15"/>
  <c r="C12" i="15"/>
  <c r="H26" i="15"/>
  <c r="L10" i="15"/>
  <c r="Q11" i="15"/>
  <c r="S25" i="15"/>
  <c r="G11" i="15"/>
  <c r="G13" i="15"/>
  <c r="S23" i="15"/>
  <c r="R26" i="15"/>
  <c r="L23" i="15"/>
  <c r="P26" i="15"/>
  <c r="F23" i="15"/>
  <c r="N23" i="15"/>
  <c r="N27" i="15"/>
  <c r="M24" i="15"/>
  <c r="P24" i="15"/>
  <c r="T26" i="15"/>
  <c r="N10" i="15"/>
  <c r="Q13" i="15"/>
  <c r="S24" i="15"/>
  <c r="N11" i="15"/>
  <c r="H13" i="15"/>
  <c r="S27" i="15"/>
  <c r="Q24" i="15"/>
  <c r="I11" i="15"/>
  <c r="P13" i="15"/>
  <c r="P12" i="15"/>
  <c r="V13" i="15"/>
  <c r="Q9" i="15"/>
  <c r="W11" i="15"/>
  <c r="I25" i="15"/>
  <c r="L24" i="15"/>
  <c r="G25" i="15"/>
  <c r="P23" i="15"/>
  <c r="N24" i="15"/>
  <c r="I9" i="15"/>
  <c r="N13" i="15"/>
  <c r="H9" i="15"/>
  <c r="W12" i="15"/>
  <c r="M13" i="15"/>
  <c r="C13" i="15"/>
  <c r="Q26" i="15"/>
  <c r="N9" i="15"/>
  <c r="K10" i="15"/>
  <c r="W9" i="15"/>
  <c r="B17" i="17" s="1"/>
  <c r="F9" i="15"/>
  <c r="G9" i="15"/>
  <c r="S12" i="15"/>
  <c r="D11" i="15"/>
  <c r="L25" i="15"/>
  <c r="G24" i="15"/>
  <c r="P25" i="15"/>
  <c r="T23" i="15"/>
  <c r="T24" i="15"/>
  <c r="L9" i="15"/>
  <c r="G27" i="15"/>
  <c r="D12" i="15"/>
  <c r="T11" i="15"/>
  <c r="R13" i="15"/>
  <c r="V10" i="15"/>
  <c r="M26" i="15"/>
  <c r="D9" i="15"/>
  <c r="Q10" i="15"/>
  <c r="S26" i="15"/>
  <c r="S11" i="15"/>
  <c r="M10" i="15"/>
  <c r="M11" i="15"/>
  <c r="K26" i="15"/>
  <c r="M23" i="15"/>
  <c r="F24" i="15"/>
  <c r="G23" i="15"/>
  <c r="D13" i="15"/>
  <c r="K12" i="15"/>
  <c r="F13" i="15"/>
  <c r="K13" i="15"/>
  <c r="C10" i="15"/>
  <c r="T27" i="15"/>
  <c r="G26" i="15"/>
  <c r="R10" i="15"/>
  <c r="Q12" i="15"/>
  <c r="P27" i="15"/>
  <c r="G12" i="15"/>
  <c r="P11" i="15"/>
  <c r="L27" i="15"/>
  <c r="M25" i="15"/>
  <c r="Q23" i="15"/>
  <c r="R25" i="15"/>
  <c r="V9" i="15"/>
  <c r="B15" i="17" s="1"/>
  <c r="N25" i="15"/>
  <c r="M9" i="15"/>
  <c r="I13" i="15"/>
  <c r="F11" i="15"/>
  <c r="H10" i="15"/>
  <c r="F27" i="15"/>
  <c r="K27" i="15"/>
  <c r="R23" i="15"/>
  <c r="L12" i="15"/>
  <c r="H27" i="15"/>
  <c r="C9" i="15"/>
  <c r="F12" i="15"/>
  <c r="R9" i="15"/>
  <c r="R12" i="15"/>
  <c r="L26" i="15"/>
  <c r="K24" i="15"/>
  <c r="F26" i="15"/>
  <c r="H25" i="15"/>
  <c r="I26" i="15"/>
  <c r="T25" i="15"/>
  <c r="S13" i="15"/>
  <c r="C11" i="15"/>
  <c r="T13" i="15"/>
  <c r="N12" i="15"/>
  <c r="W10" i="15"/>
  <c r="F25" i="15"/>
  <c r="K23" i="15"/>
  <c r="I27" i="15"/>
  <c r="W13" i="15"/>
  <c r="F10" i="15"/>
  <c r="G10" i="15"/>
  <c r="K11" i="15"/>
  <c r="M27" i="15"/>
  <c r="K25" i="15"/>
  <c r="H23" i="15"/>
  <c r="H39" i="15" s="1"/>
  <c r="R24" i="15"/>
  <c r="I24" i="15"/>
  <c r="I23" i="15"/>
  <c r="I39" i="15" s="1"/>
  <c r="G39" i="15"/>
  <c r="E29" i="17" l="1"/>
  <c r="D15" i="17"/>
  <c r="L29" i="17"/>
  <c r="L15" i="17"/>
  <c r="C22" i="17"/>
  <c r="N22" i="17"/>
  <c r="H29" i="17"/>
  <c r="I22" i="17"/>
  <c r="H22" i="17"/>
  <c r="J15" i="17"/>
  <c r="O29" i="17"/>
  <c r="M29" i="17"/>
  <c r="B22" i="17"/>
  <c r="L22" i="17"/>
  <c r="O15" i="17"/>
  <c r="N15" i="17"/>
  <c r="B29" i="17"/>
  <c r="M15" i="17"/>
  <c r="D29" i="17"/>
  <c r="C29" i="17"/>
  <c r="E15" i="17"/>
  <c r="I15" i="17"/>
  <c r="G29" i="17"/>
  <c r="D22" i="17"/>
  <c r="C15" i="17"/>
  <c r="N29" i="17"/>
  <c r="H15" i="17"/>
  <c r="J22" i="17"/>
  <c r="E22" i="17"/>
  <c r="P22" i="17"/>
  <c r="P15" i="17"/>
  <c r="I29" i="17"/>
  <c r="P29" i="17"/>
  <c r="M22" i="17"/>
  <c r="J29" i="17"/>
  <c r="O22" i="17"/>
  <c r="G22" i="17"/>
  <c r="G15" i="17"/>
  <c r="O31" i="17"/>
  <c r="M31" i="17"/>
  <c r="G31" i="17"/>
  <c r="D17" i="17"/>
  <c r="I24" i="17"/>
  <c r="C24" i="17"/>
  <c r="H24" i="17"/>
  <c r="H17" i="17"/>
  <c r="P17" i="17"/>
  <c r="D31" i="17"/>
  <c r="J31" i="17"/>
  <c r="H31" i="17"/>
  <c r="N24" i="17"/>
  <c r="M17" i="17"/>
  <c r="E24" i="17"/>
  <c r="M24" i="17"/>
  <c r="D24" i="17"/>
  <c r="C17" i="17"/>
  <c r="L24" i="17"/>
  <c r="N31" i="17"/>
  <c r="P31" i="17"/>
  <c r="I17" i="17"/>
  <c r="P24" i="17"/>
  <c r="E31" i="17"/>
  <c r="O17" i="17"/>
  <c r="C31" i="17"/>
  <c r="G24" i="17"/>
  <c r="L17" i="17"/>
  <c r="J17" i="17"/>
  <c r="I31" i="17"/>
  <c r="L31" i="17"/>
  <c r="N17" i="17"/>
  <c r="B24" i="17"/>
  <c r="G17" i="17"/>
  <c r="B31" i="17"/>
  <c r="J24" i="17"/>
  <c r="E17" i="17"/>
  <c r="O24" i="17"/>
  <c r="H38" i="15"/>
  <c r="F38" i="15"/>
  <c r="T38" i="15"/>
  <c r="N38" i="15"/>
  <c r="S38" i="15"/>
  <c r="I38" i="15"/>
  <c r="L38" i="15"/>
  <c r="G38" i="15"/>
  <c r="R38" i="15"/>
  <c r="P38" i="15"/>
  <c r="Q38" i="15"/>
  <c r="K38" i="15"/>
  <c r="M38" i="15"/>
  <c r="F39" i="15"/>
  <c r="F37" i="15"/>
  <c r="B6" i="17" s="1"/>
  <c r="B14" i="17" s="1"/>
  <c r="F34" i="15"/>
  <c r="B7" i="17" s="1"/>
  <c r="B21" i="17" s="1"/>
  <c r="I36" i="15"/>
  <c r="F35" i="15"/>
  <c r="B8" i="17" s="1"/>
  <c r="B28" i="17" s="1"/>
  <c r="G35" i="15"/>
  <c r="C8" i="17" s="1"/>
  <c r="C28" i="17" s="1"/>
  <c r="H35" i="15"/>
  <c r="D8" i="17" s="1"/>
  <c r="D28" i="17" s="1"/>
  <c r="I37" i="15"/>
  <c r="E6" i="17" s="1"/>
  <c r="E16" i="17" s="1"/>
  <c r="H34" i="15"/>
  <c r="D7" i="17" s="1"/>
  <c r="D21" i="17" s="1"/>
  <c r="Q37" i="15"/>
  <c r="M6" i="17" s="1"/>
  <c r="M14" i="17" s="1"/>
  <c r="Q35" i="15"/>
  <c r="M8" i="17" s="1"/>
  <c r="M28" i="17" s="1"/>
  <c r="Q34" i="15"/>
  <c r="M7" i="17" s="1"/>
  <c r="M21" i="17" s="1"/>
  <c r="Q39" i="15"/>
  <c r="Q36" i="15"/>
  <c r="P35" i="15"/>
  <c r="L8" i="17" s="1"/>
  <c r="L28" i="17" s="1"/>
  <c r="P37" i="15"/>
  <c r="L6" i="17" s="1"/>
  <c r="L14" i="17" s="1"/>
  <c r="P39" i="15"/>
  <c r="P34" i="15"/>
  <c r="L7" i="17" s="1"/>
  <c r="L21" i="17" s="1"/>
  <c r="P36" i="15"/>
  <c r="H37" i="15"/>
  <c r="F36" i="15"/>
  <c r="S35" i="15"/>
  <c r="O8" i="17" s="1"/>
  <c r="O30" i="17" s="1"/>
  <c r="S34" i="15"/>
  <c r="O7" i="17" s="1"/>
  <c r="O23" i="17" s="1"/>
  <c r="S39" i="15"/>
  <c r="S37" i="15"/>
  <c r="O6" i="17" s="1"/>
  <c r="O16" i="17" s="1"/>
  <c r="S36" i="15"/>
  <c r="K34" i="15"/>
  <c r="G7" i="17" s="1"/>
  <c r="G21" i="17" s="1"/>
  <c r="K39" i="15"/>
  <c r="K35" i="15"/>
  <c r="G8" i="17" s="1"/>
  <c r="G28" i="17" s="1"/>
  <c r="K37" i="15"/>
  <c r="G6" i="17" s="1"/>
  <c r="G14" i="17" s="1"/>
  <c r="K36" i="15"/>
  <c r="H36" i="15"/>
  <c r="I34" i="15"/>
  <c r="E7" i="17" s="1"/>
  <c r="E23" i="17" s="1"/>
  <c r="I35" i="15"/>
  <c r="E8" i="17" s="1"/>
  <c r="E30" i="17" s="1"/>
  <c r="G34" i="15"/>
  <c r="C7" i="17" s="1"/>
  <c r="C21" i="17" s="1"/>
  <c r="L36" i="15"/>
  <c r="L34" i="15"/>
  <c r="H7" i="17" s="1"/>
  <c r="H21" i="17" s="1"/>
  <c r="L39" i="15"/>
  <c r="L35" i="15"/>
  <c r="H8" i="17" s="1"/>
  <c r="H28" i="17" s="1"/>
  <c r="L37" i="15"/>
  <c r="H6" i="17" s="1"/>
  <c r="H14" i="17" s="1"/>
  <c r="G36" i="15"/>
  <c r="R36" i="15"/>
  <c r="R34" i="15"/>
  <c r="N7" i="17" s="1"/>
  <c r="N21" i="17" s="1"/>
  <c r="R35" i="15"/>
  <c r="N8" i="17" s="1"/>
  <c r="N28" i="17" s="1"/>
  <c r="R39" i="15"/>
  <c r="R37" i="15"/>
  <c r="N6" i="17" s="1"/>
  <c r="N14" i="17" s="1"/>
  <c r="N36" i="15"/>
  <c r="N39" i="15"/>
  <c r="N34" i="15"/>
  <c r="J7" i="17" s="1"/>
  <c r="J23" i="17" s="1"/>
  <c r="N35" i="15"/>
  <c r="J8" i="17" s="1"/>
  <c r="J30" i="17" s="1"/>
  <c r="N37" i="15"/>
  <c r="J6" i="17" s="1"/>
  <c r="J16" i="17" s="1"/>
  <c r="T39" i="15"/>
  <c r="T35" i="15"/>
  <c r="P8" i="17" s="1"/>
  <c r="P30" i="17" s="1"/>
  <c r="T36" i="15"/>
  <c r="T37" i="15"/>
  <c r="P6" i="17" s="1"/>
  <c r="P16" i="17" s="1"/>
  <c r="T34" i="15"/>
  <c r="P7" i="17" s="1"/>
  <c r="P23" i="17" s="1"/>
  <c r="M39" i="15"/>
  <c r="M36" i="15"/>
  <c r="M35" i="15"/>
  <c r="I8" i="17" s="1"/>
  <c r="I28" i="17" s="1"/>
  <c r="M34" i="15"/>
  <c r="I7" i="17" s="1"/>
  <c r="I21" i="17" s="1"/>
  <c r="M37" i="15"/>
  <c r="I6" i="17" s="1"/>
  <c r="I14" i="17" s="1"/>
  <c r="G37" i="15"/>
  <c r="E28" i="17" l="1"/>
  <c r="M23" i="17"/>
  <c r="G23" i="17"/>
  <c r="G25" i="17" s="1"/>
  <c r="B23" i="17"/>
  <c r="B25" i="17" s="1"/>
  <c r="N16" i="17"/>
  <c r="N18" i="17" s="1"/>
  <c r="C30" i="17"/>
  <c r="C32" i="17" s="1"/>
  <c r="B3" i="18" s="1"/>
  <c r="H23" i="17"/>
  <c r="H25" i="17" s="1"/>
  <c r="E25" i="17"/>
  <c r="D5" i="18" s="1"/>
  <c r="B30" i="17"/>
  <c r="B32" i="17" s="1"/>
  <c r="D23" i="17"/>
  <c r="D25" i="17" s="1"/>
  <c r="D4" i="18" s="1"/>
  <c r="I23" i="17"/>
  <c r="I25" i="17" s="1"/>
  <c r="D2" i="18" s="1"/>
  <c r="C23" i="17"/>
  <c r="C25" i="17" s="1"/>
  <c r="D3" i="18" s="1"/>
  <c r="L16" i="17"/>
  <c r="L18" i="17" s="1"/>
  <c r="M25" i="17"/>
  <c r="D30" i="17"/>
  <c r="D32" i="17" s="1"/>
  <c r="B4" i="18" s="1"/>
  <c r="N23" i="17"/>
  <c r="N25" i="17" s="1"/>
  <c r="G16" i="17"/>
  <c r="G18" i="17" s="1"/>
  <c r="L23" i="17"/>
  <c r="L25" i="17" s="1"/>
  <c r="M16" i="17"/>
  <c r="M18" i="17" s="1"/>
  <c r="P25" i="17"/>
  <c r="D7" i="18" s="1"/>
  <c r="P21" i="17"/>
  <c r="I16" i="17"/>
  <c r="I18" i="17" s="1"/>
  <c r="O14" i="17"/>
  <c r="O18" i="17"/>
  <c r="H16" i="17"/>
  <c r="H18" i="17" s="1"/>
  <c r="P14" i="17"/>
  <c r="P18" i="17"/>
  <c r="J18" i="17"/>
  <c r="J14" i="17"/>
  <c r="O21" i="17"/>
  <c r="O25" i="17"/>
  <c r="I30" i="17"/>
  <c r="I32" i="17" s="1"/>
  <c r="B2" i="18" s="1"/>
  <c r="N30" i="17"/>
  <c r="N32" i="17" s="1"/>
  <c r="G30" i="17"/>
  <c r="G32" i="17" s="1"/>
  <c r="H30" i="17"/>
  <c r="H32" i="17" s="1"/>
  <c r="L30" i="17"/>
  <c r="L32" i="17" s="1"/>
  <c r="M30" i="17"/>
  <c r="M32" i="17" s="1"/>
  <c r="C6" i="17"/>
  <c r="C14" i="17" s="1"/>
  <c r="C16" i="17" s="1"/>
  <c r="C18" i="17" s="1"/>
  <c r="J28" i="17"/>
  <c r="J32" i="17"/>
  <c r="B6" i="18" s="1"/>
  <c r="E32" i="17"/>
  <c r="B5" i="18" s="1"/>
  <c r="O28" i="17"/>
  <c r="O32" i="17"/>
  <c r="B16" i="17"/>
  <c r="B18" i="17" s="1"/>
  <c r="D6" i="17"/>
  <c r="D14" i="17" s="1"/>
  <c r="D16" i="17" s="1"/>
  <c r="D18" i="17" s="1"/>
  <c r="P32" i="17"/>
  <c r="B7" i="18" s="1"/>
  <c r="P28" i="17"/>
  <c r="J25" i="17"/>
  <c r="D6" i="18" s="1"/>
  <c r="C6" i="18" s="1"/>
  <c r="J21" i="17"/>
  <c r="E21" i="17"/>
  <c r="E18" i="17"/>
  <c r="E14" i="17"/>
  <c r="C2" i="18" l="1"/>
  <c r="C3" i="18"/>
  <c r="C4" i="18"/>
  <c r="C5" i="18"/>
  <c r="C7" i="18"/>
</calcChain>
</file>

<file path=xl/sharedStrings.xml><?xml version="1.0" encoding="utf-8"?>
<sst xmlns="http://schemas.openxmlformats.org/spreadsheetml/2006/main" count="352" uniqueCount="182">
  <si>
    <t>Comments</t>
  </si>
  <si>
    <t>EXTR</t>
  </si>
  <si>
    <t>Ticker</t>
  </si>
  <si>
    <t>Company name</t>
  </si>
  <si>
    <t>Stock price on current date</t>
  </si>
  <si>
    <t xml:space="preserve">Basic shares outstanding </t>
  </si>
  <si>
    <t>LAST FISCAL YEAR</t>
  </si>
  <si>
    <t>Revenues</t>
  </si>
  <si>
    <t>EBIT</t>
  </si>
  <si>
    <t>EBITDA</t>
  </si>
  <si>
    <t>Depreciation and amortization expense</t>
  </si>
  <si>
    <t>EPS</t>
  </si>
  <si>
    <t>ST debt (incl. current portion of LT debt)</t>
  </si>
  <si>
    <t>LT debt</t>
  </si>
  <si>
    <t>Preferred stock</t>
  </si>
  <si>
    <t>Less: Cash &amp; Cash equivalents</t>
  </si>
  <si>
    <t>Net debt</t>
  </si>
  <si>
    <t>Enter as a negative #</t>
  </si>
  <si>
    <t>EPS - latest FYE</t>
  </si>
  <si>
    <t>EBIT - latest FYE</t>
  </si>
  <si>
    <t>EBITDA - latest FYE</t>
  </si>
  <si>
    <t>Revenues - latest FYE</t>
  </si>
  <si>
    <t xml:space="preserve">Date of latest fiscal year end (FYE) </t>
  </si>
  <si>
    <t>COMPARABLE COMPANY ANALYSIS OUTPUT</t>
  </si>
  <si>
    <t>Last Twelve Months (LTM)</t>
  </si>
  <si>
    <t>Year 1</t>
  </si>
  <si>
    <t>Year 2</t>
  </si>
  <si>
    <t>Long-term growth rate</t>
  </si>
  <si>
    <t>Mean</t>
  </si>
  <si>
    <t>High</t>
  </si>
  <si>
    <t>Low</t>
  </si>
  <si>
    <t>Median</t>
  </si>
  <si>
    <t>P/E</t>
  </si>
  <si>
    <t>Juniper Networks</t>
  </si>
  <si>
    <t>Note: If your company has amortization related to bond discounts / premiums, do not include that in this line item.  Such amortization is accounted for in interest expense</t>
  </si>
  <si>
    <t>Pretax income</t>
  </si>
  <si>
    <t>Noncontrolling interests</t>
  </si>
  <si>
    <t>Gross debt</t>
  </si>
  <si>
    <t>LAST TWELVE MONTHS (LTM)</t>
  </si>
  <si>
    <t>Diluted EPS</t>
  </si>
  <si>
    <t>YEAR 1 FORECAST - CALENDAR YEAR</t>
  </si>
  <si>
    <t>YEAR 2 FORECAST - CALENDAR YEAR</t>
  </si>
  <si>
    <t>Source for estimates:</t>
  </si>
  <si>
    <t>Year ending date</t>
  </si>
  <si>
    <t>LTM ending date:</t>
  </si>
  <si>
    <t>Revenues - LTM</t>
  </si>
  <si>
    <t>EBITDA - LTM</t>
  </si>
  <si>
    <t>EBIT - LTM</t>
  </si>
  <si>
    <t>EPS - LTM</t>
  </si>
  <si>
    <t>LONG TERM (5 YEAR) GROWTH RATE</t>
  </si>
  <si>
    <t xml:space="preserve">EV / Revenues - LTM </t>
  </si>
  <si>
    <t xml:space="preserve">EV / EBITDA - LTM </t>
  </si>
  <si>
    <t xml:space="preserve">EV / EBIT - LTM </t>
  </si>
  <si>
    <t xml:space="preserve">P/E - LTM </t>
  </si>
  <si>
    <t>EV / Revenues - Year 1</t>
  </si>
  <si>
    <t>EV / EBITDA - Year 1</t>
  </si>
  <si>
    <t>EV / EBIT - Year 1</t>
  </si>
  <si>
    <t>P/E - Year 1</t>
  </si>
  <si>
    <t>EV / Revenues - Year 2</t>
  </si>
  <si>
    <t>EV / EBITDA - Year 2</t>
  </si>
  <si>
    <t>EV / EBIT - Year 2</t>
  </si>
  <si>
    <t>P/E - Year 2</t>
  </si>
  <si>
    <t>PE/LTG (PEG ratio)</t>
  </si>
  <si>
    <t>Enterprise value (EV)</t>
  </si>
  <si>
    <t>Share price</t>
  </si>
  <si>
    <t>Diluted shares outstanding (mm)</t>
  </si>
  <si>
    <t>Market capitalization (mm)</t>
  </si>
  <si>
    <t>MARKET VALUATION</t>
  </si>
  <si>
    <t>MULTIPLES SUMMARY</t>
  </si>
  <si>
    <t>Last twelve month (LTM)</t>
  </si>
  <si>
    <t xml:space="preserve">Revenues </t>
  </si>
  <si>
    <t>EV / Revenues</t>
  </si>
  <si>
    <t>EV / EBITDA</t>
  </si>
  <si>
    <t>EV / EBIT</t>
  </si>
  <si>
    <t xml:space="preserve">P/E </t>
  </si>
  <si>
    <t>LT growth rate</t>
  </si>
  <si>
    <t>PEG ratio</t>
  </si>
  <si>
    <t>Year 1 Forecast - Calendar Year</t>
  </si>
  <si>
    <t>Year 2 Forecast - Calendar Year</t>
  </si>
  <si>
    <t>Name</t>
  </si>
  <si>
    <t>COMPARABLE COMPANY ANALYSIS INPUT</t>
  </si>
  <si>
    <t xml:space="preserve">Gross Profit </t>
  </si>
  <si>
    <t xml:space="preserve">Net Income </t>
  </si>
  <si>
    <t>Share price date</t>
  </si>
  <si>
    <t>Date of latest quarter</t>
  </si>
  <si>
    <t>Diluted weighted average shares out.</t>
  </si>
  <si>
    <t xml:space="preserve">Tax benefit / (expense) </t>
  </si>
  <si>
    <t>COGS (enter as -)</t>
  </si>
  <si>
    <t>LATEST FISCAL YEAR</t>
  </si>
  <si>
    <t>LATEST FISCAL YEAR QUARTERS</t>
  </si>
  <si>
    <t>LATEST FISCAL YEAR QUARTERS MINUS 1 YEAR</t>
  </si>
  <si>
    <t>Options exercisable</t>
  </si>
  <si>
    <t>Exercise price</t>
  </si>
  <si>
    <t>Gross proceeds from exercise of options</t>
  </si>
  <si>
    <t>Dilution from exercisable options</t>
  </si>
  <si>
    <t>Dilution from convertible debt</t>
  </si>
  <si>
    <t>Latest quarter</t>
  </si>
  <si>
    <t>Select:</t>
  </si>
  <si>
    <t>Actuals through:</t>
  </si>
  <si>
    <t>Date ending:</t>
  </si>
  <si>
    <t>Cisco Systems</t>
  </si>
  <si>
    <t>DO NOT MODIFY</t>
  </si>
  <si>
    <t>Calendar yr 1</t>
  </si>
  <si>
    <t>Multiply last historical year by:</t>
  </si>
  <si>
    <t>Multiply fiscal Yr 1 by:</t>
  </si>
  <si>
    <t>Multiply fiscal Yr 2 by:</t>
  </si>
  <si>
    <t>YEAR 1 FORECAST - FISCAL YEAR</t>
  </si>
  <si>
    <t>YEAR 2 FORECAST - FISCAL YEAR</t>
  </si>
  <si>
    <t>YEAR 3 FORECAST - FISCAL YEAR</t>
  </si>
  <si>
    <t>CALENDARIZATION FORMULAS</t>
  </si>
  <si>
    <t>Data as of:</t>
  </si>
  <si>
    <t>Year ending date:</t>
  </si>
  <si>
    <t>Revenues - Fiscal year 1</t>
  </si>
  <si>
    <t>EBITDA - Fiscal year 1</t>
  </si>
  <si>
    <t>EBIT - Fiscal year 1</t>
  </si>
  <si>
    <t>EPS - Fiscal year 1</t>
  </si>
  <si>
    <t>Revenues - Fiscal year 2</t>
  </si>
  <si>
    <t>EBITDA - Fiscal year 2</t>
  </si>
  <si>
    <t>EBIT - Fiscal year 2</t>
  </si>
  <si>
    <t>EPS - Fiscal year 2</t>
  </si>
  <si>
    <t>Revenues - Fiscal year 3</t>
  </si>
  <si>
    <t>EBITDA - Fiscal year 3</t>
  </si>
  <si>
    <t>EBIT - Fiscal year 3</t>
  </si>
  <si>
    <t>EPS - Fiscal year 3</t>
  </si>
  <si>
    <t>Revenues - Calendar year 1</t>
  </si>
  <si>
    <t>EBITDA - Calendar year 1</t>
  </si>
  <si>
    <t>EBIT - Calendar year 1</t>
  </si>
  <si>
    <t>EPS - Calendar year 1</t>
  </si>
  <si>
    <t>Revenues - Calendar year 2</t>
  </si>
  <si>
    <t>EBITDA - Calendar year 2</t>
  </si>
  <si>
    <t>EBIT - Calendar year 2</t>
  </si>
  <si>
    <t>EPS - Calendar year 2</t>
  </si>
  <si>
    <t># of days that fiscal yr 1 is behind calendar yr 1</t>
  </si>
  <si>
    <t># of days that fiscal yr 1 is ahead of calendar yr 1</t>
  </si>
  <si>
    <t>($ in millions, except per share data)</t>
  </si>
  <si>
    <t>Equity value</t>
  </si>
  <si>
    <t>Enterprise value</t>
  </si>
  <si>
    <t>Shares outstanding</t>
  </si>
  <si>
    <t>Lower Value</t>
  </si>
  <si>
    <t>Column Value</t>
  </si>
  <si>
    <t>Upper Value</t>
  </si>
  <si>
    <t>Gross dilution</t>
  </si>
  <si>
    <t xml:space="preserve">PEG </t>
  </si>
  <si>
    <t>LTM EV / EBITDA</t>
  </si>
  <si>
    <t>LTM EV / EBIT</t>
  </si>
  <si>
    <t xml:space="preserve">LTM P/E </t>
  </si>
  <si>
    <t>Methodology</t>
  </si>
  <si>
    <t>Dilution from convertible preferred stock / other</t>
  </si>
  <si>
    <t>Diluted shares outstanding</t>
  </si>
  <si>
    <t>Normalized (Non-GAAP) financials</t>
  </si>
  <si>
    <t xml:space="preserve">Net income </t>
  </si>
  <si>
    <t>Diluted EPS calculation</t>
  </si>
  <si>
    <t>Numerator adjustment</t>
  </si>
  <si>
    <t>Denominator adjustment</t>
  </si>
  <si>
    <t>SG&amp;A/Other operating expenses (enter as -)</t>
  </si>
  <si>
    <t>Operating income (EBIT)</t>
  </si>
  <si>
    <t>Enter non-GAAP expenses as positive #, income as negative #</t>
  </si>
  <si>
    <t>Excluded operating expense / (income)</t>
  </si>
  <si>
    <t>Excluded nonoperating expense / (income)</t>
  </si>
  <si>
    <t>Extreme Networks</t>
  </si>
  <si>
    <t xml:space="preserve">Brocade </t>
  </si>
  <si>
    <t>MARKET DATA INPUTS</t>
  </si>
  <si>
    <t>SHARES DATA</t>
  </si>
  <si>
    <t xml:space="preserve">FINANCIALS </t>
  </si>
  <si>
    <t>BALANCE SHEET DATA</t>
  </si>
  <si>
    <t>FORECASTS</t>
  </si>
  <si>
    <t>MULTIPLES</t>
  </si>
  <si>
    <t>Nonoperating income / (expense)</t>
  </si>
  <si>
    <t>Tax effect of non-GAAP exclusions</t>
  </si>
  <si>
    <t>Non-GAAP exclusions</t>
  </si>
  <si>
    <t>LTM = annual + latest current FY quarters - equivalent last FY quarters</t>
  </si>
  <si>
    <t>Place target in first position</t>
  </si>
  <si>
    <t>BRCD</t>
  </si>
  <si>
    <t>JNPR</t>
  </si>
  <si>
    <t>CSCO</t>
  </si>
  <si>
    <t>Aruba Networks</t>
  </si>
  <si>
    <t>ARUN</t>
  </si>
  <si>
    <t>F5 Networks</t>
  </si>
  <si>
    <t>FFIV</t>
  </si>
  <si>
    <t>1 YR P/E</t>
  </si>
  <si>
    <t>1 YR EV/EBIT</t>
  </si>
  <si>
    <t>Q2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</si>
</sst>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8">
    <numFmt numFmtId="5" formatCode="&quot;$&quot;#,##0_);\(&quot;$&quot;#,##0\)"/>
    <numFmt numFmtId="6" formatCode="&quot;$&quot;#,##0_);[Red]\(&quot;$&quot;#,##0\)"/>
    <numFmt numFmtId="7" formatCode="&quot;$&quot;#,##0.00_);\(&quot;$&quot;#,##0.00\)"/>
    <numFmt numFmtId="8" formatCode="&quot;$&quot;#,##0.00_);[Red]\(&quot;$&quot;#,##0.00\)"/>
    <numFmt numFmtId="43" formatCode="_(* #,##0.00_);_(* \(#,##0.00\);_(* &quot;-&quot;??_);_(@_)"/>
    <numFmt numFmtId="164" formatCode="#,##0.00_);\(#,##0\)"/>
    <numFmt numFmtId="165" formatCode="#,##0.0%_);\(#,##0.0%\)"/>
    <numFmt numFmtId="166" formatCode="0.0\ \x"/>
    <numFmt numFmtId="167" formatCode="#,##0.00\ ;\(#,##0.00\)"/>
    <numFmt numFmtId="168" formatCode="&quot;$&quot;#,##0.00\ ;\(&quot;$&quot;#,##0.00\)"/>
    <numFmt numFmtId="169" formatCode="0.0%_);\(0.0%\)"/>
    <numFmt numFmtId="170" formatCode="0.000\ \x&quot;rate&quot;"/>
    <numFmt numFmtId="171" formatCode="#,##0.000_);[Red]\(#,##0.000\)"/>
    <numFmt numFmtId="172" formatCode="0.00_);\(0.00\);0.00"/>
    <numFmt numFmtId="173" formatCode="\C&quot;$&quot;#,##0.00_);[Red]\(&quot;$&quot;#,##0.00\)"/>
    <numFmt numFmtId="174" formatCode="#,##0%_);\(#,##0.0%\)"/>
    <numFmt numFmtId="175" formatCode="_(* #,##0.00000000_);_(* \(#,##0.00000000\);_(* &quot;-&quot;?_);_(@_)"/>
    <numFmt numFmtId="176" formatCode="mmm\-d\-yyyy"/>
    <numFmt numFmtId="177" formatCode="mmm\-yyyy"/>
    <numFmt numFmtId="178" formatCode="yyyy"/>
    <numFmt numFmtId="179" formatCode="0.00\x&quot;rate&quot;"/>
    <numFmt numFmtId="180" formatCode="0.0&quot;  &quot;"/>
    <numFmt numFmtId="181" formatCode="&quot;$&quot;#,##0.0\ ;[Red]\(&quot;$&quot;#,##0\)"/>
    <numFmt numFmtId="182" formatCode="_(&quot;$&quot;* #,##0.00_);_(&quot;$&quot;* \(#,##0.00\);_(&quot;$&quot;* &quot;-&quot;?_);_(@_)"/>
    <numFmt numFmtId="183" formatCode="&quot;$&quot;#,##0.000_);[Red]\(&quot;$&quot;#,##0.000\)"/>
    <numFmt numFmtId="184" formatCode="&quot;$&quot;#,##0.00&quot;A&quot;;[Red]\(&quot;$&quot;#,##0.00\)&quot;A&quot;"/>
    <numFmt numFmtId="185" formatCode="#,##0.0\ ;[Red]\(&quot;$&quot;#,##0\)"/>
    <numFmt numFmtId="186" formatCode="&quot;$&quot;#,##0.00&quot;E&quot;;[Red]\(&quot;$&quot;#,##0.00\)&quot;E&quot;"/>
    <numFmt numFmtId="187" formatCode="_([$€-2]* #,##0.00_);_([$€-2]* \(#,##0.00\);_([$€-2]* &quot;-&quot;??_)"/>
    <numFmt numFmtId="188" formatCode="#,##0.00;\(#,##0.00\)"/>
    <numFmt numFmtId="189" formatCode=".%\,\(0.0%%;\t"/>
    <numFmt numFmtId="190" formatCode="#,##0.0_);[Red]\(#,##0.0\)"/>
    <numFmt numFmtId="191" formatCode="0.0%_);[Red]\(0.0%\)"/>
    <numFmt numFmtId="192" formatCode="0.00_);\(0.00\);0.00_)"/>
    <numFmt numFmtId="193" formatCode="0.0%"/>
    <numFmt numFmtId="194" formatCode="#,##0\x"/>
    <numFmt numFmtId="195" formatCode="&quot;TKR&quot;\ 0"/>
    <numFmt numFmtId="196" formatCode=".%\,\(0.%%;\t"/>
    <numFmt numFmtId="197" formatCode="&quot;$&quot;#,###.0\ \ "/>
    <numFmt numFmtId="198" formatCode="#,##0.00\x_);[Red]\(#,##0.00\x\)"/>
    <numFmt numFmtId="199" formatCode="#,##0.0_);\(#,##0.0\)"/>
    <numFmt numFmtId="200" formatCode="#,##0.000_);\(#,##0.000\)"/>
    <numFmt numFmtId="201" formatCode="#,##0.00\x_);[Red]\(#,##0.00\x\);&quot;--  &quot;"/>
    <numFmt numFmtId="202" formatCode="_(* #,##0.0_);_(* \(#,##0.0\);_(* &quot;-&quot;??_);_(@_)"/>
    <numFmt numFmtId="203" formatCode="0.0\x_);[Red]\(0.0\x\)"/>
    <numFmt numFmtId="204" formatCode="0.0\ "/>
    <numFmt numFmtId="205" formatCode="&quot;$&quot;#,##0.0;\(&quot;$&quot;#,##0.00\)"/>
    <numFmt numFmtId="206" formatCode="#,##0.00%_);\(#,##0.00%\)"/>
    <numFmt numFmtId="207" formatCode="0.00\%;\-0.00\%;0.00\%"/>
    <numFmt numFmtId="208" formatCode="0.0%\ ;\(0.0%\)"/>
    <numFmt numFmtId="209" formatCode="_(&quot;$&quot;* #,##0_);_(&quot;$&quot;* \(#,##0\);_(&quot;$&quot;* &quot;-&quot;??_);_(@_)"/>
    <numFmt numFmtId="210" formatCode="&quot;$&quot;0.00\ "/>
    <numFmt numFmtId="211" formatCode="0.0\ \ \ \ \ "/>
    <numFmt numFmtId="212" formatCode="0.00\x;\-0.00\x;0.00\x"/>
    <numFmt numFmtId="213" formatCode="&quot;$&quot;#,##0.000_);\(&quot;$&quot;#,##0.000\)"/>
    <numFmt numFmtId="214" formatCode="#,##0.0_);\(#,##0.0\);_(* &quot;-&quot;_)"/>
    <numFmt numFmtId="215" formatCode="_(&quot;$&quot;* #,##0.00_);_(&quot;$&quot;* \(#,##0.00\);_(* &quot;-&quot;_);_(@_)"/>
    <numFmt numFmtId="216" formatCode="0.00%_);[Red]\(0.00%\)"/>
    <numFmt numFmtId="217" formatCode="#,##0.0\x_);\(#,##0.0\x\)"/>
    <numFmt numFmtId="218" formatCode="#,##0.00\x_);\(#,##0.00\x\)"/>
    <numFmt numFmtId="219" formatCode="###0&quot;E&quot;_)"/>
    <numFmt numFmtId="220" formatCode="m/d/yyyy;@"/>
    <numFmt numFmtId="221" formatCode="&quot;$&quot;#,##0.0_);\(&quot;$&quot;#,##0.0\)"/>
    <numFmt numFmtId="222" formatCode="0.0\x;\ \(0.0\x\)"/>
    <numFmt numFmtId="223" formatCode="0.000%"/>
    <numFmt numFmtId="224" formatCode="#,##0.0_);\(#,##0.0\);@_)"/>
    <numFmt numFmtId="225" formatCode="&quot;$&quot;#,##0.00000_);\(&quot;$&quot;#,##0.00000\)"/>
    <numFmt numFmtId="226" formatCode="#,##0.0_);\(#,##0.0\);\-_);@_)"/>
    <numFmt numFmtId="227" formatCode="0.0%_);\(0.0%\);@_)"/>
    <numFmt numFmtId="228" formatCode="0.0\x_);\(0.0\x\);@_)"/>
    <numFmt numFmtId="229" formatCode="&quot;Comp&quot;\ 0"/>
    <numFmt numFmtId="230" formatCode="m/d/yy;@"/>
    <numFmt numFmtId="231" formatCode="&quot;$&quot;#,##0.00_);\(&quot;$&quot;#,##0.00\);@_)"/>
    <numFmt numFmtId="232" formatCode="#,##0.000_);\(#,##0.000\);@_)"/>
    <numFmt numFmtId="233" formatCode="&quot;Tranche &quot;0"/>
    <numFmt numFmtId="234" formatCode="#,##0.0\ \ _);\(#,##0.0\ \ \)"/>
    <numFmt numFmtId="235" formatCode="#,##0_);\(#,##0\);@_)"/>
    <numFmt numFmtId="236" formatCode="0.000"/>
    <numFmt numFmtId="237" formatCode="0.0"/>
    <numFmt numFmtId="238" formatCode="&quot;$&quot;#,##0.00;\(&quot;$&quot;#,##0.00\);&quot;–&quot;;@"/>
    <numFmt numFmtId="239" formatCode="&quot;$&quot;#,##0.000_);\(&quot;$&quot;#,##0.000\);@_)"/>
    <numFmt numFmtId="240" formatCode="[&gt;1]&quot;10Q: &quot;0&quot; qtrs&quot;;&quot;10Q: &quot;0&quot; qtr&quot;"/>
    <numFmt numFmtId="241" formatCode="&quot;$&quot;#,##0.00_);[Red]\(&quot;$&quot;#,##0.00\);&quot;--  &quot;;_(@_)"/>
    <numFmt numFmtId="242" formatCode="mmm\-dd\-yy"/>
    <numFmt numFmtId="243" formatCode="mmm\-dd\-yyyy"/>
    <numFmt numFmtId="244" formatCode="#,##0.0_);[Red]\(#,##0.0\);&quot;--  &quot;"/>
    <numFmt numFmtId="245" formatCode="0.00\x"/>
    <numFmt numFmtId="246" formatCode="0.0&quot; years&quot;"/>
  </numFmts>
  <fonts count="104">
    <font>
      <sz val="11"/>
      <color theme="1"/>
      <name val="Calibri"/>
      <family val="2"/>
      <scheme val="minor"/>
    </font>
    <font>
      <sz val="11"/>
      <color rgb="FF0000FF"/>
      <name val="Calibri"/>
      <family val="2"/>
      <scheme val="minor"/>
    </font>
    <font>
      <sz val="13"/>
      <color theme="1"/>
      <name val="Calibri"/>
      <family val="2"/>
      <scheme val="minor"/>
    </font>
    <font>
      <sz val="10"/>
      <name val="GillSans"/>
    </font>
    <font>
      <sz val="8"/>
      <color indexed="49"/>
      <name val="Times New Roman"/>
      <family val="1"/>
    </font>
    <font>
      <sz val="10"/>
      <name val="Arial"/>
      <family val="2"/>
    </font>
    <font>
      <sz val="10"/>
      <name val="Trebuchet MS"/>
      <family val="2"/>
    </font>
    <font>
      <sz val="11"/>
      <color indexed="8"/>
      <name val="Calibri"/>
      <family val="2"/>
    </font>
    <font>
      <sz val="11"/>
      <color indexed="9"/>
      <name val="Calibri"/>
      <family val="2"/>
    </font>
    <font>
      <sz val="11"/>
      <color indexed="20"/>
      <name val="Calibri"/>
      <family val="2"/>
    </font>
    <font>
      <sz val="8"/>
      <name val="Times New Roman"/>
      <family val="1"/>
    </font>
    <font>
      <sz val="10"/>
      <name val="Times New Roman"/>
      <family val="1"/>
    </font>
    <font>
      <b/>
      <sz val="18"/>
      <name val="Tms Rmn"/>
    </font>
    <font>
      <b/>
      <sz val="11"/>
      <color indexed="52"/>
      <name val="Calibri"/>
      <family val="2"/>
    </font>
    <font>
      <b/>
      <sz val="11"/>
      <color indexed="9"/>
      <name val="Calibri"/>
      <family val="2"/>
    </font>
    <font>
      <b/>
      <sz val="7"/>
      <name val="GillSans"/>
    </font>
    <font>
      <sz val="10"/>
      <name val="Geneva"/>
    </font>
    <font>
      <sz val="24"/>
      <name val="Arial"/>
      <family val="2"/>
    </font>
    <font>
      <sz val="8"/>
      <name val="Arial"/>
      <family val="2"/>
    </font>
    <font>
      <sz val="10"/>
      <name val="Helvetica"/>
      <family val="2"/>
    </font>
    <font>
      <b/>
      <sz val="8"/>
      <name val="Arial"/>
      <family val="2"/>
    </font>
    <font>
      <b/>
      <sz val="8"/>
      <name val="Times New Roman"/>
      <family val="1"/>
    </font>
    <font>
      <i/>
      <sz val="11"/>
      <color indexed="23"/>
      <name val="Calibri"/>
      <family val="2"/>
    </font>
    <font>
      <sz val="11"/>
      <color indexed="17"/>
      <name val="Calibri"/>
      <family val="2"/>
    </font>
    <font>
      <i/>
      <sz val="8"/>
      <color indexed="17"/>
      <name val="Times New Roman"/>
      <family val="1"/>
    </font>
    <font>
      <sz val="8"/>
      <color indexed="21"/>
      <name val="Arial"/>
      <family val="2"/>
    </font>
    <font>
      <b/>
      <sz val="15"/>
      <color indexed="56"/>
      <name val="Calibri"/>
      <family val="2"/>
    </font>
    <font>
      <b/>
      <sz val="13"/>
      <color indexed="56"/>
      <name val="Calibri"/>
      <family val="2"/>
    </font>
    <font>
      <b/>
      <sz val="11"/>
      <color indexed="56"/>
      <name val="Calibri"/>
      <family val="2"/>
    </font>
    <font>
      <sz val="10"/>
      <color indexed="12"/>
      <name val="Trebuchet MS"/>
      <family val="2"/>
    </font>
    <font>
      <sz val="10"/>
      <name val="MS Sans Serif"/>
      <family val="2"/>
    </font>
    <font>
      <sz val="11"/>
      <color indexed="62"/>
      <name val="Calibri"/>
      <family val="2"/>
    </font>
    <font>
      <b/>
      <sz val="10"/>
      <color indexed="9"/>
      <name val="Tms Rmn"/>
    </font>
    <font>
      <b/>
      <sz val="10"/>
      <name val="Arial"/>
      <family val="2"/>
    </font>
    <font>
      <sz val="11"/>
      <color indexed="52"/>
      <name val="Calibri"/>
      <family val="2"/>
    </font>
    <font>
      <sz val="8"/>
      <color indexed="18"/>
      <name val="Times New Roman"/>
      <family val="1"/>
    </font>
    <font>
      <sz val="11"/>
      <color indexed="60"/>
      <name val="Calibri"/>
      <family val="2"/>
    </font>
    <font>
      <b/>
      <sz val="11"/>
      <color indexed="63"/>
      <name val="Calibri"/>
      <family val="2"/>
    </font>
    <font>
      <sz val="10"/>
      <name val="Palatino"/>
    </font>
    <font>
      <sz val="12"/>
      <name val="Baskerville MT"/>
    </font>
    <font>
      <u/>
      <sz val="10"/>
      <name val="GillSans"/>
      <family val="2"/>
    </font>
    <font>
      <sz val="10"/>
      <name val="GillSans Light"/>
    </font>
    <font>
      <b/>
      <sz val="12"/>
      <name val="Arial"/>
      <family val="2"/>
    </font>
    <font>
      <b/>
      <sz val="16"/>
      <name val="Arial"/>
      <family val="2"/>
    </font>
    <font>
      <sz val="8"/>
      <name val="MS Sans Serif"/>
      <family val="2"/>
    </font>
    <font>
      <sz val="8.25"/>
      <color indexed="8"/>
      <name val="Arial"/>
      <family val="2"/>
    </font>
    <font>
      <b/>
      <u val="singleAccounting"/>
      <sz val="8"/>
      <color indexed="8"/>
      <name val="Arial"/>
      <family val="2"/>
    </font>
    <font>
      <sz val="8"/>
      <color indexed="8"/>
      <name val="Arial"/>
      <family val="2"/>
    </font>
    <font>
      <sz val="8"/>
      <color indexed="39"/>
      <name val="Arial"/>
      <family val="2"/>
    </font>
    <font>
      <sz val="7"/>
      <name val="Times New Roman"/>
      <family val="1"/>
    </font>
    <font>
      <sz val="7"/>
      <color indexed="17"/>
      <name val="Times New Roman"/>
      <family val="1"/>
    </font>
    <font>
      <sz val="7"/>
      <color indexed="18"/>
      <name val="Times New Roman"/>
      <family val="1"/>
    </font>
    <font>
      <b/>
      <sz val="12"/>
      <name val="GillSans"/>
      <family val="2"/>
    </font>
    <font>
      <b/>
      <sz val="18"/>
      <color indexed="56"/>
      <name val="Cambria"/>
      <family val="2"/>
    </font>
    <font>
      <b/>
      <sz val="11"/>
      <name val="GillSans"/>
    </font>
    <font>
      <b/>
      <sz val="8"/>
      <color indexed="18"/>
      <name val="Times New Roman"/>
      <family val="1"/>
    </font>
    <font>
      <i/>
      <sz val="8"/>
      <name val="Times New Roman"/>
      <family val="1"/>
    </font>
    <font>
      <u/>
      <sz val="11"/>
      <name val="GillSans"/>
      <family val="2"/>
    </font>
    <font>
      <b/>
      <sz val="11"/>
      <color indexed="8"/>
      <name val="Calibri"/>
      <family val="2"/>
    </font>
    <font>
      <sz val="11"/>
      <color indexed="10"/>
      <name val="Calibri"/>
      <family val="2"/>
    </font>
    <font>
      <b/>
      <sz val="18"/>
      <color theme="1"/>
      <name val="Calibri"/>
      <family val="2"/>
      <scheme val="minor"/>
    </font>
    <font>
      <b/>
      <u/>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indexed="8"/>
      <name val="Calibri"/>
      <family val="2"/>
      <scheme val="minor"/>
    </font>
    <font>
      <sz val="11"/>
      <color rgb="FF000000"/>
      <name val="Calibri"/>
      <family val="2"/>
      <scheme val="minor"/>
    </font>
    <font>
      <sz val="11"/>
      <color indexed="12"/>
      <name val="Calibri"/>
      <family val="2"/>
      <scheme val="minor"/>
    </font>
    <font>
      <sz val="10"/>
      <color theme="1"/>
      <name val="Calibri"/>
      <family val="2"/>
      <scheme val="minor"/>
    </font>
    <font>
      <b/>
      <sz val="11"/>
      <color indexed="9"/>
      <name val="Calibri"/>
      <family val="2"/>
      <scheme val="minor"/>
    </font>
    <font>
      <b/>
      <sz val="11"/>
      <color indexed="12"/>
      <name val="Calibri"/>
      <family val="2"/>
      <scheme val="minor"/>
    </font>
    <font>
      <i/>
      <sz val="10"/>
      <color theme="1"/>
      <name val="Calibri"/>
      <family val="2"/>
      <scheme val="minor"/>
    </font>
    <font>
      <i/>
      <sz val="9"/>
      <color theme="1"/>
      <name val="Calibri"/>
      <family val="2"/>
      <scheme val="minor"/>
    </font>
    <font>
      <i/>
      <sz val="9"/>
      <color indexed="8"/>
      <name val="Calibri"/>
      <family val="2"/>
      <scheme val="minor"/>
    </font>
    <font>
      <b/>
      <sz val="16"/>
      <color theme="1"/>
      <name val="Calibri"/>
      <family val="2"/>
      <scheme val="minor"/>
    </font>
    <font>
      <i/>
      <sz val="11"/>
      <color theme="1"/>
      <name val="Calibri"/>
      <family val="2"/>
      <scheme val="minor"/>
    </font>
    <font>
      <sz val="5"/>
      <color rgb="FF008000"/>
      <name val="Calibri"/>
      <family val="2"/>
      <scheme val="minor"/>
    </font>
    <font>
      <sz val="11"/>
      <color rgb="FF008000"/>
      <name val="Calibri"/>
      <family val="2"/>
      <scheme val="minor"/>
    </font>
    <font>
      <i/>
      <sz val="10"/>
      <name val="Arial"/>
      <family val="2"/>
    </font>
    <font>
      <sz val="10"/>
      <name val="Calibri"/>
      <family val="2"/>
      <scheme val="minor"/>
    </font>
    <font>
      <sz val="11"/>
      <color rgb="FFFFFFFF"/>
      <name val="Calibri"/>
      <family val="2"/>
      <scheme val="minor"/>
    </font>
    <font>
      <i/>
      <sz val="11"/>
      <name val="Calibri"/>
      <family val="2"/>
      <scheme val="minor"/>
    </font>
    <font>
      <u/>
      <sz val="10"/>
      <color indexed="12"/>
      <name val="Arial"/>
      <family val="2"/>
    </font>
    <font>
      <sz val="10"/>
      <color indexed="8"/>
      <name val="Arial"/>
      <family val="2"/>
    </font>
    <font>
      <b/>
      <sz val="8"/>
      <color indexed="8"/>
      <name val="Verdana"/>
      <family val="2"/>
    </font>
    <font>
      <sz val="8"/>
      <color indexed="12"/>
      <name val="Arial"/>
      <family val="2"/>
    </font>
    <font>
      <sz val="1"/>
      <color indexed="9"/>
      <name val="Symbol"/>
      <family val="1"/>
      <charset val="2"/>
    </font>
    <font>
      <b/>
      <u val="singleAccounting"/>
      <sz val="8"/>
      <color indexed="8"/>
      <name val="Verdana"/>
      <family val="2"/>
    </font>
    <font>
      <b/>
      <sz val="10"/>
      <color indexed="9"/>
      <name val="Arial"/>
      <family val="2"/>
    </font>
    <font>
      <b/>
      <sz val="12"/>
      <color indexed="8"/>
      <name val="Verdana"/>
      <family val="2"/>
    </font>
    <font>
      <sz val="8"/>
      <color indexed="10"/>
      <name val="Arial"/>
      <family val="2"/>
    </font>
    <font>
      <b/>
      <sz val="8"/>
      <color indexed="9"/>
      <name val="Verdana"/>
      <family val="2"/>
    </font>
    <font>
      <vertAlign val="subscript"/>
      <sz val="8"/>
      <color indexed="8"/>
      <name val="Arial"/>
      <family val="2"/>
    </font>
    <font>
      <vertAlign val="superscript"/>
      <sz val="8"/>
      <color indexed="8"/>
      <name val="Arial"/>
      <family val="2"/>
    </font>
    <font>
      <b/>
      <sz val="8"/>
      <color indexed="8"/>
      <name val="Arial"/>
      <family val="2"/>
    </font>
    <font>
      <i/>
      <sz val="8"/>
      <color indexed="8"/>
      <name val="Arial"/>
      <family val="2"/>
    </font>
    <font>
      <b/>
      <sz val="13"/>
      <color indexed="8"/>
      <name val="Verdana"/>
      <family val="2"/>
    </font>
    <font>
      <i/>
      <sz val="11"/>
      <color indexed="12"/>
      <name val="Calibri"/>
      <family val="2"/>
      <scheme val="minor"/>
    </font>
    <font>
      <b/>
      <i/>
      <sz val="9"/>
      <color rgb="FF0000FF"/>
      <name val="Calibri"/>
      <family val="2"/>
      <scheme val="minor"/>
    </font>
    <font>
      <u val="singleAccounting"/>
      <sz val="11"/>
      <color theme="1"/>
      <name val="Calibri"/>
      <family val="2"/>
      <scheme val="minor"/>
    </font>
    <font>
      <sz val="10"/>
      <color rgb="FF008000"/>
      <name val="Calibri"/>
      <family val="2"/>
      <scheme val="minor"/>
    </font>
    <font>
      <b/>
      <sz val="11"/>
      <color rgb="FF0000FF"/>
      <name val="Calibri"/>
      <family val="2"/>
      <scheme val="minor"/>
    </font>
    <font>
      <i/>
      <sz val="9"/>
      <name val="Calibri"/>
      <family val="2"/>
      <scheme val="minor"/>
    </font>
    <font>
      <i/>
      <sz val="10"/>
      <name val="Calibri"/>
      <family val="2"/>
      <scheme val="minor"/>
    </font>
  </fonts>
  <fills count="41">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8"/>
        <bgColor indexed="64"/>
      </patternFill>
    </fill>
    <fill>
      <patternFill patternType="solid">
        <fgColor indexed="13"/>
        <bgColor indexed="64"/>
      </patternFill>
    </fill>
    <fill>
      <patternFill patternType="solid">
        <fgColor indexed="26"/>
      </patternFill>
    </fill>
    <fill>
      <patternFill patternType="solid">
        <fgColor indexed="61"/>
        <bgColor indexed="64"/>
      </patternFill>
    </fill>
    <fill>
      <patternFill patternType="solid">
        <fgColor indexed="12"/>
        <bgColor indexed="64"/>
      </patternFill>
    </fill>
    <fill>
      <patternFill patternType="solid">
        <fgColor rgb="FFFFFF99"/>
        <bgColor indexed="64"/>
      </patternFill>
    </fill>
    <fill>
      <patternFill patternType="solid">
        <fgColor theme="4" tint="0.79998168889431442"/>
        <bgColor indexed="64"/>
      </patternFill>
    </fill>
    <fill>
      <patternFill patternType="solid">
        <fgColor indexed="43"/>
        <bgColor indexed="64"/>
      </patternFill>
    </fill>
    <fill>
      <patternFill patternType="solid">
        <fgColor rgb="FFCCFFFF"/>
        <bgColor indexed="64"/>
      </patternFill>
    </fill>
    <fill>
      <patternFill patternType="solid">
        <fgColor rgb="FF808080"/>
        <bgColor indexed="64"/>
      </patternFill>
    </fill>
    <fill>
      <patternFill patternType="solid">
        <fgColor indexed="60"/>
        <bgColor indexed="64"/>
      </patternFill>
    </fill>
    <fill>
      <patternFill patternType="solid">
        <fgColor indexed="62"/>
        <bgColor indexed="64"/>
      </patternFill>
    </fill>
    <fill>
      <patternFill patternType="solid">
        <fgColor indexed="63"/>
        <bgColor indexed="64"/>
      </patternFill>
    </fill>
    <fill>
      <patternFill patternType="solid">
        <fgColor indexed="56"/>
        <bgColor indexed="64"/>
      </patternFill>
    </fill>
  </fills>
  <borders count="32">
    <border>
      <left/>
      <right/>
      <top/>
      <bottom/>
      <diagonal/>
    </border>
    <border>
      <left/>
      <right/>
      <top/>
      <bottom style="thin">
        <color rgb="FF000000"/>
      </bottom>
      <diagonal/>
    </border>
    <border>
      <left/>
      <right/>
      <top style="thin">
        <color rgb="FF000000"/>
      </top>
      <bottom/>
      <diagonal/>
    </border>
    <border>
      <left style="thin">
        <color indexed="23"/>
      </left>
      <right style="thin">
        <color indexed="23"/>
      </right>
      <top style="thin">
        <color indexed="23"/>
      </top>
      <bottom style="thin">
        <color indexed="23"/>
      </bottom>
      <diagonal/>
    </border>
    <border>
      <left/>
      <right/>
      <top/>
      <bottom style="double">
        <color indexed="64"/>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right style="thin">
        <color indexed="64"/>
      </right>
      <top/>
      <bottom/>
      <diagonal/>
    </border>
    <border>
      <left style="thin">
        <color indexed="9"/>
      </left>
      <right style="thin">
        <color indexed="9"/>
      </right>
      <top/>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bottom style="thick">
        <color indexed="64"/>
      </bottom>
      <diagonal/>
    </border>
    <border>
      <left/>
      <right/>
      <top style="thin">
        <color indexed="62"/>
      </top>
      <bottom style="double">
        <color indexed="62"/>
      </bottom>
      <diagonal/>
    </border>
    <border>
      <left/>
      <right/>
      <top/>
      <bottom style="medium">
        <color indexed="64"/>
      </bottom>
      <diagonal/>
    </border>
    <border>
      <left/>
      <right/>
      <top/>
      <bottom style="medium">
        <color rgb="FF000000"/>
      </bottom>
      <diagonal/>
    </border>
    <border>
      <left/>
      <right/>
      <top/>
      <bottom style="thin">
        <color indexed="8"/>
      </bottom>
      <diagonal/>
    </border>
    <border>
      <left/>
      <right/>
      <top style="thin">
        <color rgb="FF000000"/>
      </top>
      <bottom style="thin">
        <color rgb="FF000000"/>
      </bottom>
      <diagonal/>
    </border>
    <border>
      <left/>
      <right/>
      <top style="medium">
        <color indexed="64"/>
      </top>
      <bottom/>
      <diagonal/>
    </border>
    <border>
      <left style="thin">
        <color rgb="FF000000"/>
      </left>
      <right style="thin">
        <color rgb="FF000000"/>
      </right>
      <top style="thin">
        <color rgb="FF000000"/>
      </top>
      <bottom style="thin">
        <color rgb="FF000000"/>
      </bottom>
      <diagonal/>
    </border>
    <border>
      <left/>
      <right/>
      <top style="medium">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hair">
        <color rgb="FF000000"/>
      </right>
      <top/>
      <bottom/>
      <diagonal/>
    </border>
    <border>
      <left style="thin">
        <color indexed="23"/>
      </left>
      <right style="thin">
        <color indexed="23"/>
      </right>
      <top/>
      <bottom/>
      <diagonal/>
    </border>
    <border>
      <left style="thin">
        <color indexed="64"/>
      </left>
      <right style="thin">
        <color indexed="64"/>
      </right>
      <top/>
      <bottom style="thin">
        <color indexed="64"/>
      </bottom>
      <diagonal/>
    </border>
  </borders>
  <cellStyleXfs count="212">
    <xf numFmtId="0" fontId="0" fillId="0" borderId="0"/>
    <xf numFmtId="0" fontId="3" fillId="0" borderId="0"/>
    <xf numFmtId="164" fontId="3" fillId="0" borderId="0">
      <alignment horizontal="right"/>
    </xf>
    <xf numFmtId="165" fontId="3" fillId="2" borderId="0"/>
    <xf numFmtId="166" fontId="3" fillId="2" borderId="0"/>
    <xf numFmtId="165" fontId="3" fillId="2" borderId="0"/>
    <xf numFmtId="167" fontId="3" fillId="2" borderId="0"/>
    <xf numFmtId="168" fontId="3" fillId="2" borderId="0">
      <alignment horizontal="right"/>
    </xf>
    <xf numFmtId="169" fontId="4" fillId="0" borderId="0" applyFont="0" applyFill="0" applyBorder="0" applyAlignment="0" applyProtection="0"/>
    <xf numFmtId="0" fontId="5" fillId="0" borderId="0" applyNumberFormat="0" applyFont="0" applyFill="0" applyBorder="0" applyAlignment="0" applyProtection="0"/>
    <xf numFmtId="170" fontId="6" fillId="0" borderId="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9" borderId="0" applyNumberFormat="0" applyBorder="0" applyAlignment="0" applyProtection="0"/>
    <xf numFmtId="0" fontId="7" fillId="12" borderId="0" applyNumberFormat="0" applyBorder="0" applyAlignment="0" applyProtection="0"/>
    <xf numFmtId="0" fontId="8" fillId="13"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20" borderId="0" applyNumberFormat="0" applyBorder="0" applyAlignment="0" applyProtection="0"/>
    <xf numFmtId="0" fontId="6" fillId="0" borderId="0"/>
    <xf numFmtId="0" fontId="9" fillId="4" borderId="0" applyNumberFormat="0" applyBorder="0" applyAlignment="0" applyProtection="0"/>
    <xf numFmtId="171" fontId="10" fillId="0" borderId="0" applyFont="0" applyFill="0" applyBorder="0" applyAlignment="0" applyProtection="0"/>
    <xf numFmtId="38" fontId="10" fillId="0" borderId="0" applyFill="0" applyBorder="0" applyAlignment="0" applyProtection="0">
      <protection locked="0"/>
    </xf>
    <xf numFmtId="0" fontId="11" fillId="0" borderId="0"/>
    <xf numFmtId="37" fontId="12" fillId="0" borderId="0">
      <alignment horizontal="centerContinuous"/>
    </xf>
    <xf numFmtId="0" fontId="13" fillId="21" borderId="3" applyNumberFormat="0" applyAlignment="0" applyProtection="0"/>
    <xf numFmtId="171" fontId="10" fillId="0" borderId="0" applyFont="0" applyFill="0" applyBorder="0" applyAlignment="0" applyProtection="0">
      <protection locked="0"/>
    </xf>
    <xf numFmtId="171" fontId="10" fillId="0" borderId="4" applyFont="0" applyFill="0" applyAlignment="0" applyProtection="0"/>
    <xf numFmtId="0" fontId="14" fillId="22" borderId="5" applyNumberFormat="0" applyAlignment="0" applyProtection="0"/>
    <xf numFmtId="0" fontId="5" fillId="0" borderId="0">
      <alignment horizontal="center" wrapText="1"/>
      <protection hidden="1"/>
    </xf>
    <xf numFmtId="0" fontId="15" fillId="0" borderId="6" applyNumberFormat="0" applyFill="0" applyBorder="0" applyProtection="0">
      <alignment horizontal="left" vertical="center"/>
    </xf>
    <xf numFmtId="0" fontId="15" fillId="0" borderId="6" applyNumberFormat="0" applyFill="0" applyBorder="0" applyProtection="0">
      <alignment horizontal="right" vertical="center"/>
    </xf>
    <xf numFmtId="43" fontId="5" fillId="0" borderId="0" applyFont="0" applyFill="0" applyBorder="0" applyAlignment="0" applyProtection="0"/>
    <xf numFmtId="37" fontId="16" fillId="0" borderId="0" applyFont="0" applyFill="0" applyBorder="0" applyAlignment="0" applyProtection="0"/>
    <xf numFmtId="39" fontId="16" fillId="0" borderId="0" applyFont="0" applyFill="0" applyBorder="0" applyAlignment="0" applyProtection="0"/>
    <xf numFmtId="0" fontId="17" fillId="23" borderId="0">
      <alignment horizontal="center" vertical="center" wrapText="1"/>
    </xf>
    <xf numFmtId="172" fontId="5" fillId="0" borderId="0" applyFill="0" applyBorder="0">
      <alignment horizontal="right"/>
      <protection locked="0"/>
    </xf>
    <xf numFmtId="0" fontId="18" fillId="0" borderId="0" applyFont="0" applyFill="0" applyBorder="0" applyAlignment="0"/>
    <xf numFmtId="7" fontId="19" fillId="0" borderId="0" applyFont="0" applyFill="0" applyBorder="0" applyAlignment="0" applyProtection="0"/>
    <xf numFmtId="5" fontId="16" fillId="0" borderId="0" applyFont="0" applyFill="0" applyBorder="0" applyAlignment="0" applyProtection="0"/>
    <xf numFmtId="173" fontId="6" fillId="0" borderId="0" applyFill="0" applyBorder="0" applyProtection="0">
      <alignment horizontal="right"/>
    </xf>
    <xf numFmtId="174" fontId="3" fillId="2" borderId="7">
      <alignment horizontal="right"/>
    </xf>
    <xf numFmtId="175" fontId="3" fillId="2" borderId="7">
      <alignment horizontal="right"/>
    </xf>
    <xf numFmtId="174" fontId="3" fillId="2" borderId="7">
      <alignment horizontal="right"/>
    </xf>
    <xf numFmtId="15" fontId="20" fillId="0" borderId="0" applyFill="0" applyBorder="0" applyAlignment="0"/>
    <xf numFmtId="176" fontId="18" fillId="24" borderId="0" applyFont="0" applyFill="0" applyBorder="0" applyAlignment="0" applyProtection="0"/>
    <xf numFmtId="177" fontId="20" fillId="0" borderId="6"/>
    <xf numFmtId="14" fontId="21" fillId="0" borderId="0" applyFont="0" applyFill="0" applyBorder="0" applyAlignment="0" applyProtection="0">
      <alignment horizontal="center"/>
    </xf>
    <xf numFmtId="178" fontId="21" fillId="0" borderId="0" applyFont="0" applyFill="0" applyBorder="0" applyAlignment="0" applyProtection="0">
      <alignment horizontal="center"/>
    </xf>
    <xf numFmtId="179" fontId="6" fillId="0" borderId="0" applyFont="0" applyFill="0" applyBorder="0" applyAlignment="0" applyProtection="0"/>
    <xf numFmtId="8" fontId="10" fillId="0" borderId="0" applyFont="0" applyFill="0" applyBorder="0" applyAlignment="0" applyProtection="0"/>
    <xf numFmtId="6" fontId="10" fillId="0" borderId="0" applyFont="0" applyFill="0" applyBorder="0" applyAlignment="0" applyProtection="0">
      <alignment horizontal="right"/>
    </xf>
    <xf numFmtId="6" fontId="10" fillId="0" borderId="0" applyFont="0" applyFill="0" applyBorder="0" applyAlignment="0" applyProtection="0"/>
    <xf numFmtId="39" fontId="3" fillId="25" borderId="0"/>
    <xf numFmtId="7" fontId="3" fillId="25" borderId="0" applyBorder="0"/>
    <xf numFmtId="180" fontId="3" fillId="25" borderId="0"/>
    <xf numFmtId="181" fontId="3" fillId="0" borderId="0"/>
    <xf numFmtId="182" fontId="3" fillId="25" borderId="0"/>
    <xf numFmtId="183" fontId="3" fillId="25" borderId="0"/>
    <xf numFmtId="184" fontId="11" fillId="0" borderId="0" applyFont="0" applyFill="0" applyBorder="0" applyProtection="0">
      <alignment horizontal="left"/>
      <protection locked="0"/>
    </xf>
    <xf numFmtId="185" fontId="3" fillId="0" borderId="0"/>
    <xf numFmtId="186" fontId="11" fillId="0" borderId="0" applyFont="0" applyFill="0" applyBorder="0" applyProtection="0">
      <alignment horizontal="left"/>
      <protection locked="0"/>
    </xf>
    <xf numFmtId="187" fontId="5" fillId="0" borderId="0" applyFont="0" applyFill="0" applyBorder="0" applyAlignment="0" applyProtection="0"/>
    <xf numFmtId="0" fontId="22" fillId="0" borderId="0" applyNumberFormat="0" applyFill="0" applyBorder="0" applyAlignment="0" applyProtection="0"/>
    <xf numFmtId="169" fontId="3" fillId="0" borderId="8"/>
    <xf numFmtId="188" fontId="3" fillId="2" borderId="7">
      <alignment horizontal="right"/>
    </xf>
    <xf numFmtId="189" fontId="3" fillId="2" borderId="7">
      <alignment horizontal="right"/>
    </xf>
    <xf numFmtId="188" fontId="3" fillId="2" borderId="7">
      <alignment horizontal="right"/>
    </xf>
    <xf numFmtId="190" fontId="10" fillId="0" borderId="0" applyFill="0" applyBorder="0" applyAlignment="0" applyProtection="0">
      <protection locked="0"/>
    </xf>
    <xf numFmtId="0" fontId="23" fillId="5" borderId="0" applyNumberFormat="0" applyBorder="0" applyAlignment="0" applyProtection="0"/>
    <xf numFmtId="191" fontId="24" fillId="0" borderId="0" applyFill="0" applyBorder="0" applyAlignment="0" applyProtection="0"/>
    <xf numFmtId="169" fontId="25" fillId="0" borderId="0" applyAlignment="0">
      <alignment horizontal="left"/>
      <protection locked="0"/>
    </xf>
    <xf numFmtId="190" fontId="6" fillId="26" borderId="9" applyNumberFormat="0" applyFon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190" fontId="29" fillId="0" borderId="0" applyNumberFormat="0" applyFill="0" applyBorder="0" applyAlignment="0" applyProtection="0"/>
    <xf numFmtId="0" fontId="30" fillId="0" borderId="0"/>
    <xf numFmtId="171" fontId="10" fillId="0" borderId="0" applyFont="0" applyFill="0" applyBorder="0" applyAlignment="0" applyProtection="0"/>
    <xf numFmtId="38" fontId="10" fillId="0" borderId="0" applyFill="0" applyBorder="0" applyAlignment="0" applyProtection="0">
      <alignment horizontal="right"/>
      <protection locked="0"/>
    </xf>
    <xf numFmtId="0" fontId="31" fillId="8" borderId="3" applyNumberFormat="0" applyAlignment="0" applyProtection="0"/>
    <xf numFmtId="0" fontId="18" fillId="24" borderId="0" applyFont="0" applyBorder="0" applyAlignment="0">
      <protection locked="0"/>
    </xf>
    <xf numFmtId="0" fontId="5" fillId="0" borderId="0" applyFill="0" applyBorder="0">
      <alignment horizontal="right"/>
      <protection locked="0"/>
    </xf>
    <xf numFmtId="17" fontId="32" fillId="27" borderId="0"/>
    <xf numFmtId="192" fontId="5" fillId="0" borderId="0" applyFill="0" applyBorder="0">
      <alignment horizontal="right"/>
      <protection locked="0"/>
    </xf>
    <xf numFmtId="0" fontId="33" fillId="28" borderId="13">
      <alignment horizontal="left" vertical="center" wrapText="1"/>
    </xf>
    <xf numFmtId="0" fontId="34" fillId="0" borderId="14" applyNumberFormat="0" applyFill="0" applyAlignment="0" applyProtection="0"/>
    <xf numFmtId="193" fontId="10" fillId="0" borderId="0" applyFont="0" applyFill="0" applyBorder="0" applyAlignment="0" applyProtection="0">
      <alignment horizontal="right"/>
    </xf>
    <xf numFmtId="194" fontId="3" fillId="0" borderId="0">
      <alignment horizontal="right"/>
    </xf>
    <xf numFmtId="195" fontId="3" fillId="25" borderId="0">
      <alignment horizontal="right"/>
    </xf>
    <xf numFmtId="196" fontId="3" fillId="0" borderId="0">
      <alignment horizontal="right"/>
    </xf>
    <xf numFmtId="194" fontId="3" fillId="0" borderId="0">
      <alignment horizontal="right"/>
    </xf>
    <xf numFmtId="169" fontId="35" fillId="0" borderId="0" applyFill="0" applyBorder="0" applyAlignment="0" applyProtection="0">
      <alignment horizontal="right"/>
    </xf>
    <xf numFmtId="169" fontId="35" fillId="0" borderId="0" applyFill="0" applyBorder="0" applyAlignment="0" applyProtection="0"/>
    <xf numFmtId="197" fontId="3" fillId="2" borderId="7">
      <alignment horizontal="right"/>
    </xf>
    <xf numFmtId="198" fontId="10" fillId="0" borderId="0" applyFont="0" applyFill="0" applyBorder="0" applyAlignment="0" applyProtection="0"/>
    <xf numFmtId="0" fontId="16" fillId="2" borderId="0" applyFont="0" applyBorder="0" applyAlignment="0" applyProtection="0">
      <alignment horizontal="right"/>
      <protection hidden="1"/>
    </xf>
    <xf numFmtId="0" fontId="36" fillId="26" borderId="0" applyNumberFormat="0" applyBorder="0" applyAlignment="0" applyProtection="0"/>
    <xf numFmtId="37" fontId="19" fillId="0" borderId="0" applyFont="0" applyFill="0" applyBorder="0" applyAlignment="0" applyProtection="0"/>
    <xf numFmtId="199" fontId="5" fillId="0" borderId="0" applyFont="0" applyFill="0" applyBorder="0" applyAlignment="0" applyProtection="0"/>
    <xf numFmtId="39" fontId="5" fillId="0" borderId="0" applyFont="0" applyFill="0" applyBorder="0" applyAlignment="0" applyProtection="0"/>
    <xf numFmtId="200" fontId="5" fillId="0" borderId="0" applyFont="0" applyFill="0" applyBorder="0" applyAlignment="0" applyProtection="0"/>
    <xf numFmtId="0" fontId="5" fillId="0" borderId="0"/>
    <xf numFmtId="0" fontId="20" fillId="0" borderId="0" applyNumberFormat="0" applyFill="0" applyBorder="0" applyAlignment="0" applyProtection="0"/>
    <xf numFmtId="0" fontId="18" fillId="0" borderId="0" applyFont="0" applyFill="0" applyBorder="0" applyAlignment="0" applyProtection="0"/>
    <xf numFmtId="201" fontId="18" fillId="0" borderId="0" applyFont="0" applyFill="0" applyBorder="0" applyAlignment="0" applyProtection="0"/>
    <xf numFmtId="0" fontId="7" fillId="29" borderId="15" applyNumberFormat="0" applyFont="0" applyAlignment="0" applyProtection="0"/>
    <xf numFmtId="0" fontId="16" fillId="0" borderId="0" applyFont="0" applyFill="0" applyBorder="0" applyAlignment="0" applyProtection="0"/>
    <xf numFmtId="202" fontId="5" fillId="0" borderId="0" applyFont="0" applyFill="0" applyBorder="0" applyAlignment="0" applyProtection="0"/>
    <xf numFmtId="0" fontId="16" fillId="0" borderId="0" applyFont="0" applyFill="0" applyBorder="0" applyAlignment="0" applyProtection="0"/>
    <xf numFmtId="0" fontId="37" fillId="21" borderId="16" applyNumberFormat="0" applyAlignment="0" applyProtection="0"/>
    <xf numFmtId="203" fontId="10" fillId="0" borderId="0" applyFont="0" applyFill="0" applyBorder="0" applyAlignment="0" applyProtection="0">
      <alignment horizontal="right"/>
    </xf>
    <xf numFmtId="0" fontId="38" fillId="0" borderId="0" applyNumberFormat="0" applyFill="0" applyBorder="0" applyAlignment="0" applyProtection="0"/>
    <xf numFmtId="0" fontId="18" fillId="0" borderId="0"/>
    <xf numFmtId="204" fontId="3" fillId="25" borderId="0"/>
    <xf numFmtId="9" fontId="10" fillId="0" borderId="0" applyFont="0" applyFill="0" applyBorder="0" applyAlignment="0" applyProtection="0">
      <alignment horizontal="right"/>
    </xf>
    <xf numFmtId="205" fontId="3" fillId="0" borderId="0"/>
    <xf numFmtId="0" fontId="5" fillId="0" borderId="0" applyFont="0" applyFill="0" applyBorder="0" applyAlignment="0"/>
    <xf numFmtId="165" fontId="5" fillId="0" borderId="0" applyFont="0" applyFill="0" applyBorder="0" applyAlignment="0" applyProtection="0"/>
    <xf numFmtId="206" fontId="5" fillId="0" borderId="0" applyFont="0" applyFill="0" applyBorder="0" applyAlignment="0" applyProtection="0"/>
    <xf numFmtId="207" fontId="5" fillId="0" borderId="0" applyFill="0" applyBorder="0">
      <alignment horizontal="right"/>
      <protection locked="0"/>
    </xf>
    <xf numFmtId="191" fontId="10" fillId="0" borderId="0" applyFont="0" applyFill="0" applyBorder="0" applyAlignment="0" applyProtection="0"/>
    <xf numFmtId="8" fontId="10" fillId="0" borderId="0" applyFont="0" applyFill="0" applyBorder="0" applyAlignment="0" applyProtection="0"/>
    <xf numFmtId="171" fontId="10" fillId="0" borderId="0" applyFont="0" applyFill="0" applyBorder="0" applyAlignment="0" applyProtection="0">
      <protection locked="0"/>
    </xf>
    <xf numFmtId="190" fontId="10" fillId="0" borderId="0" applyFill="0" applyBorder="0" applyAlignment="0" applyProtection="0"/>
    <xf numFmtId="38" fontId="10" fillId="0" borderId="0" applyFont="0" applyFill="0" applyBorder="0" applyAlignment="0" applyProtection="0"/>
    <xf numFmtId="167" fontId="3" fillId="2" borderId="17">
      <alignment horizontal="right"/>
    </xf>
    <xf numFmtId="208" fontId="39" fillId="2" borderId="0"/>
    <xf numFmtId="209" fontId="3" fillId="2" borderId="0"/>
    <xf numFmtId="0" fontId="40" fillId="0" borderId="0">
      <alignment horizontal="center"/>
    </xf>
    <xf numFmtId="0" fontId="3" fillId="0" borderId="6">
      <alignment horizontal="centerContinuous"/>
    </xf>
    <xf numFmtId="210" fontId="3" fillId="2" borderId="0">
      <alignment horizontal="right"/>
    </xf>
    <xf numFmtId="211" fontId="3" fillId="2" borderId="7">
      <alignment horizontal="right"/>
    </xf>
    <xf numFmtId="212" fontId="5" fillId="0" borderId="0">
      <alignment horizontal="right"/>
      <protection locked="0"/>
    </xf>
    <xf numFmtId="190" fontId="21" fillId="0" borderId="0" applyFont="0" applyFill="0" applyBorder="0" applyAlignment="0" applyProtection="0"/>
    <xf numFmtId="0" fontId="41" fillId="0" borderId="0" applyNumberFormat="0" applyFill="0" applyBorder="0" applyProtection="0">
      <alignment horizontal="right" vertical="center"/>
    </xf>
    <xf numFmtId="0" fontId="42" fillId="23" borderId="9">
      <alignment horizontal="center" vertical="center" wrapText="1"/>
      <protection hidden="1"/>
    </xf>
    <xf numFmtId="171" fontId="10" fillId="0" borderId="0" applyFill="0" applyBorder="0" applyAlignment="0" applyProtection="0">
      <protection locked="0"/>
    </xf>
    <xf numFmtId="213" fontId="21" fillId="0" borderId="0" applyFont="0" applyFill="0" applyBorder="0" applyAlignment="0" applyProtection="0">
      <alignment horizontal="right"/>
    </xf>
    <xf numFmtId="38" fontId="5" fillId="0" borderId="0" applyFont="0" applyFill="0" applyBorder="0" applyAlignment="0" applyProtection="0"/>
    <xf numFmtId="0" fontId="43" fillId="0" borderId="18" applyNumberFormat="0" applyFill="0" applyProtection="0">
      <alignment horizontal="left" vertical="top" wrapText="1"/>
    </xf>
    <xf numFmtId="0" fontId="30" fillId="0" borderId="0" applyNumberFormat="0" applyFill="0" applyBorder="0" applyProtection="0">
      <alignment horizontal="left" vertical="top" wrapText="1"/>
    </xf>
    <xf numFmtId="0" fontId="44" fillId="0" borderId="0" applyNumberFormat="0" applyFill="0" applyProtection="0">
      <alignment horizontal="left" vertical="top" wrapText="1"/>
    </xf>
    <xf numFmtId="0" fontId="45" fillId="0" borderId="0" applyNumberFormat="0" applyFill="0" applyBorder="0" applyProtection="0"/>
    <xf numFmtId="0" fontId="46" fillId="30" borderId="0" applyNumberFormat="0" applyBorder="0" applyProtection="0"/>
    <xf numFmtId="0" fontId="47" fillId="0" borderId="0" applyNumberFormat="0" applyFill="0" applyBorder="0" applyProtection="0">
      <alignment vertical="top"/>
    </xf>
    <xf numFmtId="214" fontId="48" fillId="0" borderId="0" applyFill="0" applyBorder="0" applyProtection="0">
      <alignment horizontal="right" wrapText="1"/>
    </xf>
    <xf numFmtId="215" fontId="48" fillId="0" borderId="0" applyFill="0" applyBorder="0" applyProtection="0">
      <alignment horizontal="right"/>
    </xf>
    <xf numFmtId="4" fontId="18" fillId="0" borderId="0" applyFill="0" applyBorder="0" applyProtection="0">
      <alignment horizontal="right"/>
    </xf>
    <xf numFmtId="183" fontId="49" fillId="0" borderId="0" applyFill="0" applyBorder="0" applyAlignment="0" applyProtection="0"/>
    <xf numFmtId="216" fontId="50" fillId="0" borderId="0" applyFill="0" applyBorder="0" applyAlignment="0" applyProtection="0">
      <alignment horizontal="left"/>
      <protection locked="0"/>
    </xf>
    <xf numFmtId="216" fontId="50" fillId="0" borderId="0" applyFill="0" applyBorder="0" applyAlignment="0" applyProtection="0"/>
    <xf numFmtId="216" fontId="51" fillId="0" borderId="0" applyFill="0" applyBorder="0" applyAlignment="0" applyProtection="0">
      <alignment horizontal="left"/>
      <protection locked="0"/>
    </xf>
    <xf numFmtId="216" fontId="51" fillId="0" borderId="0" applyFill="0" applyBorder="0" applyAlignment="0" applyProtection="0">
      <protection locked="0"/>
    </xf>
    <xf numFmtId="190" fontId="10" fillId="0" borderId="0" applyFill="0" applyBorder="0" applyAlignment="0" applyProtection="0">
      <protection locked="0"/>
    </xf>
    <xf numFmtId="190" fontId="49" fillId="0" borderId="0" applyFill="0" applyBorder="0" applyAlignment="0" applyProtection="0"/>
    <xf numFmtId="49" fontId="52" fillId="0" borderId="0"/>
    <xf numFmtId="217" fontId="5" fillId="0" borderId="0" applyFont="0" applyFill="0" applyBorder="0" applyAlignment="0" applyProtection="0"/>
    <xf numFmtId="218" fontId="5" fillId="0" borderId="0" applyFont="0" applyFill="0" applyBorder="0" applyAlignment="0" applyProtection="0"/>
    <xf numFmtId="0" fontId="53" fillId="0" borderId="0" applyNumberFormat="0" applyFill="0" applyBorder="0" applyAlignment="0" applyProtection="0"/>
    <xf numFmtId="0" fontId="54" fillId="1" borderId="0" applyNumberFormat="0" applyBorder="0" applyProtection="0">
      <alignment horizontal="left" vertical="center"/>
    </xf>
    <xf numFmtId="190" fontId="55" fillId="0" borderId="0" applyNumberFormat="0" applyFill="0" applyBorder="0" applyAlignment="0" applyProtection="0"/>
    <xf numFmtId="0" fontId="5" fillId="0" borderId="0" applyBorder="0"/>
    <xf numFmtId="38" fontId="56" fillId="0" borderId="0" applyFill="0" applyBorder="0" applyAlignment="0" applyProtection="0">
      <alignment horizontal="left"/>
    </xf>
    <xf numFmtId="0" fontId="57" fillId="0" borderId="0"/>
    <xf numFmtId="0" fontId="58" fillId="0" borderId="19" applyNumberFormat="0" applyFill="0" applyAlignment="0" applyProtection="0"/>
    <xf numFmtId="0" fontId="59" fillId="0" borderId="0" applyNumberFormat="0" applyFill="0" applyBorder="0" applyAlignment="0" applyProtection="0"/>
    <xf numFmtId="1" fontId="10" fillId="0" borderId="0" applyFont="0" applyFill="0" applyBorder="0" applyAlignment="0" applyProtection="0"/>
    <xf numFmtId="219" fontId="19" fillId="0" borderId="0" applyFont="0" applyFill="0" applyBorder="0" applyAlignment="0" applyProtection="0"/>
    <xf numFmtId="0" fontId="65" fillId="36" borderId="29"/>
    <xf numFmtId="0" fontId="82" fillId="0" borderId="0" applyNumberFormat="0" applyFill="0" applyBorder="0" applyAlignment="0" applyProtection="0">
      <alignment vertical="top"/>
      <protection locked="0"/>
    </xf>
    <xf numFmtId="240" fontId="20" fillId="0" borderId="0" applyFill="0" applyBorder="0" applyAlignment="0" applyProtection="0">
      <alignment horizontal="right"/>
    </xf>
    <xf numFmtId="0" fontId="83" fillId="0" borderId="0" applyAlignment="0"/>
    <xf numFmtId="0" fontId="84" fillId="0" borderId="0" applyAlignment="0"/>
    <xf numFmtId="0" fontId="46" fillId="37" borderId="0" applyAlignment="0"/>
    <xf numFmtId="241" fontId="18" fillId="0" borderId="30" applyFont="0" applyFill="0" applyBorder="0" applyAlignment="0" applyProtection="0"/>
    <xf numFmtId="242" fontId="20" fillId="0" borderId="0" applyFont="0" applyFill="0" applyBorder="0" applyAlignment="0" applyProtection="0"/>
    <xf numFmtId="243" fontId="18" fillId="0" borderId="0" applyFont="0" applyFill="0" applyBorder="0" applyAlignment="0" applyProtection="0"/>
    <xf numFmtId="176" fontId="85" fillId="24" borderId="31" applyFont="0" applyFill="0" applyBorder="0" applyAlignment="0" applyProtection="0"/>
    <xf numFmtId="0" fontId="86" fillId="0" borderId="0" applyAlignment="0"/>
    <xf numFmtId="14" fontId="20" fillId="0" borderId="6" applyFont="0" applyFill="0" applyBorder="0" applyAlignment="0" applyProtection="0"/>
    <xf numFmtId="0" fontId="87" fillId="38" borderId="0" applyAlignment="0"/>
    <xf numFmtId="0" fontId="88" fillId="39" borderId="0" applyAlignment="0"/>
    <xf numFmtId="0" fontId="89" fillId="0" borderId="0" applyAlignment="0"/>
    <xf numFmtId="244" fontId="18" fillId="0" borderId="0" applyFont="0" applyFill="0" applyBorder="0" applyAlignment="0" applyProtection="0">
      <alignment horizontal="right"/>
    </xf>
    <xf numFmtId="190" fontId="90" fillId="0" borderId="0" applyNumberFormat="0" applyFill="0" applyBorder="0" applyAlignment="0" applyProtection="0">
      <alignment horizontal="left"/>
    </xf>
    <xf numFmtId="0" fontId="91" fillId="40" borderId="0" applyAlignment="0"/>
    <xf numFmtId="0" fontId="92" fillId="0" borderId="0" applyAlignment="0"/>
    <xf numFmtId="0" fontId="93" fillId="0" borderId="0" applyAlignment="0"/>
    <xf numFmtId="0" fontId="94" fillId="0" borderId="0" applyAlignment="0"/>
    <xf numFmtId="0" fontId="95" fillId="0" borderId="0" applyAlignment="0"/>
    <xf numFmtId="0" fontId="47" fillId="0" borderId="0" applyAlignment="0"/>
    <xf numFmtId="245" fontId="18" fillId="0" borderId="0" applyFont="0" applyFill="0" applyBorder="0" applyAlignment="0" applyProtection="0">
      <alignment horizontal="right"/>
    </xf>
    <xf numFmtId="0" fontId="96" fillId="0" borderId="0" applyAlignment="0"/>
    <xf numFmtId="246" fontId="18" fillId="0" borderId="0" applyFont="0" applyFill="0" applyBorder="0" applyAlignment="0"/>
  </cellStyleXfs>
  <cellXfs count="187">
    <xf numFmtId="0" fontId="0" fillId="0" borderId="0" xfId="0"/>
    <xf numFmtId="0" fontId="0" fillId="0" borderId="0" xfId="0" applyBorder="1"/>
    <xf numFmtId="0" fontId="2" fillId="0" borderId="1" xfId="0" applyFont="1" applyBorder="1"/>
    <xf numFmtId="0" fontId="0" fillId="0" borderId="1" xfId="0" applyBorder="1"/>
    <xf numFmtId="0" fontId="60" fillId="0" borderId="1" xfId="0" applyFont="1" applyBorder="1"/>
    <xf numFmtId="0" fontId="0" fillId="0" borderId="1" xfId="0" applyFill="1" applyBorder="1"/>
    <xf numFmtId="0" fontId="62" fillId="0" borderId="0" xfId="0" applyFont="1" applyFill="1" applyBorder="1"/>
    <xf numFmtId="0" fontId="61" fillId="0" borderId="0" xfId="0" applyFont="1"/>
    <xf numFmtId="0" fontId="0" fillId="0" borderId="0" xfId="0" applyFont="1" applyBorder="1"/>
    <xf numFmtId="0" fontId="62" fillId="0" borderId="0" xfId="0" applyFont="1" applyBorder="1"/>
    <xf numFmtId="0" fontId="0" fillId="0" borderId="0" xfId="0" applyFont="1" applyFill="1" applyBorder="1"/>
    <xf numFmtId="0" fontId="0" fillId="0" borderId="0" xfId="0" applyFont="1"/>
    <xf numFmtId="0" fontId="63" fillId="33" borderId="0" xfId="0" applyFont="1" applyFill="1"/>
    <xf numFmtId="0" fontId="65" fillId="0" borderId="0" xfId="0" applyNumberFormat="1" applyFont="1" applyFill="1" applyBorder="1" applyAlignment="1"/>
    <xf numFmtId="0" fontId="65" fillId="0" borderId="21" xfId="0" applyNumberFormat="1" applyFont="1" applyFill="1" applyBorder="1" applyAlignment="1">
      <alignment horizontal="right"/>
    </xf>
    <xf numFmtId="0" fontId="65" fillId="0" borderId="21" xfId="0" applyNumberFormat="1" applyFont="1" applyFill="1" applyBorder="1" applyAlignment="1">
      <alignment horizontal="right" wrapText="1"/>
    </xf>
    <xf numFmtId="224" fontId="0" fillId="0" borderId="0" xfId="0" applyNumberFormat="1" applyFont="1" applyBorder="1"/>
    <xf numFmtId="221" fontId="67" fillId="0" borderId="0" xfId="0" applyNumberFormat="1" applyFont="1"/>
    <xf numFmtId="224" fontId="0" fillId="0" borderId="0" xfId="0" applyNumberFormat="1" applyFont="1"/>
    <xf numFmtId="0" fontId="0" fillId="0" borderId="1" xfId="0" applyFont="1" applyBorder="1"/>
    <xf numFmtId="0" fontId="0" fillId="0" borderId="1" xfId="0" applyFont="1" applyFill="1" applyBorder="1"/>
    <xf numFmtId="0" fontId="62" fillId="35" borderId="1" xfId="0" applyFont="1" applyFill="1" applyBorder="1"/>
    <xf numFmtId="0" fontId="0" fillId="35" borderId="1" xfId="0" applyFont="1" applyFill="1" applyBorder="1"/>
    <xf numFmtId="226" fontId="62" fillId="35" borderId="1" xfId="0" applyNumberFormat="1" applyFont="1" applyFill="1" applyBorder="1" applyAlignment="1">
      <alignment horizontal="right"/>
    </xf>
    <xf numFmtId="0" fontId="0" fillId="0" borderId="0" xfId="0" applyFont="1" applyBorder="1" applyAlignment="1">
      <alignment horizontal="left" indent="1"/>
    </xf>
    <xf numFmtId="0" fontId="0" fillId="0" borderId="0" xfId="0" applyFont="1" applyFill="1" applyBorder="1" applyAlignment="1">
      <alignment horizontal="left" indent="1"/>
    </xf>
    <xf numFmtId="0" fontId="62" fillId="35" borderId="0" xfId="0" applyFont="1" applyFill="1"/>
    <xf numFmtId="0" fontId="69" fillId="31" borderId="20" xfId="0" applyFont="1" applyFill="1" applyBorder="1"/>
    <xf numFmtId="221" fontId="0" fillId="0" borderId="0" xfId="0" applyNumberFormat="1" applyFont="1" applyBorder="1"/>
    <xf numFmtId="0" fontId="0" fillId="0" borderId="2" xfId="0" applyFont="1" applyBorder="1"/>
    <xf numFmtId="225" fontId="0" fillId="0" borderId="0" xfId="0" applyNumberFormat="1" applyFont="1"/>
    <xf numFmtId="213" fontId="0" fillId="0" borderId="0" xfId="0" applyNumberFormat="1" applyFont="1"/>
    <xf numFmtId="200" fontId="0" fillId="0" borderId="0" xfId="0" applyNumberFormat="1" applyFont="1"/>
    <xf numFmtId="0" fontId="0" fillId="0" borderId="0" xfId="0" applyFont="1" applyAlignment="1">
      <alignment horizontal="left" indent="1"/>
    </xf>
    <xf numFmtId="0" fontId="0" fillId="0" borderId="0" xfId="0" applyFont="1" applyBorder="1" applyAlignment="1">
      <alignment horizontal="left"/>
    </xf>
    <xf numFmtId="0" fontId="0" fillId="35" borderId="0" xfId="0" applyFont="1" applyFill="1"/>
    <xf numFmtId="0" fontId="0" fillId="0" borderId="0" xfId="0" applyFont="1" applyFill="1"/>
    <xf numFmtId="0" fontId="71" fillId="0" borderId="0" xfId="0" applyFont="1" applyFill="1" applyBorder="1"/>
    <xf numFmtId="0" fontId="71" fillId="0" borderId="0" xfId="0" applyFont="1"/>
    <xf numFmtId="0" fontId="72" fillId="0" borderId="0" xfId="0" applyFont="1" applyFill="1" applyBorder="1"/>
    <xf numFmtId="0" fontId="72" fillId="0" borderId="0" xfId="0" applyFont="1"/>
    <xf numFmtId="0" fontId="62" fillId="0" borderId="0" xfId="0" applyFont="1"/>
    <xf numFmtId="226" fontId="62" fillId="35" borderId="1" xfId="0" applyNumberFormat="1" applyFont="1" applyFill="1" applyBorder="1" applyAlignment="1">
      <alignment horizontal="left"/>
    </xf>
    <xf numFmtId="228" fontId="0" fillId="0" borderId="0" xfId="0" applyNumberFormat="1" applyFont="1" applyAlignment="1">
      <alignment horizontal="right"/>
    </xf>
    <xf numFmtId="0" fontId="61" fillId="0" borderId="0" xfId="0" applyFont="1" applyFill="1" applyBorder="1"/>
    <xf numFmtId="0" fontId="68" fillId="0" borderId="21" xfId="0" applyFont="1" applyBorder="1" applyAlignment="1">
      <alignment horizontal="right" wrapText="1"/>
    </xf>
    <xf numFmtId="226" fontId="0" fillId="0" borderId="0" xfId="0" applyNumberFormat="1" applyFont="1" applyFill="1" applyBorder="1" applyAlignment="1">
      <alignment horizontal="left"/>
    </xf>
    <xf numFmtId="228" fontId="64" fillId="33" borderId="0" xfId="0" applyNumberFormat="1" applyFont="1" applyFill="1" applyAlignment="1">
      <alignment horizontal="right"/>
    </xf>
    <xf numFmtId="0" fontId="64" fillId="33" borderId="0" xfId="0" applyFont="1" applyFill="1"/>
    <xf numFmtId="0" fontId="68" fillId="0" borderId="21" xfId="0" applyFont="1" applyFill="1" applyBorder="1" applyAlignment="1">
      <alignment horizontal="right" wrapText="1"/>
    </xf>
    <xf numFmtId="0" fontId="62" fillId="0" borderId="1" xfId="0" applyFont="1" applyFill="1" applyBorder="1" applyAlignment="1">
      <alignment horizontal="centerContinuous"/>
    </xf>
    <xf numFmtId="228" fontId="0" fillId="0" borderId="1" xfId="0" applyNumberFormat="1" applyFont="1" applyFill="1" applyBorder="1" applyAlignment="1">
      <alignment horizontal="centerContinuous"/>
    </xf>
    <xf numFmtId="0" fontId="68" fillId="0" borderId="21" xfId="0" applyFont="1" applyFill="1" applyBorder="1" applyAlignment="1">
      <alignment horizontal="left" wrapText="1"/>
    </xf>
    <xf numFmtId="0" fontId="74" fillId="0" borderId="1" xfId="0" applyFont="1" applyBorder="1"/>
    <xf numFmtId="0" fontId="0" fillId="0" borderId="0" xfId="0" applyFont="1" applyFill="1" applyBorder="1" applyAlignment="1">
      <alignment horizontal="left"/>
    </xf>
    <xf numFmtId="0" fontId="62" fillId="0" borderId="0" xfId="0" applyFont="1" applyBorder="1" applyAlignment="1">
      <alignment horizontal="left" indent="1"/>
    </xf>
    <xf numFmtId="232" fontId="0" fillId="0" borderId="0" xfId="0" applyNumberFormat="1" applyFont="1" applyBorder="1"/>
    <xf numFmtId="232" fontId="66" fillId="0" borderId="0" xfId="0" applyNumberFormat="1" applyFont="1"/>
    <xf numFmtId="232" fontId="0" fillId="0" borderId="0" xfId="0" applyNumberFormat="1" applyFont="1"/>
    <xf numFmtId="233" fontId="0" fillId="0" borderId="0" xfId="0" applyNumberFormat="1" applyFont="1" applyFill="1" applyBorder="1" applyAlignment="1">
      <alignment horizontal="left" indent="1"/>
    </xf>
    <xf numFmtId="232" fontId="66" fillId="0" borderId="0" xfId="0" applyNumberFormat="1" applyFont="1" applyBorder="1"/>
    <xf numFmtId="230" fontId="75" fillId="0" borderId="23" xfId="0" applyNumberFormat="1" applyFont="1" applyFill="1" applyBorder="1" applyAlignment="1">
      <alignment horizontal="right"/>
    </xf>
    <xf numFmtId="0" fontId="75" fillId="0" borderId="0" xfId="0" applyFont="1" applyFill="1" applyBorder="1"/>
    <xf numFmtId="0" fontId="0" fillId="0" borderId="24" xfId="0" applyFont="1" applyBorder="1"/>
    <xf numFmtId="0" fontId="0" fillId="0" borderId="0" xfId="0" quotePrefix="1" applyFont="1"/>
    <xf numFmtId="224" fontId="0" fillId="0" borderId="0" xfId="0" applyNumberFormat="1" applyFont="1" applyBorder="1" applyAlignment="1">
      <alignment horizontal="right"/>
    </xf>
    <xf numFmtId="234" fontId="64" fillId="33" borderId="0" xfId="0" applyNumberFormat="1" applyFont="1" applyFill="1" applyAlignment="1"/>
    <xf numFmtId="234" fontId="63" fillId="33" borderId="0" xfId="0" applyNumberFormat="1" applyFont="1" applyFill="1" applyAlignment="1"/>
    <xf numFmtId="0" fontId="76" fillId="35" borderId="0" xfId="0" applyFont="1" applyFill="1" applyAlignment="1">
      <alignment horizontal="left"/>
    </xf>
    <xf numFmtId="0" fontId="76" fillId="35" borderId="0" xfId="0" applyFont="1" applyFill="1" applyAlignment="1">
      <alignment horizontal="right"/>
    </xf>
    <xf numFmtId="0" fontId="77" fillId="35" borderId="0" xfId="0" applyFont="1" applyFill="1"/>
    <xf numFmtId="0" fontId="76" fillId="35" borderId="0" xfId="0" applyFont="1" applyFill="1" applyBorder="1" applyAlignment="1">
      <alignment horizontal="right"/>
    </xf>
    <xf numFmtId="0" fontId="77" fillId="35" borderId="0" xfId="0" applyFont="1" applyFill="1" applyAlignment="1">
      <alignment horizontal="left"/>
    </xf>
    <xf numFmtId="0" fontId="62" fillId="35" borderId="0" xfId="0" applyFont="1" applyFill="1" applyBorder="1"/>
    <xf numFmtId="0" fontId="0" fillId="35" borderId="0" xfId="0" applyFont="1" applyFill="1" applyBorder="1"/>
    <xf numFmtId="9" fontId="78" fillId="0" borderId="0" xfId="0" applyNumberFormat="1" applyFont="1" applyFill="1"/>
    <xf numFmtId="227" fontId="79" fillId="0" borderId="0" xfId="0" applyNumberFormat="1" applyFont="1" applyFill="1"/>
    <xf numFmtId="0" fontId="80" fillId="0" borderId="0" xfId="0" quotePrefix="1" applyFont="1"/>
    <xf numFmtId="0" fontId="75" fillId="0" borderId="0" xfId="0" applyFont="1"/>
    <xf numFmtId="226" fontId="63" fillId="33" borderId="0" xfId="0" applyNumberFormat="1" applyFont="1" applyFill="1"/>
    <xf numFmtId="0" fontId="0" fillId="0" borderId="26" xfId="0" applyFont="1" applyBorder="1"/>
    <xf numFmtId="199" fontId="0" fillId="0" borderId="26" xfId="0" applyNumberFormat="1" applyFont="1" applyBorder="1"/>
    <xf numFmtId="0" fontId="0" fillId="0" borderId="26" xfId="0" applyFont="1" applyFill="1" applyBorder="1"/>
    <xf numFmtId="224" fontId="0" fillId="0" borderId="23" xfId="0" applyNumberFormat="1" applyFont="1" applyBorder="1"/>
    <xf numFmtId="0" fontId="0" fillId="0" borderId="23" xfId="0" applyFont="1" applyBorder="1"/>
    <xf numFmtId="224" fontId="0" fillId="0" borderId="28" xfId="0" applyNumberFormat="1" applyFont="1" applyBorder="1"/>
    <xf numFmtId="0" fontId="0" fillId="0" borderId="26" xfId="0" applyBorder="1"/>
    <xf numFmtId="226" fontId="0" fillId="0" borderId="27" xfId="0" applyNumberFormat="1" applyFont="1" applyFill="1" applyBorder="1" applyAlignment="1">
      <alignment horizontal="left"/>
    </xf>
    <xf numFmtId="226" fontId="0" fillId="0" borderId="23" xfId="0" applyNumberFormat="1" applyFont="1" applyFill="1" applyBorder="1" applyAlignment="1">
      <alignment horizontal="left"/>
    </xf>
    <xf numFmtId="0" fontId="0" fillId="0" borderId="23" xfId="0" applyBorder="1"/>
    <xf numFmtId="224" fontId="0" fillId="0" borderId="23" xfId="0" applyNumberFormat="1" applyFont="1" applyBorder="1" applyAlignment="1">
      <alignment horizontal="right"/>
    </xf>
    <xf numFmtId="0" fontId="81" fillId="33" borderId="0" xfId="0" applyFont="1" applyFill="1"/>
    <xf numFmtId="0" fontId="68" fillId="0" borderId="0" xfId="0" applyFont="1" applyFill="1" applyBorder="1" applyAlignment="1">
      <alignment horizontal="right" wrapText="1"/>
    </xf>
    <xf numFmtId="224" fontId="0" fillId="0" borderId="0" xfId="0" applyNumberFormat="1"/>
    <xf numFmtId="226" fontId="0" fillId="0" borderId="0" xfId="0" applyNumberFormat="1" applyFont="1"/>
    <xf numFmtId="237" fontId="0" fillId="0" borderId="0" xfId="0" applyNumberFormat="1" applyFont="1"/>
    <xf numFmtId="231" fontId="62" fillId="0" borderId="0" xfId="0" applyNumberFormat="1" applyFont="1"/>
    <xf numFmtId="0" fontId="0" fillId="0" borderId="0" xfId="0" applyAlignment="1">
      <alignment horizontal="left" indent="1"/>
    </xf>
    <xf numFmtId="0" fontId="62" fillId="0" borderId="0" xfId="0" applyFont="1" applyAlignment="1">
      <alignment horizontal="left" indent="1"/>
    </xf>
    <xf numFmtId="234" fontId="63" fillId="33" borderId="0" xfId="0" applyNumberFormat="1" applyFont="1" applyFill="1" applyAlignment="1">
      <alignment horizontal="right"/>
    </xf>
    <xf numFmtId="0" fontId="74" fillId="0" borderId="21" xfId="0" applyFont="1" applyBorder="1"/>
    <xf numFmtId="0" fontId="0" fillId="0" borderId="21" xfId="0" applyBorder="1"/>
    <xf numFmtId="228" fontId="0" fillId="0" borderId="0" xfId="0" applyNumberFormat="1" applyFont="1"/>
    <xf numFmtId="0" fontId="68" fillId="0" borderId="0" xfId="0" applyFont="1" applyBorder="1" applyAlignment="1">
      <alignment horizontal="right" wrapText="1"/>
    </xf>
    <xf numFmtId="0" fontId="0" fillId="0" borderId="0" xfId="0" applyFill="1"/>
    <xf numFmtId="228" fontId="64" fillId="0" borderId="0" xfId="0" applyNumberFormat="1" applyFont="1" applyFill="1" applyAlignment="1">
      <alignment horizontal="right"/>
    </xf>
    <xf numFmtId="0" fontId="64" fillId="0" borderId="0" xfId="0" applyFont="1" applyFill="1"/>
    <xf numFmtId="234" fontId="64" fillId="0" borderId="0" xfId="0" applyNumberFormat="1" applyFont="1" applyFill="1" applyAlignment="1"/>
    <xf numFmtId="0" fontId="62" fillId="0" borderId="0" xfId="0" applyFont="1" applyAlignment="1">
      <alignment horizontal="left"/>
    </xf>
    <xf numFmtId="238" fontId="66" fillId="0" borderId="0" xfId="0" applyNumberFormat="1" applyFont="1"/>
    <xf numFmtId="239" fontId="66" fillId="0" borderId="0" xfId="0" applyNumberFormat="1" applyFont="1"/>
    <xf numFmtId="224" fontId="62" fillId="0" borderId="0" xfId="0" applyNumberFormat="1" applyFont="1"/>
    <xf numFmtId="0" fontId="68" fillId="0" borderId="0" xfId="0" applyFont="1" applyFill="1" applyBorder="1" applyAlignment="1">
      <alignment horizontal="left" wrapText="1"/>
    </xf>
    <xf numFmtId="0" fontId="0" fillId="0" borderId="0" xfId="0" applyFont="1" applyAlignment="1">
      <alignment horizontal="left"/>
    </xf>
    <xf numFmtId="200" fontId="66" fillId="0" borderId="0" xfId="0" applyNumberFormat="1" applyFont="1" applyFill="1" applyBorder="1" applyAlignment="1">
      <alignment horizontal="right"/>
    </xf>
    <xf numFmtId="200" fontId="62" fillId="0" borderId="0" xfId="0" applyNumberFormat="1" applyFont="1" applyBorder="1"/>
    <xf numFmtId="0" fontId="61" fillId="0" borderId="0" xfId="0" applyFont="1" applyBorder="1"/>
    <xf numFmtId="0" fontId="61" fillId="0" borderId="0" xfId="0" applyFont="1" applyFill="1" applyBorder="1" applyAlignment="1">
      <alignment horizontal="left"/>
    </xf>
    <xf numFmtId="0" fontId="66" fillId="35" borderId="9" xfId="0" applyNumberFormat="1" applyFont="1" applyFill="1" applyBorder="1" applyAlignment="1">
      <alignment horizontal="center"/>
    </xf>
    <xf numFmtId="2" fontId="0" fillId="0" borderId="0" xfId="0" applyNumberFormat="1" applyFont="1"/>
    <xf numFmtId="229" fontId="73" fillId="0" borderId="1" xfId="0" applyNumberFormat="1" applyFont="1" applyFill="1" applyBorder="1" applyAlignment="1">
      <alignment horizontal="center"/>
    </xf>
    <xf numFmtId="0" fontId="98" fillId="0" borderId="26" xfId="0" applyFont="1" applyBorder="1"/>
    <xf numFmtId="0" fontId="99" fillId="0" borderId="0" xfId="0" applyFont="1" applyBorder="1"/>
    <xf numFmtId="230" fontId="0" fillId="0" borderId="0" xfId="0" applyNumberFormat="1" applyFill="1" applyAlignment="1">
      <alignment horizontal="center"/>
    </xf>
    <xf numFmtId="0" fontId="97" fillId="32" borderId="0" xfId="0" applyNumberFormat="1" applyFont="1" applyFill="1" applyBorder="1" applyAlignment="1">
      <alignment horizontal="center" wrapText="1"/>
    </xf>
    <xf numFmtId="0" fontId="67" fillId="32" borderId="0" xfId="0" applyNumberFormat="1" applyFont="1" applyFill="1" applyBorder="1" applyAlignment="1">
      <alignment horizontal="center" wrapText="1"/>
    </xf>
    <xf numFmtId="0" fontId="70" fillId="32" borderId="0" xfId="0" applyNumberFormat="1" applyFont="1" applyFill="1" applyBorder="1" applyAlignment="1">
      <alignment horizontal="center"/>
    </xf>
    <xf numFmtId="0" fontId="67" fillId="32" borderId="0" xfId="0" applyNumberFormat="1" applyFont="1" applyFill="1" applyBorder="1" applyAlignment="1">
      <alignment horizontal="center"/>
    </xf>
    <xf numFmtId="230" fontId="67" fillId="32" borderId="0" xfId="0" applyNumberFormat="1" applyFont="1" applyFill="1" applyBorder="1" applyAlignment="1">
      <alignment horizontal="center"/>
    </xf>
    <xf numFmtId="7" fontId="70" fillId="32" borderId="0" xfId="0" applyNumberFormat="1" applyFont="1" applyFill="1" applyBorder="1" applyAlignment="1">
      <alignment horizontal="center"/>
    </xf>
    <xf numFmtId="230" fontId="1" fillId="32" borderId="25" xfId="0" applyNumberFormat="1" applyFont="1" applyFill="1" applyBorder="1" applyAlignment="1">
      <alignment horizontal="center"/>
    </xf>
    <xf numFmtId="0" fontId="100" fillId="35" borderId="0" xfId="0" applyFont="1" applyFill="1" applyAlignment="1">
      <alignment horizontal="left"/>
    </xf>
    <xf numFmtId="0" fontId="100" fillId="35" borderId="0" xfId="0" applyFont="1" applyFill="1" applyAlignment="1">
      <alignment horizontal="right"/>
    </xf>
    <xf numFmtId="0" fontId="100" fillId="35" borderId="0" xfId="0" applyFont="1" applyFill="1"/>
    <xf numFmtId="0" fontId="100" fillId="35" borderId="0" xfId="0" applyFont="1" applyFill="1" applyBorder="1" applyAlignment="1">
      <alignment horizontal="right"/>
    </xf>
    <xf numFmtId="0" fontId="100" fillId="35" borderId="0" xfId="0" applyFont="1" applyFill="1" applyBorder="1"/>
    <xf numFmtId="236" fontId="100" fillId="35" borderId="0" xfId="0" applyNumberFormat="1" applyFont="1" applyFill="1" applyBorder="1" applyAlignment="1">
      <alignment horizontal="right"/>
    </xf>
    <xf numFmtId="231" fontId="77" fillId="0" borderId="0" xfId="0" applyNumberFormat="1" applyFont="1" applyBorder="1"/>
    <xf numFmtId="231" fontId="77" fillId="0" borderId="0" xfId="0" applyNumberFormat="1" applyFont="1"/>
    <xf numFmtId="7" fontId="101" fillId="32" borderId="0" xfId="0" applyNumberFormat="1" applyFont="1" applyFill="1" applyBorder="1" applyAlignment="1">
      <alignment horizontal="center"/>
    </xf>
    <xf numFmtId="0" fontId="64" fillId="32" borderId="0" xfId="0" applyNumberFormat="1" applyFont="1" applyFill="1" applyBorder="1"/>
    <xf numFmtId="0" fontId="64" fillId="34" borderId="0" xfId="0" applyNumberFormat="1" applyFont="1" applyFill="1" applyBorder="1" applyAlignment="1"/>
    <xf numFmtId="232" fontId="64" fillId="0" borderId="0" xfId="0" applyNumberFormat="1" applyFont="1" applyBorder="1"/>
    <xf numFmtId="0" fontId="64" fillId="0" borderId="0" xfId="0" applyFont="1" applyBorder="1"/>
    <xf numFmtId="0" fontId="64" fillId="32" borderId="0" xfId="0" applyNumberFormat="1" applyFont="1" applyFill="1"/>
    <xf numFmtId="0" fontId="64" fillId="32" borderId="1" xfId="0" applyNumberFormat="1" applyFont="1" applyFill="1" applyBorder="1"/>
    <xf numFmtId="0" fontId="0" fillId="32" borderId="0" xfId="0" applyFill="1"/>
    <xf numFmtId="0" fontId="0" fillId="32" borderId="0" xfId="0" applyFill="1" applyBorder="1"/>
    <xf numFmtId="0" fontId="0" fillId="32" borderId="1" xfId="0" applyFill="1" applyBorder="1"/>
    <xf numFmtId="232" fontId="63" fillId="0" borderId="0" xfId="0" applyNumberFormat="1" applyFont="1" applyBorder="1"/>
    <xf numFmtId="232" fontId="64" fillId="32" borderId="0" xfId="0" applyNumberFormat="1" applyFont="1" applyFill="1" applyBorder="1"/>
    <xf numFmtId="231" fontId="64" fillId="0" borderId="0" xfId="0" applyNumberFormat="1" applyFont="1" applyBorder="1"/>
    <xf numFmtId="200" fontId="64" fillId="0" borderId="0" xfId="0" applyNumberFormat="1" applyFont="1" applyBorder="1"/>
    <xf numFmtId="231" fontId="63" fillId="0" borderId="0" xfId="0" applyNumberFormat="1" applyFont="1" applyFill="1" applyBorder="1" applyAlignment="1">
      <alignment horizontal="right"/>
    </xf>
    <xf numFmtId="226" fontId="63" fillId="35" borderId="1" xfId="0" applyNumberFormat="1" applyFont="1" applyFill="1" applyBorder="1" applyAlignment="1">
      <alignment horizontal="right"/>
    </xf>
    <xf numFmtId="226" fontId="81" fillId="0" borderId="1" xfId="0" applyNumberFormat="1" applyFont="1" applyFill="1" applyBorder="1" applyAlignment="1">
      <alignment horizontal="right"/>
    </xf>
    <xf numFmtId="230" fontId="81" fillId="0" borderId="23" xfId="0" applyNumberFormat="1" applyFont="1" applyFill="1" applyBorder="1" applyAlignment="1">
      <alignment horizontal="right"/>
    </xf>
    <xf numFmtId="0" fontId="64" fillId="0" borderId="0" xfId="0" applyFont="1"/>
    <xf numFmtId="226" fontId="63" fillId="35" borderId="0" xfId="0" applyNumberFormat="1" applyFont="1" applyFill="1" applyBorder="1" applyAlignment="1">
      <alignment horizontal="right"/>
    </xf>
    <xf numFmtId="14" fontId="81" fillId="0" borderId="23" xfId="0" applyNumberFormat="1" applyFont="1" applyFill="1" applyBorder="1" applyAlignment="1">
      <alignment horizontal="right"/>
    </xf>
    <xf numFmtId="220" fontId="64" fillId="0" borderId="0" xfId="0" applyNumberFormat="1" applyFont="1"/>
    <xf numFmtId="230" fontId="102" fillId="0" borderId="1" xfId="0" applyNumberFormat="1" applyFont="1" applyBorder="1"/>
    <xf numFmtId="221" fontId="64" fillId="0" borderId="0" xfId="0" applyNumberFormat="1" applyFont="1" applyBorder="1"/>
    <xf numFmtId="199" fontId="64" fillId="0" borderId="0" xfId="0" applyNumberFormat="1" applyFont="1"/>
    <xf numFmtId="7" fontId="64" fillId="0" borderId="0" xfId="0" applyNumberFormat="1" applyFont="1" applyFill="1"/>
    <xf numFmtId="221" fontId="64" fillId="0" borderId="0" xfId="0" applyNumberFormat="1" applyFont="1"/>
    <xf numFmtId="7" fontId="64" fillId="0" borderId="0" xfId="0" applyNumberFormat="1" applyFont="1"/>
    <xf numFmtId="0" fontId="63" fillId="31" borderId="20" xfId="0" applyFont="1" applyFill="1" applyBorder="1"/>
    <xf numFmtId="200" fontId="64" fillId="0" borderId="0" xfId="0" applyNumberFormat="1" applyFont="1" applyFill="1" applyBorder="1"/>
    <xf numFmtId="213" fontId="63" fillId="0" borderId="2" xfId="0" applyNumberFormat="1" applyFont="1" applyBorder="1"/>
    <xf numFmtId="221" fontId="63" fillId="0" borderId="0" xfId="0" applyNumberFormat="1" applyFont="1" applyBorder="1"/>
    <xf numFmtId="220" fontId="64" fillId="0" borderId="0" xfId="0" applyNumberFormat="1" applyFont="1" applyBorder="1"/>
    <xf numFmtId="230" fontId="102" fillId="0" borderId="22" xfId="0" applyNumberFormat="1" applyFont="1" applyFill="1" applyBorder="1" applyAlignment="1"/>
    <xf numFmtId="7" fontId="103" fillId="0" borderId="0" xfId="0" applyNumberFormat="1" applyFont="1" applyFill="1"/>
    <xf numFmtId="223" fontId="64" fillId="0" borderId="0" xfId="0" applyNumberFormat="1" applyFont="1"/>
    <xf numFmtId="230" fontId="103" fillId="0" borderId="0" xfId="0" applyNumberFormat="1" applyFont="1" applyFill="1"/>
    <xf numFmtId="235" fontId="79" fillId="0" borderId="0" xfId="0" applyNumberFormat="1" applyFont="1" applyFill="1"/>
    <xf numFmtId="224" fontId="64" fillId="0" borderId="0" xfId="0" applyNumberFormat="1" applyFont="1" applyFill="1"/>
    <xf numFmtId="231" fontId="64" fillId="0" borderId="0" xfId="0" applyNumberFormat="1" applyFont="1" applyFill="1"/>
    <xf numFmtId="231" fontId="64" fillId="0" borderId="0" xfId="0" applyNumberFormat="1" applyFont="1"/>
    <xf numFmtId="231" fontId="64" fillId="0" borderId="0" xfId="0" applyNumberFormat="1" applyFont="1" applyFill="1" applyBorder="1" applyAlignment="1"/>
    <xf numFmtId="232" fontId="64" fillId="0" borderId="1" xfId="0" applyNumberFormat="1" applyFont="1" applyBorder="1"/>
    <xf numFmtId="232" fontId="64" fillId="0" borderId="1" xfId="0" applyNumberFormat="1" applyFont="1" applyFill="1" applyBorder="1" applyAlignment="1"/>
    <xf numFmtId="224" fontId="63" fillId="0" borderId="0" xfId="0" applyNumberFormat="1" applyFont="1" applyBorder="1"/>
    <xf numFmtId="213" fontId="63" fillId="0" borderId="0" xfId="0" applyNumberFormat="1" applyFont="1" applyBorder="1"/>
    <xf numFmtId="222" fontId="64" fillId="0" borderId="0" xfId="0" applyNumberFormat="1" applyFont="1"/>
    <xf numFmtId="228" fontId="64" fillId="0" borderId="0" xfId="0" applyNumberFormat="1" applyFont="1" applyAlignment="1">
      <alignment horizontal="right"/>
    </xf>
  </cellXfs>
  <cellStyles count="212">
    <cellStyle name="$" xfId="1"/>
    <cellStyle name="$m" xfId="2"/>
    <cellStyle name="$q" xfId="3"/>
    <cellStyle name="$q*" xfId="4"/>
    <cellStyle name="$q_valuation" xfId="5"/>
    <cellStyle name="$qA" xfId="6"/>
    <cellStyle name="$qRange" xfId="7"/>
    <cellStyle name="%" xfId="8"/>
    <cellStyle name="******************************************" xfId="9"/>
    <cellStyle name="10Q" xfId="188"/>
    <cellStyle name="2 Decimal Places_MA Software Comps - List_AccretionDilution OTGS v16.xls Chart 1" xfId="10"/>
    <cellStyle name="20% - Accent1 2" xfId="11"/>
    <cellStyle name="20% - Accent2 2" xfId="12"/>
    <cellStyle name="20% - Accent3 2" xfId="13"/>
    <cellStyle name="20% - Accent4 2" xfId="14"/>
    <cellStyle name="20% - Accent5 2" xfId="15"/>
    <cellStyle name="20% - Accent6 2" xfId="16"/>
    <cellStyle name="40% - Accent1 2" xfId="17"/>
    <cellStyle name="40% - Accent2 2" xfId="18"/>
    <cellStyle name="40% - Accent3 2" xfId="19"/>
    <cellStyle name="40% - Accent4 2" xfId="20"/>
    <cellStyle name="40% - Accent5 2" xfId="21"/>
    <cellStyle name="40% - Accent6 2" xfId="22"/>
    <cellStyle name="60% - Accent1 2" xfId="23"/>
    <cellStyle name="60% - Accent2 2" xfId="24"/>
    <cellStyle name="60% - Accent3 2" xfId="25"/>
    <cellStyle name="60% - Accent4 2" xfId="26"/>
    <cellStyle name="60% - Accent5 2" xfId="27"/>
    <cellStyle name="60% - Accent6 2" xfId="28"/>
    <cellStyle name="Accent1 2" xfId="29"/>
    <cellStyle name="Accent2 2" xfId="30"/>
    <cellStyle name="Accent3 2" xfId="31"/>
    <cellStyle name="Accent4 2" xfId="32"/>
    <cellStyle name="Accent5 2" xfId="33"/>
    <cellStyle name="Accent6 2" xfId="34"/>
    <cellStyle name="AFE" xfId="35"/>
    <cellStyle name="Bad 2" xfId="36"/>
    <cellStyle name="Balance" xfId="37"/>
    <cellStyle name="BalanceSheet" xfId="38"/>
    <cellStyle name="Body_$Numeric" xfId="39"/>
    <cellStyle name="Bold Header" xfId="40"/>
    <cellStyle name="Calculation 2" xfId="41"/>
    <cellStyle name="CashFlow" xfId="42"/>
    <cellStyle name="ChartingText" xfId="189"/>
    <cellStyle name="Check" xfId="43"/>
    <cellStyle name="Check Cell 2" xfId="44"/>
    <cellStyle name="CHPTop" xfId="190"/>
    <cellStyle name="ColHeading" xfId="45"/>
    <cellStyle name="colheadleft" xfId="46"/>
    <cellStyle name="colheadright" xfId="47"/>
    <cellStyle name="ColumnHeaderNormal" xfId="191"/>
    <cellStyle name="Comma 2" xfId="48"/>
    <cellStyle name="Comma0" xfId="49"/>
    <cellStyle name="Comma2" xfId="50"/>
    <cellStyle name="Company" xfId="51"/>
    <cellStyle name="CurRatio" xfId="52"/>
    <cellStyle name="Currency--" xfId="192"/>
    <cellStyle name="Currency [1]" xfId="53"/>
    <cellStyle name="Currency [2]" xfId="54"/>
    <cellStyle name="Currency0" xfId="55"/>
    <cellStyle name="Currency2" xfId="56"/>
    <cellStyle name="d_yield" xfId="57"/>
    <cellStyle name="d_yield_CW's MAKER MODEL" xfId="58"/>
    <cellStyle name="d_yield_valuation" xfId="59"/>
    <cellStyle name="Date [d-mmm-yy]" xfId="60"/>
    <cellStyle name="Date [mm-dd-yy]" xfId="193"/>
    <cellStyle name="Date [mm-dd-yyyy]" xfId="194"/>
    <cellStyle name="Date [mm-d-yyyy]" xfId="195"/>
    <cellStyle name="Date [mmm-d-yyyy]" xfId="61"/>
    <cellStyle name="Date [mmm-yyyy]" xfId="62"/>
    <cellStyle name="Dates" xfId="63"/>
    <cellStyle name="DateYear" xfId="64"/>
    <cellStyle name="Dezimal_Capital expenditure planning FY 2000" xfId="65"/>
    <cellStyle name="Dollar" xfId="66"/>
    <cellStyle name="Dollars" xfId="67"/>
    <cellStyle name="DollarWhole" xfId="68"/>
    <cellStyle name="eps" xfId="69"/>
    <cellStyle name="eps$" xfId="70"/>
    <cellStyle name="eps$A" xfId="71"/>
    <cellStyle name="eps$E" xfId="72"/>
    <cellStyle name="eps_CW's MAKER MODEL" xfId="73"/>
    <cellStyle name="epsA" xfId="74"/>
    <cellStyle name="EPSActual" xfId="75"/>
    <cellStyle name="epsE" xfId="76"/>
    <cellStyle name="EPSEstimate" xfId="77"/>
    <cellStyle name="Euro" xfId="78"/>
    <cellStyle name="Explanatory Text 2" xfId="79"/>
    <cellStyle name="fy_eps$" xfId="80"/>
    <cellStyle name="g_rate" xfId="81"/>
    <cellStyle name="g_rate_CW's MAKER MODEL" xfId="82"/>
    <cellStyle name="g_rate_valuation" xfId="83"/>
    <cellStyle name="General" xfId="84"/>
    <cellStyle name="Good 2" xfId="85"/>
    <cellStyle name="GrowthRate" xfId="86"/>
    <cellStyle name="GrowthSeq" xfId="87"/>
    <cellStyle name="Hard Number Input" xfId="88"/>
    <cellStyle name="Heading 1 2" xfId="89"/>
    <cellStyle name="Heading 2 2" xfId="90"/>
    <cellStyle name="Heading 3 2" xfId="91"/>
    <cellStyle name="Heading 4 2" xfId="92"/>
    <cellStyle name="Historical Number" xfId="93"/>
    <cellStyle name="Hyperlink_Accretion Dilution Training Unprotected" xfId="187"/>
    <cellStyle name="iemens" xfId="94"/>
    <cellStyle name="Income" xfId="95"/>
    <cellStyle name="IncomeStatement" xfId="96"/>
    <cellStyle name="Input 2" xfId="97"/>
    <cellStyle name="Input Fixed [0]" xfId="98"/>
    <cellStyle name="Integer" xfId="99"/>
    <cellStyle name="Inverse Header" xfId="100"/>
    <cellStyle name="Invisible" xfId="196"/>
    <cellStyle name="Item" xfId="101"/>
    <cellStyle name="ItemTypeClass" xfId="102"/>
    <cellStyle name="Linked Cell 2" xfId="103"/>
    <cellStyle name="LTGR" xfId="104"/>
    <cellStyle name="m" xfId="105"/>
    <cellStyle name="m$" xfId="106"/>
    <cellStyle name="m/d/yy" xfId="197"/>
    <cellStyle name="m_CW's MAKER MODEL" xfId="107"/>
    <cellStyle name="m_valuation" xfId="108"/>
    <cellStyle name="Margin" xfId="109"/>
    <cellStyle name="Margins" xfId="110"/>
    <cellStyle name="mm" xfId="111"/>
    <cellStyle name="Multiple" xfId="112"/>
    <cellStyle name="MyStyle" xfId="186"/>
    <cellStyle name="NA is zero" xfId="113"/>
    <cellStyle name="Neutral 2" xfId="114"/>
    <cellStyle name="NewColumnHeaderNormal" xfId="198"/>
    <cellStyle name="NewSectionHeaderNormal" xfId="199"/>
    <cellStyle name="NewTitleNormal" xfId="200"/>
    <cellStyle name="Normal" xfId="0" builtinId="0"/>
    <cellStyle name="Normal--" xfId="201"/>
    <cellStyle name="Normal [0]" xfId="115"/>
    <cellStyle name="Normal [1]" xfId="116"/>
    <cellStyle name="Normal [2]" xfId="117"/>
    <cellStyle name="Normal [3]" xfId="118"/>
    <cellStyle name="Normal 2" xfId="119"/>
    <cellStyle name="Normal Bold" xfId="120"/>
    <cellStyle name="Normal Pct" xfId="121"/>
    <cellStyle name="NormalX" xfId="122"/>
    <cellStyle name="Note 2" xfId="123"/>
    <cellStyle name="NPPESalesPct" xfId="124"/>
    <cellStyle name="Number" xfId="125"/>
    <cellStyle name="NWI%S" xfId="126"/>
    <cellStyle name="Output 2" xfId="127"/>
    <cellStyle name="P/E" xfId="128"/>
    <cellStyle name="Palatino" xfId="129"/>
    <cellStyle name="pc1" xfId="130"/>
    <cellStyle name="pe" xfId="131"/>
    <cellStyle name="PE/LTGR" xfId="132"/>
    <cellStyle name="PEG" xfId="133"/>
    <cellStyle name="Percent [0]" xfId="134"/>
    <cellStyle name="Percent [1]" xfId="135"/>
    <cellStyle name="Percent [2]" xfId="136"/>
    <cellStyle name="PercentChange" xfId="137"/>
    <cellStyle name="PercentPresentation" xfId="138"/>
    <cellStyle name="PerShare" xfId="139"/>
    <cellStyle name="POPS" xfId="140"/>
    <cellStyle name="Presentation" xfId="141"/>
    <cellStyle name="PresentationZero" xfId="142"/>
    <cellStyle name="price" xfId="143"/>
    <cellStyle name="q" xfId="144"/>
    <cellStyle name="q_CW's MAKER MODEL" xfId="145"/>
    <cellStyle name="QEPS-h" xfId="146"/>
    <cellStyle name="QEPS-H1" xfId="147"/>
    <cellStyle name="qRange" xfId="148"/>
    <cellStyle name="range" xfId="149"/>
    <cellStyle name="RatioX" xfId="150"/>
    <cellStyle name="Red font" xfId="202"/>
    <cellStyle name="Report" xfId="151"/>
    <cellStyle name="Right" xfId="152"/>
    <cellStyle name="SectionHeaderNormal" xfId="203"/>
    <cellStyle name="SectionHeading" xfId="153"/>
    <cellStyle name="Shares" xfId="154"/>
    <cellStyle name="StockPrice" xfId="155"/>
    <cellStyle name="Style 1" xfId="156"/>
    <cellStyle name="Style 21" xfId="157"/>
    <cellStyle name="Style 22" xfId="158"/>
    <cellStyle name="Style 23" xfId="159"/>
    <cellStyle name="Style 24" xfId="160"/>
    <cellStyle name="Style 26" xfId="161"/>
    <cellStyle name="Style 27" xfId="162"/>
    <cellStyle name="Style 34" xfId="163"/>
    <cellStyle name="Style 37" xfId="164"/>
    <cellStyle name="Style 63" xfId="165"/>
    <cellStyle name="SubDollar" xfId="166"/>
    <cellStyle name="SubGrowth" xfId="167"/>
    <cellStyle name="SubGrowthRate" xfId="168"/>
    <cellStyle name="SubMargins" xfId="169"/>
    <cellStyle name="SubPenetration" xfId="170"/>
    <cellStyle name="Subscribers" xfId="171"/>
    <cellStyle name="SubScript" xfId="204"/>
    <cellStyle name="SubVariable" xfId="172"/>
    <cellStyle name="SuperScript" xfId="205"/>
    <cellStyle name="tcn" xfId="173"/>
    <cellStyle name="TextBold" xfId="206"/>
    <cellStyle name="TextItalic" xfId="207"/>
    <cellStyle name="TextNormal" xfId="208"/>
    <cellStyle name="Times" xfId="209"/>
    <cellStyle name="Times [1]" xfId="174"/>
    <cellStyle name="Times [2]" xfId="175"/>
    <cellStyle name="Title 2" xfId="176"/>
    <cellStyle name="title2" xfId="177"/>
    <cellStyle name="TitleII" xfId="178"/>
    <cellStyle name="TitleNormal" xfId="210"/>
    <cellStyle name="Titles" xfId="179"/>
    <cellStyle name="TitleSub" xfId="180"/>
    <cellStyle name="tn" xfId="181"/>
    <cellStyle name="Total 2" xfId="182"/>
    <cellStyle name="Warning Text 2" xfId="183"/>
    <cellStyle name="WholeNumber" xfId="184"/>
    <cellStyle name="Year&quot;E&quot;" xfId="185"/>
    <cellStyle name="Years" xfId="211"/>
  </cellStyles>
  <dxfs count="0"/>
  <tableStyles count="0" defaultTableStyle="TableStyleMedium2" defaultPivotStyle="PivotStyleLight16"/>
  <colors>
    <mruColors>
      <color rgb="FF008000"/>
      <color rgb="FF0000FF"/>
      <color rgb="FFFFFF99"/>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barChart>
        <c:barDir val="col"/>
        <c:grouping val="stacked"/>
        <c:varyColors val="0"/>
        <c:ser>
          <c:idx val="0"/>
          <c:order val="0"/>
          <c:tx>
            <c:strRef>
              <c:f>'Football Field'!$B$1</c:f>
              <c:strCache>
                <c:ptCount val="1"/>
                <c:pt idx="0">
                  <c:v>Lower Value</c:v>
                </c:pt>
              </c:strCache>
            </c:strRef>
          </c:tx>
          <c:spPr>
            <a:noFill/>
            <a:ln>
              <a:noFill/>
            </a:ln>
          </c:spPr>
          <c:invertIfNegative val="0"/>
          <c:dLbls>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'Football Field'!$A$2:$A$7</c:f>
              <c:strCache>
                <c:ptCount val="6"/>
                <c:pt idx="0">
                  <c:v>1 YR EV/EBIT</c:v>
                </c:pt>
                <c:pt idx="1">
                  <c:v>LTM EV / EBITDA</c:v>
                </c:pt>
                <c:pt idx="2">
                  <c:v>LTM EV / EBIT</c:v>
                </c:pt>
                <c:pt idx="3">
                  <c:v>LTM P/E </c:v>
                </c:pt>
                <c:pt idx="4">
                  <c:v>1 YR P/E</c:v>
                </c:pt>
                <c:pt idx="5">
                  <c:v>PEG </c:v>
                </c:pt>
              </c:strCache>
            </c:strRef>
          </c:cat>
          <c:val>
            <c:numRef>
              <c:f>'Football Field'!$B$2:$B$7</c:f>
              <c:numCache>
                <c:formatCode>"$"#,##0.00_);\("$"#,##0.00\);@_)</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7FC1-409B-A69E-AD59753C6184}"/>
            </c:ext>
          </c:extLst>
        </c:ser>
        <c:ser>
          <c:idx val="1"/>
          <c:order val="1"/>
          <c:tx>
            <c:strRef>
              <c:f>'Football Field'!$C$1</c:f>
              <c:strCache>
                <c:ptCount val="1"/>
                <c:pt idx="0">
                  <c:v>Column Value</c:v>
                </c:pt>
              </c:strCache>
            </c:strRef>
          </c:tx>
          <c:spPr>
            <a:solidFill>
              <a:srgbClr val="8790BC"/>
            </a:solidFill>
          </c:spPr>
          <c:invertIfNegative val="0"/>
          <c:dLbls>
            <c:numFmt formatCode=";;;"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'Football Field'!$A$2:$A$7</c:f>
              <c:strCache>
                <c:ptCount val="6"/>
                <c:pt idx="0">
                  <c:v>1 YR EV/EBIT</c:v>
                </c:pt>
                <c:pt idx="1">
                  <c:v>LTM EV / EBITDA</c:v>
                </c:pt>
                <c:pt idx="2">
                  <c:v>LTM EV / EBIT</c:v>
                </c:pt>
                <c:pt idx="3">
                  <c:v>LTM P/E </c:v>
                </c:pt>
                <c:pt idx="4">
                  <c:v>1 YR P/E</c:v>
                </c:pt>
                <c:pt idx="5">
                  <c:v>PEG </c:v>
                </c:pt>
              </c:strCache>
            </c:strRef>
          </c:cat>
          <c:val>
            <c:numRef>
              <c:f>'Football Field'!$C$2:$C$7</c:f>
              <c:numCache>
                <c:formatCode>"$"#,##0.000_);\("$"#,##0.000\);@_)</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7FC1-409B-A69E-AD59753C6184}"/>
            </c:ext>
          </c:extLst>
        </c:ser>
        <c:ser>
          <c:idx val="2"/>
          <c:order val="2"/>
          <c:tx>
            <c:strRef>
              <c:f>'Football Field'!$D$1</c:f>
              <c:strCache>
                <c:ptCount val="1"/>
                <c:pt idx="0">
                  <c:v>Upper Value</c:v>
                </c:pt>
              </c:strCache>
            </c:strRef>
          </c:tx>
          <c:spPr>
            <a:noFill/>
            <a:ln>
              <a:noFill/>
            </a:ln>
          </c:spPr>
          <c:invertIfNegative val="0"/>
          <c:dLbls>
            <c:spPr>
              <a:noFill/>
              <a:ln>
                <a:noFill/>
              </a:ln>
              <a:effectLst/>
            </c:sp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'Football Field'!$A$2:$A$7</c:f>
              <c:strCache>
                <c:ptCount val="6"/>
                <c:pt idx="0">
                  <c:v>1 YR EV/EBIT</c:v>
                </c:pt>
                <c:pt idx="1">
                  <c:v>LTM EV / EBITDA</c:v>
                </c:pt>
                <c:pt idx="2">
                  <c:v>LTM EV / EBIT</c:v>
                </c:pt>
                <c:pt idx="3">
                  <c:v>LTM P/E </c:v>
                </c:pt>
                <c:pt idx="4">
                  <c:v>1 YR P/E</c:v>
                </c:pt>
                <c:pt idx="5">
                  <c:v>PEG </c:v>
                </c:pt>
              </c:strCache>
            </c:strRef>
          </c:cat>
          <c:val>
            <c:numRef>
              <c:f>'Football Field'!$D$2:$D$7</c:f>
              <c:numCache>
                <c:formatCode>"$"#,##0.00_);\("$"#,##0.00\);@_)</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2-7FC1-409B-A69E-AD59753C6184}"/>
            </c:ext>
          </c:extLst>
        </c:ser>
        <c:dLbls>
          <c:showLegendKey val="0"/>
          <c:showVal val="0"/>
          <c:showCatName val="0"/>
          <c:showSerName val="0"/>
          <c:showPercent val="0"/>
          <c:showBubbleSize val="0"/>
        </c:dLbls>
        <c:gapWidth val="75"/>
        <c:overlap val="100"/>
        <c:axId val="291755664"/>
        <c:axId val="291759976"/>
      </c:barChart>
      <c:catAx>
        <c:axId val="291755664"/>
        <c:scaling>
          <c:orientation val="minMax"/>
        </c:scaling>
        <c:delete val="0"/>
        <c:axPos val="b"/>
        <c:numFmt formatCode="General" sourceLinked="1"/>
        <c:majorTickMark val="none"/>
        <c:minorTickMark val="none"/>
        <c:tickLblPos val="nextTo"/>
        <c:crossAx val="291759976"/>
        <c:crosses val="autoZero"/>
        <c:auto val="1"/>
        <c:lblAlgn val="ctr"/>
        <c:lblOffset val="100"/>
        <c:noMultiLvlLbl val="0"/>
      </c:catAx>
      <c:valAx>
        <c:axId val="291759976"/>
        <c:scaling>
          <c:orientation val="minMax"/>
          <c:max val="11"/>
          <c:min val="1"/>
        </c:scaling>
        <c:delete val="0"/>
        <c:axPos val="l"/>
        <c:numFmt formatCode="&quot;$&quot;#,##0.00_);\(&quot;$&quot;#,##0.00\);@_)" sourceLinked="1"/>
        <c:majorTickMark val="none"/>
        <c:minorTickMark val="none"/>
        <c:tickLblPos val="nextTo"/>
        <c:spPr>
          <a:ln>
            <a:noFill/>
          </a:ln>
        </c:spPr>
        <c:crossAx val="291755664"/>
        <c:crosses val="autoZero"/>
        <c:crossBetween val="between"/>
      </c:valAx>
    </c:plotArea>
    <c:plotVisOnly val="1"/>
    <c:dispBlanksAs val="gap"/>
    <c:showDLblsOverMax val="0"/>
  </c:chart>
  <c:spPr>
    <a:ln w="0">
      <a:noFill/>
    </a:ln>
  </c:spPr>
  <c:txPr>
    <a:bodyPr/>
    <a:lstStyle/>
    <a:p>
      <a:pPr>
        <a:defRPr>
          <a:latin typeface="Bookman Old Style" pitchFamily="18" charset="0"/>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66675</xdr:colOff>
      <xdr:row>7</xdr:row>
      <xdr:rowOff>171450</xdr:rowOff>
    </xdr:from>
    <xdr:to>
      <xdr:col>9</xdr:col>
      <xdr:colOff>409575</xdr:colOff>
      <xdr:row>29</xdr:row>
      <xdr:rowOff>133350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9</xdr:col>
      <xdr:colOff>542925</xdr:colOff>
      <xdr:row>0</xdr:row>
      <xdr:rowOff>85725</xdr:rowOff>
    </xdr:from>
    <xdr:ext cx="6467475" cy="5524500"/>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8877300" y="85725"/>
          <a:ext cx="6467475" cy="55245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r>
            <a:rPr lang="en-US" sz="1100" b="1">
              <a:latin typeface="Bookman Old Style" pitchFamily="18" charset="0"/>
            </a:rPr>
            <a:t>How to use and modify this chart</a:t>
          </a:r>
        </a:p>
        <a:p>
          <a:r>
            <a:rPr lang="en-US" sz="1100" b="0" u="none">
              <a:latin typeface="Bookman Old Style" pitchFamily="18" charset="0"/>
            </a:rPr>
            <a:t>This</a:t>
          </a:r>
          <a:r>
            <a:rPr lang="en-US" sz="1100" b="0" u="none" baseline="0">
              <a:latin typeface="Bookman Old Style" pitchFamily="18" charset="0"/>
            </a:rPr>
            <a:t> is an industry standard presentation of a floating bar chart. When modifying the data, users should be aware of the following:</a:t>
          </a:r>
        </a:p>
        <a:p>
          <a:endParaRPr lang="en-US" sz="1100" b="0" u="none">
            <a:latin typeface="Bookman Old Style" pitchFamily="18" charset="0"/>
          </a:endParaRPr>
        </a:p>
        <a:p>
          <a:r>
            <a:rPr lang="en-US" sz="1100" b="0" u="sng">
              <a:latin typeface="Bookman Old Style" pitchFamily="18" charset="0"/>
            </a:rPr>
            <a:t>Values </a:t>
          </a:r>
          <a:r>
            <a:rPr lang="en-US" sz="1100" b="0" u="sng" baseline="0">
              <a:latin typeface="Bookman Old Style" pitchFamily="18" charset="0"/>
            </a:rPr>
            <a:t>on top of each bar</a:t>
          </a:r>
        </a:p>
        <a:p>
          <a:r>
            <a:rPr lang="en-US" sz="1100" b="0" u="none" baseline="0">
              <a:latin typeface="Bookman Old Style" pitchFamily="18" charset="0"/>
            </a:rPr>
            <a:t>Notice there are upper values on the top of each bar.  Accomplishing this required that the 'Upper Value' column is included in the source data. The color fill in the 'Upper Value' stack in the chart has been removed, and the data label  alignment for the 'Upper Value' stack was selected to be 'Inside Base' to create the appearance of a floating bar chart with the upper value range on the top of each bar.</a:t>
          </a:r>
        </a:p>
        <a:p>
          <a:endParaRPr lang="en-US" sz="1100" b="0" u="none" baseline="0">
            <a:latin typeface="Bookman Old Style" pitchFamily="18" charset="0"/>
          </a:endParaRPr>
        </a:p>
        <a:p>
          <a:r>
            <a:rPr lang="en-US" sz="1100" b="0" u="none" baseline="0">
              <a:latin typeface="Bookman Old Style" pitchFamily="18" charset="0"/>
            </a:rPr>
            <a:t>The same has been done for the lower value.  No labels were required for the 'Column Value' stack.</a:t>
          </a:r>
        </a:p>
        <a:p>
          <a:endParaRPr lang="en-US" sz="1100" b="0" u="none" baseline="0">
            <a:latin typeface="Bookman Old Style" pitchFamily="18" charset="0"/>
          </a:endParaRPr>
        </a:p>
        <a:p>
          <a:r>
            <a:rPr lang="en-US" sz="1100" b="0" u="sng">
              <a:latin typeface="Bookman Old Style" pitchFamily="18" charset="0"/>
            </a:rPr>
            <a:t>Hardcode maximum on Y axis</a:t>
          </a:r>
          <a:endParaRPr lang="en-US" sz="1100" b="0" u="none">
            <a:latin typeface="Bookman Old Style" pitchFamily="18" charset="0"/>
          </a:endParaRPr>
        </a:p>
        <a:p>
          <a:r>
            <a:rPr lang="en-US" sz="1100" b="0" u="none">
              <a:latin typeface="Bookman Old Style" pitchFamily="18" charset="0"/>
            </a:rPr>
            <a:t>When replacing the dummy data with your own data, you'll notice </a:t>
          </a:r>
          <a:r>
            <a:rPr lang="en-US" sz="1100" b="0">
              <a:latin typeface="Bookman Old Style" pitchFamily="18" charset="0"/>
            </a:rPr>
            <a:t>that there is a hard coded maximum y axis limit of 25. the reason for this is that</a:t>
          </a:r>
          <a:r>
            <a:rPr lang="en-US" sz="1100" b="0" baseline="0">
              <a:latin typeface="Bookman Old Style" pitchFamily="18" charset="0"/>
            </a:rPr>
            <a:t> since the </a:t>
          </a:r>
          <a:r>
            <a:rPr lang="en-US" sz="1100" b="0">
              <a:latin typeface="Bookman Old Style" pitchFamily="18" charset="0"/>
            </a:rPr>
            <a:t>'Upper Value' stack was required for the upper range labels, it requires us to hard code a maximum axis limit, rather than rely on 'auto.' In</a:t>
          </a:r>
          <a:r>
            <a:rPr lang="en-US" sz="1100" b="0" baseline="0">
              <a:latin typeface="Bookman Old Style" pitchFamily="18" charset="0"/>
            </a:rPr>
            <a:t> order to change the maximum axis limit, right click on the y axis &gt; Format Axis &gt; Axis Options &gt; Maximum &gt; Input the new desired Maximum.</a:t>
          </a:r>
        </a:p>
        <a:p>
          <a:endParaRPr lang="en-US" sz="1100" b="0" baseline="0">
            <a:latin typeface="Bookman Old Style" pitchFamily="18" charset="0"/>
          </a:endParaRPr>
        </a:p>
        <a:p>
          <a:r>
            <a:rPr lang="en-US" sz="1100" b="0" u="sng" baseline="0">
              <a:latin typeface="Bookman Old Style" pitchFamily="18" charset="0"/>
            </a:rPr>
            <a:t>Y-axis format</a:t>
          </a:r>
        </a:p>
        <a:p>
          <a:r>
            <a:rPr lang="en-US" sz="1100" b="0" baseline="0">
              <a:latin typeface="Bookman Old Style" pitchFamily="18" charset="0"/>
            </a:rPr>
            <a:t>Sometimes it is desirable to remove the $ signs from all the y-axis labels except for the top one.  In order to do this, </a:t>
          </a:r>
          <a:r>
            <a:rPr lang="en-US" sz="1100" b="0" baseline="0">
              <a:solidFill>
                <a:schemeClr val="tx1"/>
              </a:solidFill>
              <a:effectLst/>
              <a:latin typeface="Bookman Old Style" pitchFamily="18" charset="0"/>
              <a:ea typeface="+mn-ea"/>
              <a:cs typeface="+mn-cs"/>
            </a:rPr>
            <a:t>right click on the y axis &gt; Format Axis &gt; Number &gt; Custom &gt; Input the following custom code:</a:t>
          </a:r>
        </a:p>
        <a:p>
          <a:endParaRPr lang="en-US" sz="1100" b="0" baseline="0">
            <a:solidFill>
              <a:schemeClr val="tx1"/>
            </a:solidFill>
            <a:effectLst/>
            <a:latin typeface="Bookman Old Style" pitchFamily="18"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tx1"/>
              </a:solidFill>
              <a:effectLst/>
              <a:latin typeface="Bookman Old Style" pitchFamily="18" charset="0"/>
              <a:ea typeface="+mn-ea"/>
              <a:cs typeface="+mn-cs"/>
            </a:rPr>
            <a:t>[=XXX]_($#,##0.0_);(#,##0.0);_(#,##0.0_)</a:t>
          </a:r>
          <a:endParaRPr lang="en-US">
            <a:effectLst/>
            <a:latin typeface="Bookman Old Style" pitchFamily="18" charset="0"/>
          </a:endParaRPr>
        </a:p>
        <a:p>
          <a:endParaRPr lang="en-US" sz="1100" b="0" baseline="0">
            <a:latin typeface="Bookman Old Style" pitchFamily="18" charset="0"/>
          </a:endParaRPr>
        </a:p>
        <a:p>
          <a:r>
            <a:rPr lang="en-US" sz="1100" b="0" baseline="0">
              <a:latin typeface="Bookman Old Style" pitchFamily="18" charset="0"/>
            </a:rPr>
            <a:t>Where XXX is the value of the top y-axis label (usually the maximum axis limit). For the dummy chart, the syntax would be:</a:t>
          </a:r>
        </a:p>
        <a:p>
          <a:endParaRPr lang="en-US" sz="1100" b="0" baseline="0">
            <a:latin typeface="Bookman Old Style"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tx1"/>
              </a:solidFill>
              <a:effectLst/>
              <a:latin typeface="Bookman Old Style" pitchFamily="18" charset="0"/>
              <a:ea typeface="+mn-ea"/>
              <a:cs typeface="+mn-cs"/>
            </a:rPr>
            <a:t>[=25]_($#,##0.0_);(#,##0.0);_(#,##0.0_)</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Owner/LOCALS~1/Temp/Rar$DI00.921/Valuation_2010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kumar.WSP/Downloads/DataSet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al Data"/>
      <sheetName val="Forecast Drivers"/>
      <sheetName val="Results"/>
      <sheetName val="Valuation Summary"/>
    </sheetNames>
    <sheetDataSet>
      <sheetData sheetId="0" refreshError="1"/>
      <sheetData sheetId="1">
        <row r="25">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row>
        <row r="330">
          <cell r="D330">
            <v>1</v>
          </cell>
        </row>
      </sheetData>
      <sheetData sheetId="2">
        <row r="142">
          <cell r="F142">
            <v>0</v>
          </cell>
        </row>
        <row r="145">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row>
        <row r="182">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rc_ans"/>
      <sheetName val="Circ"/>
      <sheetName val="Reg 0"/>
      <sheetName val="Reg_ans"/>
      <sheetName val="CF"/>
      <sheetName val="CF_ans"/>
      <sheetName val="BoostToolkitClipBoard2010"/>
      <sheetName val="DS0"/>
      <sheetName val="DS0_ans"/>
      <sheetName val="Data Set1"/>
      <sheetName val="DataSet2"/>
      <sheetName val="DataSet3"/>
      <sheetName val="Other"/>
      <sheetName val="DataSet4"/>
      <sheetName val="Array0"/>
      <sheetName val="Array1"/>
      <sheetName val="Array2"/>
      <sheetName val="Array3"/>
      <sheetName val="Array4"/>
      <sheetName val="Array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
          <cell r="B5" t="str">
            <v>iPad</v>
          </cell>
          <cell r="C5">
            <v>500</v>
          </cell>
        </row>
        <row r="6">
          <cell r="B6" t="str">
            <v>iPod</v>
          </cell>
          <cell r="C6">
            <v>200</v>
          </cell>
        </row>
        <row r="7">
          <cell r="B7" t="str">
            <v>iPhone</v>
          </cell>
          <cell r="C7">
            <v>400</v>
          </cell>
        </row>
      </sheetData>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
  <sheetViews>
    <sheetView workbookViewId="0"/>
  </sheetViews>
  <sheetFormatPr defaultRowHeight="14.4"/>
  <sheetData>
    <row r="1" spans="1:1">
      <c r="A1">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9"/>
  <sheetViews>
    <sheetView tabSelected="1" zoomScaleNormal="100" workbookViewId="0">
      <pane xSplit="2" ySplit="7" topLeftCell="C8" activePane="bottomRight" state="frozen"/>
      <selection activeCell="C209" sqref="C209:L209"/>
      <selection pane="topRight" activeCell="C209" sqref="C209:L209"/>
      <selection pane="bottomLeft" activeCell="C209" sqref="C209:L209"/>
      <selection pane="bottomRight" activeCell="C13" sqref="C13"/>
    </sheetView>
  </sheetViews>
  <sheetFormatPr defaultColWidth="9.109375" defaultRowHeight="14.4"/>
  <cols>
    <col min="1" max="1" width="42.109375" style="11" customWidth="1"/>
    <col min="2" max="2" width="3" style="11" customWidth="1"/>
    <col min="3" max="12" width="13" style="11" customWidth="1"/>
    <col min="13" max="13" width="2.109375" style="11" customWidth="1"/>
    <col min="14" max="14" width="45" style="11" customWidth="1"/>
    <col min="15" max="22" width="9.109375" style="11"/>
    <col min="23" max="23" width="18" style="11" bestFit="1" customWidth="1"/>
    <col min="24" max="24" width="6.88671875" style="11" bestFit="1" customWidth="1"/>
    <col min="25" max="25" width="14.88671875" style="11" bestFit="1" customWidth="1"/>
    <col min="26" max="16384" width="9.109375" style="11"/>
  </cols>
  <sheetData>
    <row r="1" spans="1:26" ht="21">
      <c r="A1" s="53" t="s">
        <v>80</v>
      </c>
      <c r="B1" s="19"/>
      <c r="C1" s="19"/>
      <c r="D1" s="19"/>
      <c r="E1" s="20"/>
      <c r="F1" s="19"/>
      <c r="G1" s="19"/>
      <c r="H1" s="19"/>
      <c r="I1" s="19"/>
      <c r="J1" s="19"/>
      <c r="K1" s="19"/>
      <c r="L1" s="19"/>
      <c r="M1" s="8"/>
    </row>
    <row r="2" spans="1:26" ht="16.2">
      <c r="M2" s="8"/>
      <c r="N2" s="122" t="s">
        <v>0</v>
      </c>
    </row>
    <row r="3" spans="1:26" ht="18.75" customHeight="1" thickBot="1">
      <c r="A3" s="27" t="s">
        <v>161</v>
      </c>
      <c r="B3" s="27"/>
      <c r="C3" s="27"/>
      <c r="D3" s="27"/>
      <c r="E3" s="27"/>
      <c r="F3" s="27"/>
      <c r="G3" s="27"/>
      <c r="H3" s="27"/>
      <c r="I3" s="27"/>
      <c r="J3" s="27"/>
      <c r="K3" s="27"/>
      <c r="L3" s="27"/>
    </row>
    <row r="4" spans="1:26" ht="15.9" customHeight="1">
      <c r="A4" s="78" t="s">
        <v>134</v>
      </c>
      <c r="C4" s="63"/>
    </row>
    <row r="5" spans="1:26" ht="15.9" customHeight="1">
      <c r="B5" s="28"/>
      <c r="C5" s="120"/>
      <c r="D5" s="120"/>
      <c r="E5" s="120"/>
      <c r="F5" s="120"/>
      <c r="G5" s="120"/>
      <c r="H5" s="120"/>
      <c r="I5" s="120"/>
      <c r="J5" s="120"/>
      <c r="K5" s="120"/>
      <c r="L5" s="120"/>
    </row>
    <row r="6" spans="1:26" ht="28.8">
      <c r="A6" s="11" t="s">
        <v>3</v>
      </c>
      <c r="B6" s="77"/>
      <c r="C6" s="124" t="s">
        <v>159</v>
      </c>
      <c r="D6" s="124" t="s">
        <v>160</v>
      </c>
      <c r="E6" s="124" t="s">
        <v>33</v>
      </c>
      <c r="F6" s="124" t="s">
        <v>100</v>
      </c>
      <c r="G6" s="124" t="s">
        <v>175</v>
      </c>
      <c r="H6" s="124" t="s">
        <v>177</v>
      </c>
      <c r="I6" s="124"/>
      <c r="J6" s="124"/>
      <c r="K6" s="124"/>
      <c r="L6" s="125"/>
    </row>
    <row r="7" spans="1:26" ht="15.9" customHeight="1">
      <c r="A7" s="11" t="s">
        <v>2</v>
      </c>
      <c r="B7" s="64"/>
      <c r="C7" s="126" t="s">
        <v>1</v>
      </c>
      <c r="D7" s="126" t="s">
        <v>172</v>
      </c>
      <c r="E7" s="126" t="s">
        <v>173</v>
      </c>
      <c r="F7" s="126" t="s">
        <v>174</v>
      </c>
      <c r="G7" s="126" t="s">
        <v>176</v>
      </c>
      <c r="H7" s="126" t="s">
        <v>178</v>
      </c>
      <c r="I7" s="126"/>
      <c r="J7" s="126"/>
      <c r="K7" s="126"/>
      <c r="L7" s="127"/>
    </row>
    <row r="8" spans="1:26" ht="15.9" customHeight="1">
      <c r="A8" s="11" t="s">
        <v>84</v>
      </c>
      <c r="C8" s="128">
        <v>41639</v>
      </c>
      <c r="D8" s="128"/>
      <c r="E8" s="128"/>
      <c r="F8" s="128"/>
      <c r="G8" s="128"/>
      <c r="H8" s="128"/>
      <c r="I8" s="128"/>
      <c r="J8" s="128"/>
      <c r="K8" s="128"/>
      <c r="L8" s="128"/>
    </row>
    <row r="9" spans="1:26" ht="15.9" customHeight="1">
      <c r="A9" s="11" t="s">
        <v>22</v>
      </c>
      <c r="B9" s="17"/>
      <c r="C9" s="128">
        <v>41455</v>
      </c>
      <c r="D9" s="128"/>
      <c r="E9" s="128"/>
      <c r="F9" s="128"/>
      <c r="G9" s="128"/>
      <c r="H9" s="128"/>
      <c r="I9" s="128"/>
      <c r="J9" s="128"/>
      <c r="K9" s="128"/>
      <c r="L9" s="128"/>
    </row>
    <row r="10" spans="1:26" ht="15.9" customHeight="1">
      <c r="A10" s="11" t="s">
        <v>96</v>
      </c>
      <c r="B10" s="8"/>
      <c r="C10" s="118" t="s">
        <v>181</v>
      </c>
      <c r="D10" s="118" t="s">
        <v>97</v>
      </c>
      <c r="E10" s="118" t="s">
        <v>97</v>
      </c>
      <c r="F10" s="118" t="s">
        <v>97</v>
      </c>
      <c r="G10" s="118" t="s">
        <v>97</v>
      </c>
      <c r="H10" s="118" t="s">
        <v>97</v>
      </c>
      <c r="I10" s="118" t="s">
        <v>97</v>
      </c>
      <c r="J10" s="118" t="s">
        <v>97</v>
      </c>
      <c r="K10" s="118" t="s">
        <v>97</v>
      </c>
      <c r="L10" s="118" t="s">
        <v>97</v>
      </c>
    </row>
    <row r="11" spans="1:26" ht="15.9" customHeight="1">
      <c r="A11" s="11" t="s">
        <v>4</v>
      </c>
      <c r="C11" s="129">
        <v>5.56</v>
      </c>
      <c r="D11" s="129"/>
      <c r="E11" s="129"/>
      <c r="F11" s="129"/>
      <c r="G11" s="139"/>
      <c r="H11" s="139"/>
      <c r="I11" s="139"/>
      <c r="J11" s="139"/>
      <c r="K11" s="139"/>
      <c r="L11" s="129"/>
    </row>
    <row r="12" spans="1:26" customFormat="1" ht="15.9" customHeight="1">
      <c r="A12" t="s">
        <v>83</v>
      </c>
      <c r="C12" s="130">
        <v>41754</v>
      </c>
      <c r="D12" s="123">
        <f>$C$12</f>
        <v>41754</v>
      </c>
      <c r="E12" s="123">
        <f t="shared" ref="E12:L12" si="0">$C$12</f>
        <v>41754</v>
      </c>
      <c r="F12" s="123">
        <f t="shared" si="0"/>
        <v>41754</v>
      </c>
      <c r="G12" s="123">
        <f t="shared" si="0"/>
        <v>41754</v>
      </c>
      <c r="H12" s="123">
        <f t="shared" si="0"/>
        <v>41754</v>
      </c>
      <c r="I12" s="123">
        <f t="shared" si="0"/>
        <v>41754</v>
      </c>
      <c r="J12" s="123">
        <f t="shared" si="0"/>
        <v>41754</v>
      </c>
      <c r="K12" s="123">
        <f t="shared" si="0"/>
        <v>41754</v>
      </c>
      <c r="L12" s="123">
        <f t="shared" si="0"/>
        <v>41754</v>
      </c>
      <c r="U12" s="11"/>
      <c r="V12" s="11"/>
      <c r="W12" s="11"/>
      <c r="X12" s="11"/>
      <c r="Y12" s="11"/>
      <c r="Z12" s="11"/>
    </row>
    <row r="13" spans="1:26" ht="15.9" customHeight="1">
      <c r="C13" s="119"/>
      <c r="D13" s="119"/>
      <c r="E13" s="119"/>
      <c r="F13" s="119"/>
    </row>
    <row r="14" spans="1:26" ht="18.75" customHeight="1" thickBot="1">
      <c r="A14" s="27" t="s">
        <v>162</v>
      </c>
      <c r="B14" s="27"/>
      <c r="C14" s="27"/>
      <c r="D14" s="27"/>
      <c r="E14" s="27"/>
      <c r="F14" s="27"/>
      <c r="G14" s="27"/>
      <c r="H14" s="27"/>
      <c r="I14" s="27"/>
      <c r="J14" s="27"/>
      <c r="K14" s="27"/>
      <c r="L14" s="27"/>
    </row>
    <row r="15" spans="1:26" ht="15.9" customHeight="1">
      <c r="A15" s="8" t="s">
        <v>5</v>
      </c>
      <c r="B15" s="8"/>
      <c r="C15" s="140"/>
      <c r="D15" s="141"/>
      <c r="E15" s="141"/>
      <c r="F15" s="141"/>
      <c r="G15" s="140"/>
      <c r="H15" s="140"/>
      <c r="I15" s="140"/>
      <c r="J15" s="140"/>
      <c r="K15" s="140"/>
      <c r="L15" s="140"/>
    </row>
    <row r="16" spans="1:26" ht="15.9" customHeight="1">
      <c r="A16" s="55" t="s">
        <v>91</v>
      </c>
      <c r="B16" s="8"/>
      <c r="C16" s="142"/>
      <c r="D16" s="143"/>
      <c r="E16" s="143"/>
      <c r="F16" s="143"/>
      <c r="G16" s="143"/>
      <c r="H16" s="143"/>
      <c r="I16" s="143"/>
      <c r="J16" s="143"/>
      <c r="K16" s="143"/>
      <c r="L16" s="143"/>
    </row>
    <row r="17" spans="1:12" ht="15.9" customHeight="1">
      <c r="A17" s="59">
        <v>1</v>
      </c>
      <c r="B17" s="8"/>
      <c r="C17" s="144"/>
      <c r="D17" s="144"/>
      <c r="E17" s="144"/>
      <c r="F17" s="144"/>
      <c r="G17" s="144"/>
      <c r="H17" s="144"/>
      <c r="I17" s="144"/>
      <c r="J17" s="144"/>
      <c r="K17" s="144"/>
      <c r="L17" s="144"/>
    </row>
    <row r="18" spans="1:12" ht="15.9" customHeight="1">
      <c r="A18" s="59">
        <f>A17+1</f>
        <v>2</v>
      </c>
      <c r="B18" s="8"/>
      <c r="C18" s="144"/>
      <c r="D18" s="144"/>
      <c r="E18" s="144"/>
      <c r="F18" s="144"/>
      <c r="G18" s="144"/>
      <c r="H18" s="144"/>
      <c r="I18" s="144"/>
      <c r="J18" s="144"/>
      <c r="K18" s="144"/>
      <c r="L18" s="144"/>
    </row>
    <row r="19" spans="1:12" ht="15.9" customHeight="1">
      <c r="A19" s="59">
        <f t="shared" ref="A19:A30" si="1">A18+1</f>
        <v>3</v>
      </c>
      <c r="B19" s="8"/>
      <c r="C19" s="144"/>
      <c r="D19" s="144"/>
      <c r="E19" s="144"/>
      <c r="F19" s="144"/>
      <c r="G19" s="144"/>
      <c r="H19" s="144"/>
      <c r="I19" s="144"/>
      <c r="J19" s="144"/>
      <c r="K19" s="144"/>
      <c r="L19" s="144"/>
    </row>
    <row r="20" spans="1:12" ht="15.9" customHeight="1">
      <c r="A20" s="59">
        <f t="shared" si="1"/>
        <v>4</v>
      </c>
      <c r="B20" s="8"/>
      <c r="C20" s="144"/>
      <c r="D20" s="144"/>
      <c r="E20" s="144"/>
      <c r="F20" s="144"/>
      <c r="G20" s="144"/>
      <c r="H20" s="144"/>
      <c r="I20" s="144"/>
      <c r="J20" s="144"/>
      <c r="K20" s="144"/>
      <c r="L20" s="144"/>
    </row>
    <row r="21" spans="1:12" ht="15.9" customHeight="1">
      <c r="A21" s="59">
        <f t="shared" si="1"/>
        <v>5</v>
      </c>
      <c r="B21" s="8"/>
      <c r="C21" s="144"/>
      <c r="D21" s="144"/>
      <c r="E21" s="144"/>
      <c r="F21" s="144"/>
      <c r="G21" s="144"/>
      <c r="H21" s="144"/>
      <c r="I21" s="144"/>
      <c r="J21" s="144"/>
      <c r="K21" s="144"/>
      <c r="L21" s="144"/>
    </row>
    <row r="22" spans="1:12" ht="15.9" customHeight="1">
      <c r="A22" s="59">
        <f t="shared" si="1"/>
        <v>6</v>
      </c>
      <c r="B22" s="8"/>
      <c r="C22" s="144"/>
      <c r="D22" s="144"/>
      <c r="E22" s="144"/>
      <c r="F22" s="144"/>
      <c r="G22" s="144"/>
      <c r="H22" s="144"/>
      <c r="I22" s="144"/>
      <c r="J22" s="144"/>
      <c r="K22" s="144"/>
      <c r="L22" s="144"/>
    </row>
    <row r="23" spans="1:12" ht="15.9" customHeight="1">
      <c r="A23" s="59">
        <f t="shared" si="1"/>
        <v>7</v>
      </c>
      <c r="B23" s="8"/>
      <c r="C23" s="144"/>
      <c r="D23" s="144"/>
      <c r="E23" s="144"/>
      <c r="F23" s="144"/>
      <c r="G23" s="144"/>
      <c r="H23" s="144"/>
      <c r="I23" s="144"/>
      <c r="J23" s="144"/>
      <c r="K23" s="144"/>
      <c r="L23" s="144"/>
    </row>
    <row r="24" spans="1:12" ht="15.9" customHeight="1">
      <c r="A24" s="59">
        <f t="shared" si="1"/>
        <v>8</v>
      </c>
      <c r="B24" s="8"/>
      <c r="C24" s="144"/>
      <c r="D24" s="144"/>
      <c r="E24" s="144"/>
      <c r="F24" s="144"/>
      <c r="G24" s="144"/>
      <c r="H24" s="144"/>
      <c r="I24" s="144"/>
      <c r="J24" s="144"/>
      <c r="K24" s="144"/>
      <c r="L24" s="144"/>
    </row>
    <row r="25" spans="1:12" ht="15.9" customHeight="1">
      <c r="A25" s="59">
        <f t="shared" si="1"/>
        <v>9</v>
      </c>
      <c r="B25" s="8"/>
      <c r="C25" s="144"/>
      <c r="D25" s="144"/>
      <c r="E25" s="144"/>
      <c r="F25" s="144"/>
      <c r="G25" s="144"/>
      <c r="H25" s="144"/>
      <c r="I25" s="144"/>
      <c r="J25" s="144"/>
      <c r="K25" s="144"/>
      <c r="L25" s="144"/>
    </row>
    <row r="26" spans="1:12" ht="15.9" customHeight="1">
      <c r="A26" s="59">
        <f t="shared" si="1"/>
        <v>10</v>
      </c>
      <c r="B26" s="8"/>
      <c r="C26" s="144"/>
      <c r="D26" s="144"/>
      <c r="E26" s="144"/>
      <c r="F26" s="144"/>
      <c r="G26" s="144"/>
      <c r="H26" s="144"/>
      <c r="I26" s="144"/>
      <c r="J26" s="144"/>
      <c r="K26" s="144"/>
      <c r="L26" s="144"/>
    </row>
    <row r="27" spans="1:12" ht="15.9" customHeight="1">
      <c r="A27" s="59">
        <f t="shared" si="1"/>
        <v>11</v>
      </c>
      <c r="B27" s="8"/>
      <c r="C27" s="144"/>
      <c r="D27" s="144"/>
      <c r="E27" s="144"/>
      <c r="F27" s="144"/>
      <c r="G27" s="144"/>
      <c r="H27" s="144"/>
      <c r="I27" s="144"/>
      <c r="J27" s="144"/>
      <c r="K27" s="144"/>
      <c r="L27" s="144"/>
    </row>
    <row r="28" spans="1:12" ht="15.9" customHeight="1">
      <c r="A28" s="59">
        <f t="shared" si="1"/>
        <v>12</v>
      </c>
      <c r="B28" s="8"/>
      <c r="C28" s="144"/>
      <c r="D28" s="144"/>
      <c r="E28" s="144"/>
      <c r="F28" s="144"/>
      <c r="G28" s="144"/>
      <c r="H28" s="144"/>
      <c r="I28" s="144"/>
      <c r="J28" s="144"/>
      <c r="K28" s="144"/>
      <c r="L28" s="144"/>
    </row>
    <row r="29" spans="1:12" ht="15.9" customHeight="1">
      <c r="A29" s="59">
        <f t="shared" si="1"/>
        <v>13</v>
      </c>
      <c r="B29" s="8"/>
      <c r="C29" s="144"/>
      <c r="D29" s="144"/>
      <c r="E29" s="144"/>
      <c r="F29" s="144"/>
      <c r="G29" s="144"/>
      <c r="H29" s="144"/>
      <c r="I29" s="144"/>
      <c r="J29" s="144"/>
      <c r="K29" s="144"/>
      <c r="L29" s="144"/>
    </row>
    <row r="30" spans="1:12" ht="15.9" customHeight="1">
      <c r="A30" s="59">
        <f t="shared" si="1"/>
        <v>14</v>
      </c>
      <c r="B30" s="8"/>
      <c r="C30" s="145"/>
      <c r="D30" s="145"/>
      <c r="E30" s="145"/>
      <c r="F30" s="145"/>
      <c r="G30" s="145"/>
      <c r="H30" s="145"/>
      <c r="I30" s="145"/>
      <c r="J30" s="145"/>
      <c r="K30" s="145"/>
      <c r="L30" s="145"/>
    </row>
    <row r="31" spans="1:12" ht="15.9" customHeight="1">
      <c r="A31" s="33"/>
      <c r="B31" s="8"/>
      <c r="C31" s="60">
        <f>SUM(C17:C30)</f>
        <v>0</v>
      </c>
      <c r="D31" s="60">
        <f t="shared" ref="D31:L31" si="2">SUM(D17:D30)</f>
        <v>0</v>
      </c>
      <c r="E31" s="60">
        <f t="shared" si="2"/>
        <v>0</v>
      </c>
      <c r="F31" s="60">
        <f t="shared" si="2"/>
        <v>0</v>
      </c>
      <c r="G31" s="60">
        <f t="shared" si="2"/>
        <v>0</v>
      </c>
      <c r="H31" s="60">
        <f t="shared" si="2"/>
        <v>0</v>
      </c>
      <c r="I31" s="60">
        <f t="shared" si="2"/>
        <v>0</v>
      </c>
      <c r="J31" s="60">
        <f t="shared" si="2"/>
        <v>0</v>
      </c>
      <c r="K31" s="60">
        <f t="shared" si="2"/>
        <v>0</v>
      </c>
      <c r="L31" s="60">
        <f t="shared" si="2"/>
        <v>0</v>
      </c>
    </row>
    <row r="32" spans="1:12" ht="15.9" customHeight="1">
      <c r="A32" s="55" t="s">
        <v>92</v>
      </c>
      <c r="B32" s="8"/>
      <c r="C32" s="57"/>
      <c r="D32" s="57"/>
      <c r="E32" s="57"/>
      <c r="F32" s="57"/>
      <c r="G32" s="57"/>
      <c r="H32" s="57"/>
      <c r="I32" s="57"/>
      <c r="J32" s="57"/>
      <c r="K32" s="57"/>
      <c r="L32" s="57"/>
    </row>
    <row r="33" spans="1:12" ht="15.9" customHeight="1">
      <c r="A33" s="59">
        <v>1</v>
      </c>
      <c r="B33" s="8"/>
      <c r="C33" s="146"/>
      <c r="D33" s="146"/>
      <c r="E33" s="146"/>
      <c r="F33" s="146"/>
      <c r="G33" s="146"/>
      <c r="H33" s="146"/>
      <c r="I33" s="146"/>
      <c r="J33" s="146"/>
      <c r="K33" s="146"/>
      <c r="L33" s="146"/>
    </row>
    <row r="34" spans="1:12" ht="15.9" customHeight="1">
      <c r="A34" s="59">
        <f>A33+1</f>
        <v>2</v>
      </c>
      <c r="B34" s="8"/>
      <c r="C34" s="146"/>
      <c r="D34" s="146"/>
      <c r="E34" s="146"/>
      <c r="F34" s="146"/>
      <c r="G34" s="146"/>
      <c r="H34" s="146"/>
      <c r="I34" s="146"/>
      <c r="J34" s="146"/>
      <c r="K34" s="146"/>
      <c r="L34" s="146"/>
    </row>
    <row r="35" spans="1:12" ht="15.9" customHeight="1">
      <c r="A35" s="59">
        <f t="shared" ref="A35:A46" si="3">A34+1</f>
        <v>3</v>
      </c>
      <c r="B35" s="8"/>
      <c r="C35" s="146"/>
      <c r="D35" s="146"/>
      <c r="E35" s="146"/>
      <c r="F35" s="146"/>
      <c r="G35" s="146"/>
      <c r="H35" s="146"/>
      <c r="I35" s="146"/>
      <c r="J35" s="146"/>
      <c r="K35" s="146"/>
      <c r="L35" s="146"/>
    </row>
    <row r="36" spans="1:12" ht="15.9" customHeight="1">
      <c r="A36" s="59">
        <f t="shared" si="3"/>
        <v>4</v>
      </c>
      <c r="B36" s="8"/>
      <c r="C36" s="146"/>
      <c r="D36" s="146"/>
      <c r="E36" s="146"/>
      <c r="F36" s="146"/>
      <c r="G36" s="146"/>
      <c r="H36" s="146"/>
      <c r="I36" s="146"/>
      <c r="J36" s="146"/>
      <c r="K36" s="146"/>
      <c r="L36" s="146"/>
    </row>
    <row r="37" spans="1:12" ht="15.9" customHeight="1">
      <c r="A37" s="59">
        <f t="shared" si="3"/>
        <v>5</v>
      </c>
      <c r="B37" s="8"/>
      <c r="C37" s="146"/>
      <c r="D37" s="146"/>
      <c r="E37" s="146"/>
      <c r="F37" s="146"/>
      <c r="G37" s="146"/>
      <c r="H37" s="146"/>
      <c r="I37" s="146"/>
      <c r="J37" s="146"/>
      <c r="K37" s="146"/>
      <c r="L37" s="146"/>
    </row>
    <row r="38" spans="1:12" ht="15.9" customHeight="1">
      <c r="A38" s="59">
        <f t="shared" si="3"/>
        <v>6</v>
      </c>
      <c r="B38" s="8"/>
      <c r="C38" s="146"/>
      <c r="D38" s="146"/>
      <c r="E38" s="146"/>
      <c r="F38" s="146"/>
      <c r="G38" s="146"/>
      <c r="H38" s="146"/>
      <c r="I38" s="146"/>
      <c r="J38" s="146"/>
      <c r="K38" s="146"/>
      <c r="L38" s="146"/>
    </row>
    <row r="39" spans="1:12" ht="15.9" customHeight="1">
      <c r="A39" s="59">
        <f t="shared" si="3"/>
        <v>7</v>
      </c>
      <c r="B39" s="8"/>
      <c r="C39" s="146"/>
      <c r="D39" s="146"/>
      <c r="E39" s="146"/>
      <c r="F39" s="146"/>
      <c r="G39" s="146"/>
      <c r="H39" s="146"/>
      <c r="I39" s="146"/>
      <c r="J39" s="146"/>
      <c r="K39" s="146"/>
      <c r="L39" s="146"/>
    </row>
    <row r="40" spans="1:12" ht="15.9" customHeight="1">
      <c r="A40" s="59">
        <f t="shared" si="3"/>
        <v>8</v>
      </c>
      <c r="B40" s="8"/>
      <c r="C40" s="146"/>
      <c r="D40" s="146"/>
      <c r="E40" s="146"/>
      <c r="F40" s="146"/>
      <c r="G40" s="146"/>
      <c r="H40" s="146"/>
      <c r="I40" s="146"/>
      <c r="J40" s="146"/>
      <c r="K40" s="146"/>
      <c r="L40" s="146"/>
    </row>
    <row r="41" spans="1:12" ht="15.9" customHeight="1">
      <c r="A41" s="59">
        <f t="shared" si="3"/>
        <v>9</v>
      </c>
      <c r="B41" s="8"/>
      <c r="C41" s="146"/>
      <c r="D41" s="146"/>
      <c r="E41" s="146"/>
      <c r="F41" s="146"/>
      <c r="G41" s="146"/>
      <c r="H41" s="146"/>
      <c r="I41" s="146"/>
      <c r="J41" s="146"/>
      <c r="K41" s="146"/>
      <c r="L41" s="146"/>
    </row>
    <row r="42" spans="1:12" ht="15.9" customHeight="1">
      <c r="A42" s="59">
        <f t="shared" si="3"/>
        <v>10</v>
      </c>
      <c r="B42" s="8"/>
      <c r="C42" s="146"/>
      <c r="D42" s="146"/>
      <c r="E42" s="146"/>
      <c r="F42" s="146"/>
      <c r="G42" s="146"/>
      <c r="H42" s="146"/>
      <c r="I42" s="146"/>
      <c r="J42" s="146"/>
      <c r="K42" s="146"/>
      <c r="L42" s="146"/>
    </row>
    <row r="43" spans="1:12" ht="15.9" customHeight="1">
      <c r="A43" s="59">
        <f t="shared" si="3"/>
        <v>11</v>
      </c>
      <c r="B43" s="8"/>
      <c r="C43" s="146"/>
      <c r="D43" s="146"/>
      <c r="E43" s="146"/>
      <c r="F43" s="146"/>
      <c r="G43" s="146"/>
      <c r="H43" s="146"/>
      <c r="I43" s="146"/>
      <c r="J43" s="146"/>
      <c r="K43" s="146"/>
      <c r="L43" s="146"/>
    </row>
    <row r="44" spans="1:12" ht="15.9" customHeight="1">
      <c r="A44" s="59">
        <f t="shared" si="3"/>
        <v>12</v>
      </c>
      <c r="B44" s="8"/>
      <c r="C44" s="146"/>
      <c r="D44" s="146"/>
      <c r="E44" s="146"/>
      <c r="F44" s="146"/>
      <c r="G44" s="146"/>
      <c r="H44" s="146"/>
      <c r="I44" s="146"/>
      <c r="J44" s="146"/>
      <c r="K44" s="146"/>
      <c r="L44" s="146"/>
    </row>
    <row r="45" spans="1:12" ht="15.9" customHeight="1">
      <c r="A45" s="59">
        <f t="shared" si="3"/>
        <v>13</v>
      </c>
      <c r="B45" s="8"/>
      <c r="C45" s="146"/>
      <c r="D45" s="146"/>
      <c r="E45" s="146"/>
      <c r="F45" s="146"/>
      <c r="G45" s="146"/>
      <c r="H45" s="146"/>
      <c r="I45" s="146"/>
      <c r="J45" s="146"/>
      <c r="K45" s="146"/>
      <c r="L45" s="146"/>
    </row>
    <row r="46" spans="1:12" ht="15.9" customHeight="1">
      <c r="A46" s="59">
        <f t="shared" si="3"/>
        <v>14</v>
      </c>
      <c r="B46" s="8"/>
      <c r="C46" s="146"/>
      <c r="D46" s="146"/>
      <c r="E46" s="146"/>
      <c r="F46" s="146"/>
      <c r="G46" s="146"/>
      <c r="H46" s="146"/>
      <c r="I46" s="146"/>
      <c r="J46" s="146"/>
      <c r="K46" s="146"/>
      <c r="L46" s="146"/>
    </row>
    <row r="47" spans="1:12" ht="15.9" customHeight="1">
      <c r="A47" s="24"/>
      <c r="B47" s="8"/>
      <c r="C47" s="58"/>
      <c r="D47" s="58"/>
      <c r="E47" s="58"/>
      <c r="F47" s="58"/>
      <c r="G47" s="58"/>
      <c r="H47" s="58"/>
      <c r="I47" s="58"/>
      <c r="J47" s="58"/>
      <c r="K47" s="58"/>
      <c r="L47" s="58"/>
    </row>
    <row r="48" spans="1:12" ht="15.9" customHeight="1">
      <c r="A48" s="24" t="s">
        <v>93</v>
      </c>
      <c r="B48" s="8"/>
      <c r="C48" s="57">
        <f t="shared" ref="C48:L48" si="4">SUMPRODUCT((C33:C46&lt;C11)*(C33:C46),C17:C30)</f>
        <v>0</v>
      </c>
      <c r="D48" s="57">
        <f t="shared" si="4"/>
        <v>0</v>
      </c>
      <c r="E48" s="57">
        <f t="shared" si="4"/>
        <v>0</v>
      </c>
      <c r="F48" s="57">
        <f t="shared" si="4"/>
        <v>0</v>
      </c>
      <c r="G48" s="57">
        <f t="shared" si="4"/>
        <v>0</v>
      </c>
      <c r="H48" s="57">
        <f t="shared" si="4"/>
        <v>0</v>
      </c>
      <c r="I48" s="57">
        <f t="shared" si="4"/>
        <v>0</v>
      </c>
      <c r="J48" s="57">
        <f t="shared" si="4"/>
        <v>0</v>
      </c>
      <c r="K48" s="57">
        <f t="shared" si="4"/>
        <v>0</v>
      </c>
      <c r="L48" s="57">
        <f t="shared" si="4"/>
        <v>0</v>
      </c>
    </row>
    <row r="49" spans="1:14" ht="15.9" customHeight="1">
      <c r="A49" s="24" t="s">
        <v>141</v>
      </c>
      <c r="B49" s="8"/>
      <c r="C49" s="56">
        <f>SUMIF(C33:C46,"&lt;"&amp;C11,C17:C30)</f>
        <v>0</v>
      </c>
      <c r="D49" s="56">
        <f t="shared" ref="D49:L49" si="5">SUMIF(D33:D46,"&lt;"&amp;D11,D17:D30)</f>
        <v>0</v>
      </c>
      <c r="E49" s="56">
        <f t="shared" si="5"/>
        <v>0</v>
      </c>
      <c r="F49" s="56">
        <f t="shared" si="5"/>
        <v>0</v>
      </c>
      <c r="G49" s="56">
        <f t="shared" si="5"/>
        <v>0</v>
      </c>
      <c r="H49" s="56">
        <f t="shared" si="5"/>
        <v>0</v>
      </c>
      <c r="I49" s="56">
        <f t="shared" si="5"/>
        <v>0</v>
      </c>
      <c r="J49" s="56">
        <f t="shared" si="5"/>
        <v>0</v>
      </c>
      <c r="K49" s="56">
        <f t="shared" si="5"/>
        <v>0</v>
      </c>
      <c r="L49" s="56">
        <f t="shared" si="5"/>
        <v>0</v>
      </c>
    </row>
    <row r="50" spans="1:14">
      <c r="A50" s="25" t="s">
        <v>94</v>
      </c>
      <c r="B50" s="8"/>
      <c r="C50" s="114">
        <f>IFERROR(C49-C48/C11, 0)</f>
        <v>0</v>
      </c>
      <c r="D50" s="114">
        <f t="shared" ref="D50:L50" si="6">IFERROR(D49-D48/D11, 0)</f>
        <v>0</v>
      </c>
      <c r="E50" s="114">
        <f t="shared" si="6"/>
        <v>0</v>
      </c>
      <c r="F50" s="114">
        <f t="shared" si="6"/>
        <v>0</v>
      </c>
      <c r="G50" s="114">
        <f t="shared" si="6"/>
        <v>0</v>
      </c>
      <c r="H50" s="114">
        <f t="shared" si="6"/>
        <v>0</v>
      </c>
      <c r="I50" s="114">
        <f t="shared" si="6"/>
        <v>0</v>
      </c>
      <c r="J50" s="114">
        <f t="shared" si="6"/>
        <v>0</v>
      </c>
      <c r="K50" s="114">
        <f t="shared" si="6"/>
        <v>0</v>
      </c>
      <c r="L50" s="114">
        <f t="shared" si="6"/>
        <v>0</v>
      </c>
    </row>
    <row r="51" spans="1:14">
      <c r="A51" s="24" t="s">
        <v>95</v>
      </c>
      <c r="B51"/>
      <c r="C51" s="147"/>
      <c r="D51" s="147"/>
      <c r="E51" s="147"/>
      <c r="F51" s="147"/>
      <c r="G51" s="147"/>
      <c r="H51" s="147"/>
      <c r="I51" s="147"/>
      <c r="J51" s="147"/>
      <c r="K51" s="147"/>
      <c r="L51" s="147"/>
    </row>
    <row r="52" spans="1:14">
      <c r="A52" s="24" t="s">
        <v>147</v>
      </c>
      <c r="B52" s="1"/>
      <c r="C52" s="148"/>
      <c r="D52" s="148"/>
      <c r="E52" s="148"/>
      <c r="F52" s="148"/>
      <c r="G52" s="148"/>
      <c r="H52" s="148"/>
      <c r="I52" s="148"/>
      <c r="J52" s="148"/>
      <c r="K52" s="148"/>
      <c r="L52" s="148"/>
    </row>
    <row r="53" spans="1:14">
      <c r="A53" s="9" t="s">
        <v>148</v>
      </c>
      <c r="B53" s="8"/>
      <c r="C53" s="115">
        <f t="shared" ref="C53:L53" si="7">C15+SUM(C50:C52)</f>
        <v>0</v>
      </c>
      <c r="D53" s="115">
        <f t="shared" si="7"/>
        <v>0</v>
      </c>
      <c r="E53" s="115">
        <f t="shared" si="7"/>
        <v>0</v>
      </c>
      <c r="F53" s="115">
        <f t="shared" si="7"/>
        <v>0</v>
      </c>
      <c r="G53" s="115">
        <f t="shared" si="7"/>
        <v>0</v>
      </c>
      <c r="H53" s="115">
        <f t="shared" si="7"/>
        <v>0</v>
      </c>
      <c r="I53" s="115">
        <f t="shared" si="7"/>
        <v>0</v>
      </c>
      <c r="J53" s="115">
        <f t="shared" si="7"/>
        <v>0</v>
      </c>
      <c r="K53" s="115">
        <f t="shared" si="7"/>
        <v>0</v>
      </c>
      <c r="L53" s="115">
        <f t="shared" si="7"/>
        <v>0</v>
      </c>
    </row>
    <row r="54" spans="1:14">
      <c r="A54" s="8"/>
    </row>
    <row r="55" spans="1:14" ht="15" thickBot="1">
      <c r="A55" s="27" t="s">
        <v>163</v>
      </c>
      <c r="B55" s="27"/>
      <c r="C55" s="27"/>
      <c r="D55" s="27"/>
      <c r="E55" s="27"/>
      <c r="F55" s="27"/>
      <c r="G55" s="27"/>
      <c r="H55" s="27"/>
      <c r="I55" s="27"/>
      <c r="J55" s="27"/>
      <c r="K55" s="27"/>
      <c r="L55" s="27"/>
      <c r="N55" s="11" t="s">
        <v>170</v>
      </c>
    </row>
    <row r="56" spans="1:14">
      <c r="A56" s="7"/>
      <c r="D56" s="30"/>
      <c r="E56" s="31"/>
      <c r="F56" s="32"/>
    </row>
    <row r="57" spans="1:14">
      <c r="A57" s="21" t="s">
        <v>88</v>
      </c>
      <c r="B57" s="22"/>
      <c r="C57" s="23" t="str">
        <f>C$7</f>
        <v>EXTR</v>
      </c>
      <c r="D57" s="23" t="str">
        <f t="shared" ref="D57:L57" si="8">D$7</f>
        <v>BRCD</v>
      </c>
      <c r="E57" s="23" t="str">
        <f t="shared" si="8"/>
        <v>JNPR</v>
      </c>
      <c r="F57" s="23" t="str">
        <f t="shared" si="8"/>
        <v>CSCO</v>
      </c>
      <c r="G57" s="23" t="str">
        <f t="shared" si="8"/>
        <v>ARUN</v>
      </c>
      <c r="H57" s="23" t="str">
        <f t="shared" si="8"/>
        <v>FFIV</v>
      </c>
      <c r="I57" s="23">
        <f t="shared" si="8"/>
        <v>0</v>
      </c>
      <c r="J57" s="23">
        <f t="shared" si="8"/>
        <v>0</v>
      </c>
      <c r="K57" s="23">
        <f t="shared" si="8"/>
        <v>0</v>
      </c>
      <c r="L57" s="23">
        <f t="shared" si="8"/>
        <v>0</v>
      </c>
    </row>
    <row r="58" spans="1:14">
      <c r="A58" s="6"/>
      <c r="B58" s="10"/>
      <c r="C58" s="61">
        <f>C9</f>
        <v>41455</v>
      </c>
      <c r="D58" s="61">
        <f t="shared" ref="D58:L58" si="9">D9</f>
        <v>0</v>
      </c>
      <c r="E58" s="61">
        <f t="shared" si="9"/>
        <v>0</v>
      </c>
      <c r="F58" s="61">
        <f t="shared" si="9"/>
        <v>0</v>
      </c>
      <c r="G58" s="61">
        <f t="shared" si="9"/>
        <v>0</v>
      </c>
      <c r="H58" s="61">
        <f t="shared" si="9"/>
        <v>0</v>
      </c>
      <c r="I58" s="61">
        <f t="shared" si="9"/>
        <v>0</v>
      </c>
      <c r="J58" s="61">
        <f t="shared" si="9"/>
        <v>0</v>
      </c>
      <c r="K58" s="61">
        <f t="shared" si="9"/>
        <v>0</v>
      </c>
      <c r="L58" s="61">
        <f t="shared" si="9"/>
        <v>0</v>
      </c>
    </row>
    <row r="59" spans="1:14">
      <c r="A59" s="8" t="s">
        <v>7</v>
      </c>
      <c r="B59" s="8"/>
      <c r="C59" s="140"/>
      <c r="D59" s="140"/>
      <c r="E59" s="140"/>
      <c r="F59" s="140"/>
      <c r="G59" s="140"/>
      <c r="H59" s="140"/>
      <c r="I59" s="140"/>
      <c r="J59" s="140"/>
      <c r="K59" s="140"/>
      <c r="L59" s="140"/>
    </row>
    <row r="60" spans="1:14">
      <c r="A60" s="113" t="s">
        <v>87</v>
      </c>
      <c r="C60" s="144"/>
      <c r="D60" s="144"/>
      <c r="E60" s="144"/>
      <c r="F60" s="144"/>
      <c r="G60" s="144"/>
      <c r="H60" s="144"/>
      <c r="I60" s="144"/>
      <c r="J60" s="144"/>
      <c r="K60" s="144"/>
      <c r="L60" s="144"/>
      <c r="N60" s="11" t="s">
        <v>17</v>
      </c>
    </row>
    <row r="61" spans="1:14">
      <c r="A61" s="8" t="s">
        <v>81</v>
      </c>
      <c r="B61" s="8"/>
      <c r="C61" s="142">
        <f t="shared" ref="C61:F61" si="10">SUM(C59:C60)</f>
        <v>0</v>
      </c>
      <c r="D61" s="142">
        <f t="shared" si="10"/>
        <v>0</v>
      </c>
      <c r="E61" s="142">
        <f t="shared" si="10"/>
        <v>0</v>
      </c>
      <c r="F61" s="142">
        <f t="shared" si="10"/>
        <v>0</v>
      </c>
      <c r="G61" s="142">
        <f t="shared" ref="G61:L61" si="11">SUM(G59:G60)</f>
        <v>0</v>
      </c>
      <c r="H61" s="142">
        <f t="shared" si="11"/>
        <v>0</v>
      </c>
      <c r="I61" s="142">
        <f t="shared" si="11"/>
        <v>0</v>
      </c>
      <c r="J61" s="142">
        <f t="shared" si="11"/>
        <v>0</v>
      </c>
      <c r="K61" s="142">
        <f t="shared" si="11"/>
        <v>0</v>
      </c>
      <c r="L61" s="142">
        <f t="shared" si="11"/>
        <v>0</v>
      </c>
    </row>
    <row r="62" spans="1:14">
      <c r="A62" s="54" t="s">
        <v>154</v>
      </c>
      <c r="C62" s="144"/>
      <c r="D62" s="144"/>
      <c r="E62" s="144"/>
      <c r="F62" s="144"/>
      <c r="G62" s="144"/>
      <c r="H62" s="144"/>
      <c r="I62" s="144"/>
      <c r="J62" s="144"/>
      <c r="K62" s="144"/>
      <c r="L62" s="144"/>
      <c r="N62" s="11" t="s">
        <v>17</v>
      </c>
    </row>
    <row r="63" spans="1:14">
      <c r="A63" s="9" t="s">
        <v>155</v>
      </c>
      <c r="B63" s="9"/>
      <c r="C63" s="149">
        <f>SUM(C61:C62)</f>
        <v>0</v>
      </c>
      <c r="D63" s="149">
        <f t="shared" ref="D63:F63" si="12">SUM(D61:D62)</f>
        <v>0</v>
      </c>
      <c r="E63" s="149">
        <f t="shared" si="12"/>
        <v>0</v>
      </c>
      <c r="F63" s="149">
        <f t="shared" si="12"/>
        <v>0</v>
      </c>
      <c r="G63" s="149">
        <f t="shared" ref="G63:L63" si="13">SUM(G61:G62)</f>
        <v>0</v>
      </c>
      <c r="H63" s="149">
        <f t="shared" si="13"/>
        <v>0</v>
      </c>
      <c r="I63" s="149">
        <f t="shared" si="13"/>
        <v>0</v>
      </c>
      <c r="J63" s="149">
        <f t="shared" si="13"/>
        <v>0</v>
      </c>
      <c r="K63" s="149">
        <f t="shared" si="13"/>
        <v>0</v>
      </c>
      <c r="L63" s="149">
        <f t="shared" si="13"/>
        <v>0</v>
      </c>
      <c r="M63" s="13"/>
      <c r="N63" s="13"/>
    </row>
    <row r="64" spans="1:14">
      <c r="A64" s="34" t="s">
        <v>167</v>
      </c>
      <c r="B64" s="8"/>
      <c r="C64" s="140"/>
      <c r="D64" s="140"/>
      <c r="E64" s="140"/>
      <c r="F64" s="140"/>
      <c r="G64" s="140"/>
      <c r="H64" s="140"/>
      <c r="I64" s="140"/>
      <c r="J64" s="140"/>
      <c r="K64" s="140"/>
      <c r="L64" s="140"/>
      <c r="N64" s="11" t="s">
        <v>17</v>
      </c>
    </row>
    <row r="65" spans="1:14">
      <c r="A65" s="8" t="s">
        <v>35</v>
      </c>
      <c r="B65" s="8"/>
      <c r="C65" s="142">
        <f t="shared" ref="C65:F65" si="14">SUM(C63:C64)</f>
        <v>0</v>
      </c>
      <c r="D65" s="142">
        <f t="shared" si="14"/>
        <v>0</v>
      </c>
      <c r="E65" s="142">
        <f t="shared" si="14"/>
        <v>0</v>
      </c>
      <c r="F65" s="142">
        <f t="shared" si="14"/>
        <v>0</v>
      </c>
      <c r="G65" s="142">
        <f t="shared" ref="G65:L65" si="15">SUM(G63:G64)</f>
        <v>0</v>
      </c>
      <c r="H65" s="142">
        <f t="shared" si="15"/>
        <v>0</v>
      </c>
      <c r="I65" s="142">
        <f t="shared" si="15"/>
        <v>0</v>
      </c>
      <c r="J65" s="142">
        <f t="shared" si="15"/>
        <v>0</v>
      </c>
      <c r="K65" s="142">
        <f t="shared" si="15"/>
        <v>0</v>
      </c>
      <c r="L65" s="142">
        <f t="shared" si="15"/>
        <v>0</v>
      </c>
    </row>
    <row r="66" spans="1:14">
      <c r="A66" s="54" t="s">
        <v>86</v>
      </c>
      <c r="B66" s="8"/>
      <c r="C66" s="140"/>
      <c r="D66" s="140"/>
      <c r="E66" s="140"/>
      <c r="F66" s="140"/>
      <c r="G66" s="140"/>
      <c r="H66" s="140"/>
      <c r="I66" s="140"/>
      <c r="J66" s="140"/>
      <c r="K66" s="140"/>
      <c r="L66" s="140"/>
      <c r="N66" s="11" t="s">
        <v>17</v>
      </c>
    </row>
    <row r="67" spans="1:14">
      <c r="A67" s="8" t="s">
        <v>82</v>
      </c>
      <c r="B67" s="8"/>
      <c r="C67" s="142">
        <f t="shared" ref="C67:F67" si="16">SUM(C65:C66)</f>
        <v>0</v>
      </c>
      <c r="D67" s="142">
        <f t="shared" si="16"/>
        <v>0</v>
      </c>
      <c r="E67" s="142">
        <f t="shared" si="16"/>
        <v>0</v>
      </c>
      <c r="F67" s="142">
        <f t="shared" si="16"/>
        <v>0</v>
      </c>
      <c r="G67" s="142">
        <f t="shared" ref="G67:L67" si="17">SUM(G65:G66)</f>
        <v>0</v>
      </c>
      <c r="H67" s="142">
        <f t="shared" si="17"/>
        <v>0</v>
      </c>
      <c r="I67" s="142">
        <f t="shared" si="17"/>
        <v>0</v>
      </c>
      <c r="J67" s="142">
        <f t="shared" si="17"/>
        <v>0</v>
      </c>
      <c r="K67" s="142">
        <f t="shared" si="17"/>
        <v>0</v>
      </c>
      <c r="L67" s="142">
        <f t="shared" si="17"/>
        <v>0</v>
      </c>
    </row>
    <row r="68" spans="1:14">
      <c r="A68" s="54" t="s">
        <v>85</v>
      </c>
      <c r="B68" s="8"/>
      <c r="C68" s="140"/>
      <c r="D68" s="140"/>
      <c r="E68" s="140"/>
      <c r="F68" s="140"/>
      <c r="G68" s="140"/>
      <c r="H68" s="140"/>
      <c r="I68" s="140"/>
      <c r="J68" s="140"/>
      <c r="K68" s="140"/>
      <c r="L68" s="140"/>
    </row>
    <row r="69" spans="1:14">
      <c r="A69" s="54"/>
      <c r="B69" s="8"/>
      <c r="C69" s="151"/>
      <c r="D69" s="143"/>
      <c r="E69" s="143"/>
      <c r="F69" s="143"/>
      <c r="G69" s="143"/>
      <c r="H69" s="143"/>
      <c r="I69" s="143"/>
      <c r="J69" s="143"/>
      <c r="K69" s="143"/>
      <c r="L69" s="143"/>
    </row>
    <row r="70" spans="1:14">
      <c r="A70" s="116" t="s">
        <v>169</v>
      </c>
      <c r="B70" s="8"/>
      <c r="C70" s="143"/>
      <c r="D70" s="143"/>
      <c r="E70" s="143"/>
      <c r="F70" s="143"/>
      <c r="G70" s="143"/>
      <c r="H70" s="143"/>
      <c r="I70" s="143"/>
      <c r="J70" s="143"/>
      <c r="K70" s="143"/>
      <c r="L70" s="143"/>
    </row>
    <row r="71" spans="1:14">
      <c r="A71" s="24" t="s">
        <v>157</v>
      </c>
      <c r="B71" s="8"/>
      <c r="C71" s="140"/>
      <c r="D71" s="140"/>
      <c r="E71" s="140"/>
      <c r="F71" s="140"/>
      <c r="G71" s="140"/>
      <c r="H71" s="140"/>
      <c r="I71" s="140"/>
      <c r="J71" s="140"/>
      <c r="K71" s="140"/>
      <c r="L71" s="140"/>
      <c r="N71" s="11" t="s">
        <v>156</v>
      </c>
    </row>
    <row r="72" spans="1:14">
      <c r="A72" s="24" t="s">
        <v>158</v>
      </c>
      <c r="B72" s="8"/>
      <c r="C72" s="140"/>
      <c r="D72" s="140"/>
      <c r="E72" s="140"/>
      <c r="F72" s="140"/>
      <c r="G72" s="140"/>
      <c r="H72" s="140"/>
      <c r="I72" s="140"/>
      <c r="J72" s="140"/>
      <c r="K72" s="140"/>
      <c r="L72" s="140"/>
      <c r="N72" s="11" t="s">
        <v>156</v>
      </c>
    </row>
    <row r="73" spans="1:14">
      <c r="A73" s="24" t="s">
        <v>168</v>
      </c>
      <c r="B73" s="8"/>
      <c r="C73" s="140"/>
      <c r="D73" s="140"/>
      <c r="E73" s="140"/>
      <c r="F73" s="140"/>
      <c r="G73" s="140"/>
      <c r="H73" s="140"/>
      <c r="I73" s="140"/>
      <c r="J73" s="140"/>
      <c r="K73" s="140"/>
      <c r="L73" s="140"/>
    </row>
    <row r="74" spans="1:14">
      <c r="A74" s="24"/>
      <c r="B74" s="8"/>
      <c r="C74" s="143"/>
      <c r="D74" s="143"/>
      <c r="E74" s="143"/>
      <c r="F74" s="143"/>
      <c r="G74" s="143"/>
      <c r="H74" s="143"/>
      <c r="I74" s="143"/>
      <c r="J74" s="143"/>
      <c r="K74" s="143"/>
      <c r="L74" s="143"/>
    </row>
    <row r="75" spans="1:14">
      <c r="A75" s="116" t="s">
        <v>149</v>
      </c>
      <c r="B75" s="8"/>
      <c r="C75" s="143"/>
      <c r="D75" s="143"/>
      <c r="E75" s="143"/>
      <c r="F75" s="143"/>
      <c r="G75" s="143"/>
      <c r="H75" s="143"/>
      <c r="I75" s="143"/>
      <c r="J75" s="143"/>
      <c r="K75" s="143"/>
      <c r="L75" s="143"/>
    </row>
    <row r="76" spans="1:14">
      <c r="A76" s="25" t="s">
        <v>8</v>
      </c>
      <c r="B76" s="8"/>
      <c r="C76" s="152">
        <f t="shared" ref="C76:L76" si="18">C63+C71</f>
        <v>0</v>
      </c>
      <c r="D76" s="152">
        <f t="shared" si="18"/>
        <v>0</v>
      </c>
      <c r="E76" s="152">
        <f t="shared" si="18"/>
        <v>0</v>
      </c>
      <c r="F76" s="152">
        <f t="shared" si="18"/>
        <v>0</v>
      </c>
      <c r="G76" s="152">
        <f t="shared" si="18"/>
        <v>0</v>
      </c>
      <c r="H76" s="152">
        <f t="shared" si="18"/>
        <v>0</v>
      </c>
      <c r="I76" s="152">
        <f t="shared" si="18"/>
        <v>0</v>
      </c>
      <c r="J76" s="152">
        <f t="shared" si="18"/>
        <v>0</v>
      </c>
      <c r="K76" s="152">
        <f t="shared" si="18"/>
        <v>0</v>
      </c>
      <c r="L76" s="152">
        <f t="shared" si="18"/>
        <v>0</v>
      </c>
    </row>
    <row r="77" spans="1:14">
      <c r="A77" s="24" t="s">
        <v>10</v>
      </c>
      <c r="B77" s="8"/>
      <c r="C77" s="140"/>
      <c r="D77" s="140"/>
      <c r="E77" s="140"/>
      <c r="F77" s="140"/>
      <c r="G77" s="140"/>
      <c r="H77" s="140"/>
      <c r="I77" s="140"/>
      <c r="J77" s="140"/>
      <c r="K77" s="140"/>
      <c r="L77" s="140"/>
      <c r="M77" s="8"/>
      <c r="N77" s="11" t="s">
        <v>34</v>
      </c>
    </row>
    <row r="78" spans="1:14">
      <c r="A78" s="25" t="s">
        <v>9</v>
      </c>
      <c r="B78" s="8"/>
      <c r="C78" s="152">
        <f t="shared" ref="C78:L78" si="19">C76+C77</f>
        <v>0</v>
      </c>
      <c r="D78" s="152">
        <f t="shared" si="19"/>
        <v>0</v>
      </c>
      <c r="E78" s="152">
        <f t="shared" si="19"/>
        <v>0</v>
      </c>
      <c r="F78" s="152">
        <f t="shared" si="19"/>
        <v>0</v>
      </c>
      <c r="G78" s="152">
        <f t="shared" si="19"/>
        <v>0</v>
      </c>
      <c r="H78" s="152">
        <f t="shared" si="19"/>
        <v>0</v>
      </c>
      <c r="I78" s="152">
        <f t="shared" si="19"/>
        <v>0</v>
      </c>
      <c r="J78" s="152">
        <f t="shared" si="19"/>
        <v>0</v>
      </c>
      <c r="K78" s="152">
        <f t="shared" si="19"/>
        <v>0</v>
      </c>
      <c r="L78" s="152">
        <f t="shared" si="19"/>
        <v>0</v>
      </c>
    </row>
    <row r="79" spans="1:14">
      <c r="A79" s="25" t="s">
        <v>35</v>
      </c>
      <c r="B79" s="8"/>
      <c r="C79" s="152">
        <f t="shared" ref="C79:L79" si="20">C65+C71+C72</f>
        <v>0</v>
      </c>
      <c r="D79" s="152">
        <f t="shared" si="20"/>
        <v>0</v>
      </c>
      <c r="E79" s="152">
        <f t="shared" si="20"/>
        <v>0</v>
      </c>
      <c r="F79" s="152">
        <f t="shared" si="20"/>
        <v>0</v>
      </c>
      <c r="G79" s="152">
        <f t="shared" si="20"/>
        <v>0</v>
      </c>
      <c r="H79" s="152">
        <f t="shared" si="20"/>
        <v>0</v>
      </c>
      <c r="I79" s="152">
        <f t="shared" si="20"/>
        <v>0</v>
      </c>
      <c r="J79" s="152">
        <f t="shared" si="20"/>
        <v>0</v>
      </c>
      <c r="K79" s="152">
        <f t="shared" si="20"/>
        <v>0</v>
      </c>
      <c r="L79" s="152">
        <f t="shared" si="20"/>
        <v>0</v>
      </c>
    </row>
    <row r="80" spans="1:14">
      <c r="A80" s="25" t="s">
        <v>86</v>
      </c>
      <c r="B80" s="8"/>
      <c r="C80" s="152">
        <f t="shared" ref="C80:L80" si="21">C66+C73</f>
        <v>0</v>
      </c>
      <c r="D80" s="152">
        <f t="shared" si="21"/>
        <v>0</v>
      </c>
      <c r="E80" s="152">
        <f t="shared" si="21"/>
        <v>0</v>
      </c>
      <c r="F80" s="152">
        <f t="shared" si="21"/>
        <v>0</v>
      </c>
      <c r="G80" s="152">
        <f t="shared" si="21"/>
        <v>0</v>
      </c>
      <c r="H80" s="152">
        <f t="shared" si="21"/>
        <v>0</v>
      </c>
      <c r="I80" s="152">
        <f t="shared" si="21"/>
        <v>0</v>
      </c>
      <c r="J80" s="152">
        <f t="shared" si="21"/>
        <v>0</v>
      </c>
      <c r="K80" s="152">
        <f t="shared" si="21"/>
        <v>0</v>
      </c>
      <c r="L80" s="152">
        <f t="shared" si="21"/>
        <v>0</v>
      </c>
    </row>
    <row r="81" spans="1:14">
      <c r="A81" s="25" t="s">
        <v>150</v>
      </c>
      <c r="B81" s="8"/>
      <c r="C81" s="152">
        <f>C79+C80</f>
        <v>0</v>
      </c>
      <c r="D81" s="152">
        <f t="shared" ref="D81:L81" si="22">D79+D80</f>
        <v>0</v>
      </c>
      <c r="E81" s="152">
        <f t="shared" si="22"/>
        <v>0</v>
      </c>
      <c r="F81" s="152">
        <f t="shared" si="22"/>
        <v>0</v>
      </c>
      <c r="G81" s="152">
        <f t="shared" si="22"/>
        <v>0</v>
      </c>
      <c r="H81" s="152">
        <f t="shared" si="22"/>
        <v>0</v>
      </c>
      <c r="I81" s="152">
        <f t="shared" si="22"/>
        <v>0</v>
      </c>
      <c r="J81" s="152">
        <f t="shared" si="22"/>
        <v>0</v>
      </c>
      <c r="K81" s="152">
        <f t="shared" si="22"/>
        <v>0</v>
      </c>
      <c r="L81" s="152">
        <f t="shared" si="22"/>
        <v>0</v>
      </c>
    </row>
    <row r="82" spans="1:14">
      <c r="A82" s="25"/>
      <c r="B82" s="8"/>
      <c r="C82" s="152"/>
      <c r="D82" s="152"/>
      <c r="E82" s="152"/>
      <c r="F82" s="152"/>
      <c r="G82" s="152"/>
      <c r="H82" s="152"/>
      <c r="I82" s="152"/>
      <c r="J82" s="152"/>
      <c r="K82" s="152"/>
      <c r="L82" s="152"/>
    </row>
    <row r="83" spans="1:14">
      <c r="A83" s="117" t="s">
        <v>151</v>
      </c>
      <c r="B83" s="8"/>
      <c r="C83" s="152"/>
      <c r="D83" s="152"/>
      <c r="E83" s="152"/>
      <c r="F83" s="152"/>
      <c r="G83" s="152"/>
      <c r="H83" s="152"/>
      <c r="I83" s="152"/>
      <c r="J83" s="152"/>
      <c r="K83" s="152"/>
      <c r="L83" s="152"/>
    </row>
    <row r="84" spans="1:14">
      <c r="A84" s="25" t="s">
        <v>152</v>
      </c>
      <c r="B84" s="8"/>
      <c r="C84" s="150"/>
      <c r="D84" s="150"/>
      <c r="E84" s="150"/>
      <c r="F84" s="150"/>
      <c r="G84" s="150"/>
      <c r="H84" s="150"/>
      <c r="I84" s="150"/>
      <c r="J84" s="150"/>
      <c r="K84" s="150"/>
      <c r="L84" s="150"/>
    </row>
    <row r="85" spans="1:14">
      <c r="A85" s="25" t="s">
        <v>153</v>
      </c>
      <c r="C85" s="150"/>
      <c r="D85" s="150"/>
      <c r="E85" s="150"/>
      <c r="F85" s="150"/>
      <c r="G85" s="150"/>
      <c r="H85" s="150"/>
      <c r="I85" s="150"/>
      <c r="J85" s="150"/>
      <c r="K85" s="150"/>
      <c r="L85" s="150"/>
    </row>
    <row r="86" spans="1:14">
      <c r="A86" s="55" t="s">
        <v>39</v>
      </c>
      <c r="B86" s="8"/>
      <c r="C86" s="153">
        <f>IFERROR((C81+C84)/(C68+C85),0)</f>
        <v>0</v>
      </c>
      <c r="D86" s="153">
        <f t="shared" ref="D86:L86" si="23">IFERROR((D81+D84)/(D68+D85),0)</f>
        <v>0</v>
      </c>
      <c r="E86" s="153">
        <f t="shared" si="23"/>
        <v>0</v>
      </c>
      <c r="F86" s="153">
        <f t="shared" si="23"/>
        <v>0</v>
      </c>
      <c r="G86" s="153">
        <f t="shared" si="23"/>
        <v>0</v>
      </c>
      <c r="H86" s="153">
        <f t="shared" si="23"/>
        <v>0</v>
      </c>
      <c r="I86" s="153">
        <f t="shared" si="23"/>
        <v>0</v>
      </c>
      <c r="J86" s="153">
        <f t="shared" si="23"/>
        <v>0</v>
      </c>
      <c r="K86" s="153">
        <f t="shared" si="23"/>
        <v>0</v>
      </c>
      <c r="L86" s="153">
        <f t="shared" si="23"/>
        <v>0</v>
      </c>
    </row>
    <row r="87" spans="1:14">
      <c r="A87" s="8"/>
      <c r="B87" s="8"/>
      <c r="C87" s="143"/>
      <c r="D87" s="143"/>
      <c r="E87" s="143"/>
      <c r="F87" s="143"/>
      <c r="G87" s="143"/>
      <c r="H87" s="143"/>
      <c r="I87" s="143"/>
      <c r="J87" s="143"/>
      <c r="K87" s="143"/>
      <c r="L87" s="143"/>
    </row>
    <row r="88" spans="1:14">
      <c r="A88" s="21" t="s">
        <v>89</v>
      </c>
      <c r="B88" s="22"/>
      <c r="C88" s="154" t="str">
        <f>C$7</f>
        <v>EXTR</v>
      </c>
      <c r="D88" s="154" t="str">
        <f t="shared" ref="D88:L88" si="24">D$7</f>
        <v>BRCD</v>
      </c>
      <c r="E88" s="154" t="str">
        <f t="shared" si="24"/>
        <v>JNPR</v>
      </c>
      <c r="F88" s="154" t="str">
        <f t="shared" si="24"/>
        <v>CSCO</v>
      </c>
      <c r="G88" s="154" t="str">
        <f t="shared" si="24"/>
        <v>ARUN</v>
      </c>
      <c r="H88" s="154" t="str">
        <f t="shared" si="24"/>
        <v>FFIV</v>
      </c>
      <c r="I88" s="154">
        <f t="shared" si="24"/>
        <v>0</v>
      </c>
      <c r="J88" s="154">
        <f t="shared" si="24"/>
        <v>0</v>
      </c>
      <c r="K88" s="154">
        <f t="shared" si="24"/>
        <v>0</v>
      </c>
      <c r="L88" s="154">
        <f t="shared" si="24"/>
        <v>0</v>
      </c>
      <c r="M88" s="13"/>
      <c r="N88" s="13"/>
    </row>
    <row r="89" spans="1:14">
      <c r="A89" s="62" t="s">
        <v>98</v>
      </c>
      <c r="B89" s="10"/>
      <c r="C89" s="155" t="str">
        <f t="shared" ref="C89:L89" si="25">C10</f>
        <v>Q2</v>
      </c>
      <c r="D89" s="155" t="str">
        <f t="shared" si="25"/>
        <v>Select:</v>
      </c>
      <c r="E89" s="155" t="str">
        <f t="shared" si="25"/>
        <v>Select:</v>
      </c>
      <c r="F89" s="155" t="str">
        <f t="shared" si="25"/>
        <v>Select:</v>
      </c>
      <c r="G89" s="155" t="str">
        <f t="shared" si="25"/>
        <v>Select:</v>
      </c>
      <c r="H89" s="155" t="str">
        <f t="shared" si="25"/>
        <v>Select:</v>
      </c>
      <c r="I89" s="155" t="str">
        <f t="shared" si="25"/>
        <v>Select:</v>
      </c>
      <c r="J89" s="155" t="str">
        <f t="shared" si="25"/>
        <v>Select:</v>
      </c>
      <c r="K89" s="155" t="str">
        <f t="shared" si="25"/>
        <v>Select:</v>
      </c>
      <c r="L89" s="155" t="str">
        <f t="shared" si="25"/>
        <v>Select:</v>
      </c>
      <c r="M89" s="13"/>
      <c r="N89" s="13"/>
    </row>
    <row r="90" spans="1:14">
      <c r="A90" s="62" t="s">
        <v>99</v>
      </c>
      <c r="B90" s="10"/>
      <c r="C90" s="156">
        <f t="shared" ref="C90:L90" si="26">C8</f>
        <v>41639</v>
      </c>
      <c r="D90" s="156">
        <f t="shared" si="26"/>
        <v>0</v>
      </c>
      <c r="E90" s="156">
        <f t="shared" si="26"/>
        <v>0</v>
      </c>
      <c r="F90" s="156">
        <f t="shared" si="26"/>
        <v>0</v>
      </c>
      <c r="G90" s="156">
        <f t="shared" si="26"/>
        <v>0</v>
      </c>
      <c r="H90" s="156">
        <f t="shared" si="26"/>
        <v>0</v>
      </c>
      <c r="I90" s="156">
        <f t="shared" si="26"/>
        <v>0</v>
      </c>
      <c r="J90" s="156">
        <f t="shared" si="26"/>
        <v>0</v>
      </c>
      <c r="K90" s="156">
        <f t="shared" si="26"/>
        <v>0</v>
      </c>
      <c r="L90" s="156">
        <f t="shared" si="26"/>
        <v>0</v>
      </c>
      <c r="M90" s="13"/>
      <c r="N90" s="13"/>
    </row>
    <row r="91" spans="1:14">
      <c r="A91" s="8" t="s">
        <v>7</v>
      </c>
      <c r="B91" s="8"/>
      <c r="C91" s="140"/>
      <c r="D91" s="140"/>
      <c r="E91" s="140"/>
      <c r="F91" s="140"/>
      <c r="G91" s="140"/>
      <c r="H91" s="140"/>
      <c r="I91" s="140"/>
      <c r="J91" s="140"/>
      <c r="K91" s="140"/>
      <c r="L91" s="140"/>
    </row>
    <row r="92" spans="1:14">
      <c r="A92" s="113" t="s">
        <v>87</v>
      </c>
      <c r="C92" s="140"/>
      <c r="D92" s="140"/>
      <c r="E92" s="140"/>
      <c r="F92" s="140"/>
      <c r="G92" s="140"/>
      <c r="H92" s="140"/>
      <c r="I92" s="140"/>
      <c r="J92" s="140"/>
      <c r="K92" s="140"/>
      <c r="L92" s="140"/>
    </row>
    <row r="93" spans="1:14">
      <c r="A93" s="8" t="s">
        <v>81</v>
      </c>
      <c r="B93" s="8"/>
      <c r="C93" s="142">
        <f t="shared" ref="C93" si="27">SUM(C91:C92)</f>
        <v>0</v>
      </c>
      <c r="D93" s="142">
        <f t="shared" ref="D93:F93" si="28">SUM(D91:D92)</f>
        <v>0</v>
      </c>
      <c r="E93" s="142">
        <f t="shared" si="28"/>
        <v>0</v>
      </c>
      <c r="F93" s="142">
        <f t="shared" si="28"/>
        <v>0</v>
      </c>
      <c r="G93" s="142">
        <f t="shared" ref="G93:L93" si="29">SUM(G91:G92)</f>
        <v>0</v>
      </c>
      <c r="H93" s="142">
        <f t="shared" si="29"/>
        <v>0</v>
      </c>
      <c r="I93" s="142">
        <f t="shared" si="29"/>
        <v>0</v>
      </c>
      <c r="J93" s="142">
        <f t="shared" si="29"/>
        <v>0</v>
      </c>
      <c r="K93" s="142">
        <f t="shared" si="29"/>
        <v>0</v>
      </c>
      <c r="L93" s="142">
        <f t="shared" si="29"/>
        <v>0</v>
      </c>
    </row>
    <row r="94" spans="1:14">
      <c r="A94" s="54" t="s">
        <v>154</v>
      </c>
      <c r="C94" s="140"/>
      <c r="D94" s="140"/>
      <c r="E94" s="140"/>
      <c r="F94" s="140"/>
      <c r="G94" s="140"/>
      <c r="H94" s="140"/>
      <c r="I94" s="140"/>
      <c r="J94" s="140"/>
      <c r="K94" s="140"/>
      <c r="L94" s="140"/>
    </row>
    <row r="95" spans="1:14">
      <c r="A95" s="9" t="s">
        <v>155</v>
      </c>
      <c r="B95" s="9"/>
      <c r="C95" s="149">
        <f t="shared" ref="C95:F95" si="30">SUM(C93:C94)</f>
        <v>0</v>
      </c>
      <c r="D95" s="149">
        <f t="shared" si="30"/>
        <v>0</v>
      </c>
      <c r="E95" s="149">
        <f t="shared" si="30"/>
        <v>0</v>
      </c>
      <c r="F95" s="149">
        <f t="shared" si="30"/>
        <v>0</v>
      </c>
      <c r="G95" s="149">
        <f t="shared" ref="G95:L95" si="31">SUM(G93:G94)</f>
        <v>0</v>
      </c>
      <c r="H95" s="149">
        <f t="shared" si="31"/>
        <v>0</v>
      </c>
      <c r="I95" s="149">
        <f t="shared" si="31"/>
        <v>0</v>
      </c>
      <c r="J95" s="149">
        <f t="shared" si="31"/>
        <v>0</v>
      </c>
      <c r="K95" s="149">
        <f t="shared" si="31"/>
        <v>0</v>
      </c>
      <c r="L95" s="149">
        <f t="shared" si="31"/>
        <v>0</v>
      </c>
    </row>
    <row r="96" spans="1:14">
      <c r="A96" s="34" t="s">
        <v>167</v>
      </c>
      <c r="B96" s="8"/>
      <c r="C96" s="140"/>
      <c r="D96" s="140"/>
      <c r="E96" s="140"/>
      <c r="F96" s="140"/>
      <c r="G96" s="140"/>
      <c r="H96" s="140"/>
      <c r="I96" s="140"/>
      <c r="J96" s="140"/>
      <c r="K96" s="140"/>
      <c r="L96" s="140"/>
    </row>
    <row r="97" spans="1:12">
      <c r="A97" s="8" t="s">
        <v>35</v>
      </c>
      <c r="B97" s="8"/>
      <c r="C97" s="142">
        <f t="shared" ref="C97:F97" si="32">SUM(C95:C96)</f>
        <v>0</v>
      </c>
      <c r="D97" s="142">
        <f t="shared" si="32"/>
        <v>0</v>
      </c>
      <c r="E97" s="142">
        <f t="shared" si="32"/>
        <v>0</v>
      </c>
      <c r="F97" s="142">
        <f t="shared" si="32"/>
        <v>0</v>
      </c>
      <c r="G97" s="142">
        <f t="shared" ref="G97:L97" si="33">SUM(G95:G96)</f>
        <v>0</v>
      </c>
      <c r="H97" s="142">
        <f t="shared" si="33"/>
        <v>0</v>
      </c>
      <c r="I97" s="142">
        <f t="shared" si="33"/>
        <v>0</v>
      </c>
      <c r="J97" s="142">
        <f t="shared" si="33"/>
        <v>0</v>
      </c>
      <c r="K97" s="142">
        <f t="shared" si="33"/>
        <v>0</v>
      </c>
      <c r="L97" s="142">
        <f t="shared" si="33"/>
        <v>0</v>
      </c>
    </row>
    <row r="98" spans="1:12">
      <c r="A98" s="54" t="s">
        <v>86</v>
      </c>
      <c r="B98" s="8"/>
      <c r="C98" s="140"/>
      <c r="D98" s="140"/>
      <c r="E98" s="140"/>
      <c r="F98" s="140"/>
      <c r="G98" s="140"/>
      <c r="H98" s="140"/>
      <c r="I98" s="140"/>
      <c r="J98" s="140"/>
      <c r="K98" s="140"/>
      <c r="L98" s="140"/>
    </row>
    <row r="99" spans="1:12">
      <c r="A99" s="8" t="s">
        <v>82</v>
      </c>
      <c r="B99" s="8"/>
      <c r="C99" s="142">
        <f t="shared" ref="C99:F99" si="34">SUM(C97:C98)</f>
        <v>0</v>
      </c>
      <c r="D99" s="142">
        <f t="shared" si="34"/>
        <v>0</v>
      </c>
      <c r="E99" s="142">
        <f t="shared" si="34"/>
        <v>0</v>
      </c>
      <c r="F99" s="142">
        <f t="shared" si="34"/>
        <v>0</v>
      </c>
      <c r="G99" s="142">
        <f t="shared" ref="G99:L99" si="35">SUM(G97:G98)</f>
        <v>0</v>
      </c>
      <c r="H99" s="142">
        <f t="shared" si="35"/>
        <v>0</v>
      </c>
      <c r="I99" s="142">
        <f t="shared" si="35"/>
        <v>0</v>
      </c>
      <c r="J99" s="142">
        <f t="shared" si="35"/>
        <v>0</v>
      </c>
      <c r="K99" s="142">
        <f t="shared" si="35"/>
        <v>0</v>
      </c>
      <c r="L99" s="142">
        <f t="shared" si="35"/>
        <v>0</v>
      </c>
    </row>
    <row r="100" spans="1:12">
      <c r="A100" s="54" t="s">
        <v>85</v>
      </c>
      <c r="B100" s="8"/>
      <c r="C100" s="140"/>
      <c r="D100" s="140"/>
      <c r="E100" s="140"/>
      <c r="F100" s="140"/>
      <c r="G100" s="140"/>
      <c r="H100" s="140"/>
      <c r="I100" s="140"/>
      <c r="J100" s="140"/>
      <c r="K100" s="140"/>
      <c r="L100" s="140"/>
    </row>
    <row r="101" spans="1:12">
      <c r="A101" s="54"/>
      <c r="B101" s="8"/>
      <c r="C101" s="143"/>
      <c r="D101" s="143"/>
      <c r="E101" s="143"/>
      <c r="F101" s="143"/>
      <c r="G101" s="143"/>
      <c r="H101" s="143"/>
      <c r="I101" s="143"/>
      <c r="J101" s="143"/>
      <c r="K101" s="143"/>
      <c r="L101" s="143"/>
    </row>
    <row r="102" spans="1:12">
      <c r="A102" s="116" t="s">
        <v>169</v>
      </c>
      <c r="B102" s="8"/>
      <c r="C102" s="143"/>
      <c r="D102" s="143"/>
      <c r="E102" s="143"/>
      <c r="F102" s="143"/>
      <c r="G102" s="143"/>
      <c r="H102" s="143"/>
      <c r="I102" s="143"/>
      <c r="J102" s="143"/>
      <c r="K102" s="143"/>
      <c r="L102" s="143"/>
    </row>
    <row r="103" spans="1:12">
      <c r="A103" s="24" t="s">
        <v>157</v>
      </c>
      <c r="B103" s="8"/>
      <c r="C103" s="140"/>
      <c r="D103" s="140"/>
      <c r="E103" s="140"/>
      <c r="F103" s="140"/>
      <c r="G103" s="140"/>
      <c r="H103" s="140"/>
      <c r="I103" s="140"/>
      <c r="J103" s="140"/>
      <c r="K103" s="140"/>
      <c r="L103" s="140"/>
    </row>
    <row r="104" spans="1:12">
      <c r="A104" s="24" t="s">
        <v>158</v>
      </c>
      <c r="B104" s="8"/>
      <c r="C104" s="140"/>
      <c r="D104" s="140"/>
      <c r="E104" s="140"/>
      <c r="F104" s="140"/>
      <c r="G104" s="140"/>
      <c r="H104" s="140"/>
      <c r="I104" s="140"/>
      <c r="J104" s="140"/>
      <c r="K104" s="140"/>
      <c r="L104" s="140"/>
    </row>
    <row r="105" spans="1:12">
      <c r="A105" s="24" t="s">
        <v>168</v>
      </c>
      <c r="B105" s="8"/>
      <c r="C105" s="140"/>
      <c r="D105" s="140"/>
      <c r="E105" s="140"/>
      <c r="F105" s="140"/>
      <c r="G105" s="140"/>
      <c r="H105" s="140"/>
      <c r="I105" s="140"/>
      <c r="J105" s="140"/>
      <c r="K105" s="140"/>
      <c r="L105" s="140"/>
    </row>
    <row r="106" spans="1:12">
      <c r="A106" s="24"/>
      <c r="B106" s="8"/>
      <c r="C106" s="143"/>
      <c r="D106" s="143"/>
      <c r="E106" s="143"/>
      <c r="F106" s="143"/>
      <c r="G106" s="143"/>
      <c r="H106" s="143"/>
      <c r="I106" s="143"/>
      <c r="J106" s="143"/>
      <c r="K106" s="143"/>
      <c r="L106" s="143"/>
    </row>
    <row r="107" spans="1:12">
      <c r="A107" s="116" t="s">
        <v>149</v>
      </c>
      <c r="B107" s="8"/>
      <c r="C107" s="143"/>
      <c r="D107" s="143"/>
      <c r="E107" s="143"/>
      <c r="F107" s="143"/>
      <c r="G107" s="143"/>
      <c r="H107" s="143"/>
      <c r="I107" s="143"/>
      <c r="J107" s="143"/>
      <c r="K107" s="143"/>
      <c r="L107" s="143"/>
    </row>
    <row r="108" spans="1:12">
      <c r="A108" s="25" t="s">
        <v>8</v>
      </c>
      <c r="B108" s="8"/>
      <c r="C108" s="152">
        <f t="shared" ref="C108:L108" si="36">C95+C103</f>
        <v>0</v>
      </c>
      <c r="D108" s="152">
        <f t="shared" si="36"/>
        <v>0</v>
      </c>
      <c r="E108" s="152">
        <f t="shared" si="36"/>
        <v>0</v>
      </c>
      <c r="F108" s="152">
        <f t="shared" si="36"/>
        <v>0</v>
      </c>
      <c r="G108" s="152">
        <f t="shared" si="36"/>
        <v>0</v>
      </c>
      <c r="H108" s="152">
        <f t="shared" si="36"/>
        <v>0</v>
      </c>
      <c r="I108" s="152">
        <f t="shared" si="36"/>
        <v>0</v>
      </c>
      <c r="J108" s="152">
        <f t="shared" si="36"/>
        <v>0</v>
      </c>
      <c r="K108" s="152">
        <f t="shared" si="36"/>
        <v>0</v>
      </c>
      <c r="L108" s="152">
        <f t="shared" si="36"/>
        <v>0</v>
      </c>
    </row>
    <row r="109" spans="1:12">
      <c r="A109" s="24" t="s">
        <v>10</v>
      </c>
      <c r="B109" s="8"/>
      <c r="C109" s="140"/>
      <c r="D109" s="140"/>
      <c r="E109" s="140"/>
      <c r="F109" s="140"/>
      <c r="G109" s="140"/>
      <c r="H109" s="140"/>
      <c r="I109" s="140"/>
      <c r="J109" s="140"/>
      <c r="K109" s="140"/>
      <c r="L109" s="140"/>
    </row>
    <row r="110" spans="1:12">
      <c r="A110" s="25" t="s">
        <v>9</v>
      </c>
      <c r="B110" s="8"/>
      <c r="C110" s="152">
        <f t="shared" ref="C110:L110" si="37">C108+C109</f>
        <v>0</v>
      </c>
      <c r="D110" s="152">
        <f t="shared" si="37"/>
        <v>0</v>
      </c>
      <c r="E110" s="152">
        <f t="shared" si="37"/>
        <v>0</v>
      </c>
      <c r="F110" s="152">
        <f t="shared" si="37"/>
        <v>0</v>
      </c>
      <c r="G110" s="152">
        <f t="shared" si="37"/>
        <v>0</v>
      </c>
      <c r="H110" s="152">
        <f t="shared" si="37"/>
        <v>0</v>
      </c>
      <c r="I110" s="152">
        <f t="shared" si="37"/>
        <v>0</v>
      </c>
      <c r="J110" s="152">
        <f t="shared" si="37"/>
        <v>0</v>
      </c>
      <c r="K110" s="152">
        <f t="shared" si="37"/>
        <v>0</v>
      </c>
      <c r="L110" s="152">
        <f t="shared" si="37"/>
        <v>0</v>
      </c>
    </row>
    <row r="111" spans="1:12">
      <c r="A111" s="25" t="s">
        <v>35</v>
      </c>
      <c r="B111" s="8"/>
      <c r="C111" s="152">
        <f t="shared" ref="C111:L111" si="38">C97+C103+C104</f>
        <v>0</v>
      </c>
      <c r="D111" s="152">
        <f t="shared" si="38"/>
        <v>0</v>
      </c>
      <c r="E111" s="152">
        <f t="shared" si="38"/>
        <v>0</v>
      </c>
      <c r="F111" s="152">
        <f t="shared" si="38"/>
        <v>0</v>
      </c>
      <c r="G111" s="152">
        <f t="shared" si="38"/>
        <v>0</v>
      </c>
      <c r="H111" s="152">
        <f t="shared" si="38"/>
        <v>0</v>
      </c>
      <c r="I111" s="152">
        <f t="shared" si="38"/>
        <v>0</v>
      </c>
      <c r="J111" s="152">
        <f t="shared" si="38"/>
        <v>0</v>
      </c>
      <c r="K111" s="152">
        <f t="shared" si="38"/>
        <v>0</v>
      </c>
      <c r="L111" s="152">
        <f t="shared" si="38"/>
        <v>0</v>
      </c>
    </row>
    <row r="112" spans="1:12">
      <c r="A112" s="25" t="s">
        <v>86</v>
      </c>
      <c r="B112" s="8"/>
      <c r="C112" s="152">
        <f t="shared" ref="C112:L112" si="39">C98+C105</f>
        <v>0</v>
      </c>
      <c r="D112" s="152">
        <f t="shared" si="39"/>
        <v>0</v>
      </c>
      <c r="E112" s="152">
        <f t="shared" si="39"/>
        <v>0</v>
      </c>
      <c r="F112" s="152">
        <f t="shared" si="39"/>
        <v>0</v>
      </c>
      <c r="G112" s="152">
        <f t="shared" si="39"/>
        <v>0</v>
      </c>
      <c r="H112" s="152">
        <f t="shared" si="39"/>
        <v>0</v>
      </c>
      <c r="I112" s="152">
        <f t="shared" si="39"/>
        <v>0</v>
      </c>
      <c r="J112" s="152">
        <f t="shared" si="39"/>
        <v>0</v>
      </c>
      <c r="K112" s="152">
        <f t="shared" si="39"/>
        <v>0</v>
      </c>
      <c r="L112" s="152">
        <f t="shared" si="39"/>
        <v>0</v>
      </c>
    </row>
    <row r="113" spans="1:12">
      <c r="A113" s="25" t="s">
        <v>150</v>
      </c>
      <c r="B113" s="8"/>
      <c r="C113" s="152">
        <f t="shared" ref="C113:L113" si="40">C111+C112</f>
        <v>0</v>
      </c>
      <c r="D113" s="152">
        <f t="shared" si="40"/>
        <v>0</v>
      </c>
      <c r="E113" s="152">
        <f t="shared" si="40"/>
        <v>0</v>
      </c>
      <c r="F113" s="152">
        <f t="shared" si="40"/>
        <v>0</v>
      </c>
      <c r="G113" s="152">
        <f t="shared" si="40"/>
        <v>0</v>
      </c>
      <c r="H113" s="152">
        <f t="shared" si="40"/>
        <v>0</v>
      </c>
      <c r="I113" s="152">
        <f t="shared" si="40"/>
        <v>0</v>
      </c>
      <c r="J113" s="152">
        <f t="shared" si="40"/>
        <v>0</v>
      </c>
      <c r="K113" s="152">
        <f t="shared" si="40"/>
        <v>0</v>
      </c>
      <c r="L113" s="152">
        <f t="shared" si="40"/>
        <v>0</v>
      </c>
    </row>
    <row r="114" spans="1:12">
      <c r="A114" s="25"/>
      <c r="B114" s="8"/>
      <c r="C114" s="152"/>
      <c r="D114" s="152"/>
      <c r="E114" s="152"/>
      <c r="F114" s="152"/>
      <c r="G114" s="152"/>
      <c r="H114" s="152"/>
      <c r="I114" s="152"/>
      <c r="J114" s="152"/>
      <c r="K114" s="152"/>
      <c r="L114" s="152"/>
    </row>
    <row r="115" spans="1:12">
      <c r="A115" s="117" t="s">
        <v>151</v>
      </c>
      <c r="B115" s="8"/>
      <c r="C115" s="152"/>
      <c r="D115" s="152"/>
      <c r="E115" s="152"/>
      <c r="F115" s="152"/>
      <c r="G115" s="152"/>
      <c r="H115" s="152"/>
      <c r="I115" s="152"/>
      <c r="J115" s="152"/>
      <c r="K115" s="152"/>
      <c r="L115" s="152"/>
    </row>
    <row r="116" spans="1:12">
      <c r="A116" s="25" t="s">
        <v>152</v>
      </c>
      <c r="B116" s="8"/>
      <c r="C116" s="140"/>
      <c r="D116" s="140"/>
      <c r="E116" s="140"/>
      <c r="F116" s="140"/>
      <c r="G116" s="140"/>
      <c r="H116" s="140"/>
      <c r="I116" s="140"/>
      <c r="J116" s="140"/>
      <c r="K116" s="140"/>
      <c r="L116" s="140"/>
    </row>
    <row r="117" spans="1:12">
      <c r="A117" s="25" t="s">
        <v>153</v>
      </c>
      <c r="C117" s="140"/>
      <c r="D117" s="140"/>
      <c r="E117" s="140"/>
      <c r="F117" s="140"/>
      <c r="G117" s="140"/>
      <c r="H117" s="140"/>
      <c r="I117" s="140"/>
      <c r="J117" s="140"/>
      <c r="K117" s="140"/>
      <c r="L117" s="140"/>
    </row>
    <row r="118" spans="1:12">
      <c r="A118" s="55" t="s">
        <v>39</v>
      </c>
      <c r="B118" s="8"/>
      <c r="C118" s="153">
        <f t="shared" ref="C118:L118" si="41">IFERROR((C113+C116)/(C100+C117),0)</f>
        <v>0</v>
      </c>
      <c r="D118" s="153">
        <f t="shared" si="41"/>
        <v>0</v>
      </c>
      <c r="E118" s="153">
        <f t="shared" si="41"/>
        <v>0</v>
      </c>
      <c r="F118" s="153">
        <f t="shared" si="41"/>
        <v>0</v>
      </c>
      <c r="G118" s="153">
        <f t="shared" si="41"/>
        <v>0</v>
      </c>
      <c r="H118" s="153">
        <f t="shared" si="41"/>
        <v>0</v>
      </c>
      <c r="I118" s="153">
        <f t="shared" si="41"/>
        <v>0</v>
      </c>
      <c r="J118" s="153">
        <f t="shared" si="41"/>
        <v>0</v>
      </c>
      <c r="K118" s="153">
        <f t="shared" si="41"/>
        <v>0</v>
      </c>
      <c r="L118" s="153">
        <f t="shared" si="41"/>
        <v>0</v>
      </c>
    </row>
    <row r="119" spans="1:12">
      <c r="C119" s="157"/>
      <c r="D119" s="157"/>
      <c r="E119" s="157"/>
      <c r="F119" s="157"/>
      <c r="G119" s="157"/>
      <c r="H119" s="157"/>
      <c r="I119" s="157"/>
      <c r="J119" s="157"/>
      <c r="K119" s="157"/>
      <c r="L119" s="157"/>
    </row>
    <row r="120" spans="1:12">
      <c r="A120" s="21" t="s">
        <v>90</v>
      </c>
      <c r="B120" s="22"/>
      <c r="C120" s="158" t="str">
        <f>C$7</f>
        <v>EXTR</v>
      </c>
      <c r="D120" s="158" t="str">
        <f t="shared" ref="D120:L120" si="42">D$7</f>
        <v>BRCD</v>
      </c>
      <c r="E120" s="158" t="str">
        <f t="shared" si="42"/>
        <v>JNPR</v>
      </c>
      <c r="F120" s="158" t="str">
        <f t="shared" si="42"/>
        <v>CSCO</v>
      </c>
      <c r="G120" s="158" t="str">
        <f t="shared" si="42"/>
        <v>ARUN</v>
      </c>
      <c r="H120" s="158" t="str">
        <f t="shared" si="42"/>
        <v>FFIV</v>
      </c>
      <c r="I120" s="158">
        <f t="shared" si="42"/>
        <v>0</v>
      </c>
      <c r="J120" s="158">
        <f t="shared" si="42"/>
        <v>0</v>
      </c>
      <c r="K120" s="158">
        <f t="shared" si="42"/>
        <v>0</v>
      </c>
      <c r="L120" s="158">
        <f t="shared" si="42"/>
        <v>0</v>
      </c>
    </row>
    <row r="121" spans="1:12">
      <c r="A121" s="6"/>
      <c r="B121" s="10"/>
      <c r="C121" s="159">
        <f t="shared" ref="C121:L121" si="43">IFERROR(EOMONTH(C8,-12), "NM")</f>
        <v>41274</v>
      </c>
      <c r="D121" s="159" t="str">
        <f t="shared" si="43"/>
        <v>NM</v>
      </c>
      <c r="E121" s="159" t="str">
        <f t="shared" si="43"/>
        <v>NM</v>
      </c>
      <c r="F121" s="159" t="str">
        <f t="shared" si="43"/>
        <v>NM</v>
      </c>
      <c r="G121" s="159" t="str">
        <f t="shared" si="43"/>
        <v>NM</v>
      </c>
      <c r="H121" s="159" t="str">
        <f t="shared" si="43"/>
        <v>NM</v>
      </c>
      <c r="I121" s="159" t="str">
        <f t="shared" si="43"/>
        <v>NM</v>
      </c>
      <c r="J121" s="159" t="str">
        <f t="shared" si="43"/>
        <v>NM</v>
      </c>
      <c r="K121" s="159" t="str">
        <f t="shared" si="43"/>
        <v>NM</v>
      </c>
      <c r="L121" s="159" t="str">
        <f t="shared" si="43"/>
        <v>NM</v>
      </c>
    </row>
    <row r="122" spans="1:12">
      <c r="A122" s="8" t="s">
        <v>7</v>
      </c>
      <c r="B122" s="8"/>
      <c r="C122" s="140"/>
      <c r="D122" s="140"/>
      <c r="E122" s="140"/>
      <c r="F122" s="140"/>
      <c r="G122" s="140"/>
      <c r="H122" s="140"/>
      <c r="I122" s="140"/>
      <c r="J122" s="140"/>
      <c r="K122" s="140"/>
      <c r="L122" s="140"/>
    </row>
    <row r="123" spans="1:12">
      <c r="A123" s="113" t="s">
        <v>87</v>
      </c>
      <c r="C123" s="144"/>
      <c r="D123" s="144"/>
      <c r="E123" s="144"/>
      <c r="F123" s="144"/>
      <c r="G123" s="144"/>
      <c r="H123" s="144"/>
      <c r="I123" s="144"/>
      <c r="J123" s="144"/>
      <c r="K123" s="144"/>
      <c r="L123" s="144"/>
    </row>
    <row r="124" spans="1:12">
      <c r="A124" s="8" t="s">
        <v>81</v>
      </c>
      <c r="B124" s="8"/>
      <c r="C124" s="142">
        <f t="shared" ref="C124" si="44">SUM(C122:C123)</f>
        <v>0</v>
      </c>
      <c r="D124" s="142">
        <f t="shared" ref="D124:F124" si="45">SUM(D122:D123)</f>
        <v>0</v>
      </c>
      <c r="E124" s="142">
        <f t="shared" si="45"/>
        <v>0</v>
      </c>
      <c r="F124" s="142">
        <f t="shared" si="45"/>
        <v>0</v>
      </c>
      <c r="G124" s="142">
        <f t="shared" ref="G124:L124" si="46">SUM(G122:G123)</f>
        <v>0</v>
      </c>
      <c r="H124" s="142">
        <f t="shared" si="46"/>
        <v>0</v>
      </c>
      <c r="I124" s="142">
        <f t="shared" si="46"/>
        <v>0</v>
      </c>
      <c r="J124" s="142">
        <f t="shared" si="46"/>
        <v>0</v>
      </c>
      <c r="K124" s="142">
        <f t="shared" si="46"/>
        <v>0</v>
      </c>
      <c r="L124" s="142">
        <f t="shared" si="46"/>
        <v>0</v>
      </c>
    </row>
    <row r="125" spans="1:12">
      <c r="A125" s="54" t="s">
        <v>154</v>
      </c>
      <c r="C125" s="144"/>
      <c r="D125" s="144"/>
      <c r="E125" s="144"/>
      <c r="F125" s="144"/>
      <c r="G125" s="144"/>
      <c r="H125" s="144"/>
      <c r="I125" s="144"/>
      <c r="J125" s="144"/>
      <c r="K125" s="144"/>
      <c r="L125" s="144"/>
    </row>
    <row r="126" spans="1:12">
      <c r="A126" s="9" t="s">
        <v>155</v>
      </c>
      <c r="B126" s="9"/>
      <c r="C126" s="149">
        <f t="shared" ref="C126:F126" si="47">SUM(C124:C125)</f>
        <v>0</v>
      </c>
      <c r="D126" s="149">
        <f t="shared" si="47"/>
        <v>0</v>
      </c>
      <c r="E126" s="149">
        <f t="shared" si="47"/>
        <v>0</v>
      </c>
      <c r="F126" s="149">
        <f t="shared" si="47"/>
        <v>0</v>
      </c>
      <c r="G126" s="149">
        <f t="shared" ref="G126:L126" si="48">SUM(G124:G125)</f>
        <v>0</v>
      </c>
      <c r="H126" s="149">
        <f t="shared" si="48"/>
        <v>0</v>
      </c>
      <c r="I126" s="149">
        <f t="shared" si="48"/>
        <v>0</v>
      </c>
      <c r="J126" s="149">
        <f t="shared" si="48"/>
        <v>0</v>
      </c>
      <c r="K126" s="149">
        <f t="shared" si="48"/>
        <v>0</v>
      </c>
      <c r="L126" s="149">
        <f t="shared" si="48"/>
        <v>0</v>
      </c>
    </row>
    <row r="127" spans="1:12">
      <c r="A127" s="34" t="s">
        <v>167</v>
      </c>
      <c r="B127" s="8"/>
      <c r="C127" s="140"/>
      <c r="D127" s="140"/>
      <c r="E127" s="140"/>
      <c r="F127" s="140"/>
      <c r="G127" s="140"/>
      <c r="H127" s="140"/>
      <c r="I127" s="140"/>
      <c r="J127" s="140"/>
      <c r="K127" s="140"/>
      <c r="L127" s="140"/>
    </row>
    <row r="128" spans="1:12">
      <c r="A128" s="8" t="s">
        <v>35</v>
      </c>
      <c r="B128" s="8"/>
      <c r="C128" s="142">
        <f t="shared" ref="C128:F128" si="49">SUM(C126:C127)</f>
        <v>0</v>
      </c>
      <c r="D128" s="142">
        <f t="shared" si="49"/>
        <v>0</v>
      </c>
      <c r="E128" s="142">
        <f t="shared" si="49"/>
        <v>0</v>
      </c>
      <c r="F128" s="142">
        <f t="shared" si="49"/>
        <v>0</v>
      </c>
      <c r="G128" s="142">
        <f t="shared" ref="G128:L128" si="50">SUM(G126:G127)</f>
        <v>0</v>
      </c>
      <c r="H128" s="142">
        <f t="shared" si="50"/>
        <v>0</v>
      </c>
      <c r="I128" s="142">
        <f t="shared" si="50"/>
        <v>0</v>
      </c>
      <c r="J128" s="142">
        <f t="shared" si="50"/>
        <v>0</v>
      </c>
      <c r="K128" s="142">
        <f t="shared" si="50"/>
        <v>0</v>
      </c>
      <c r="L128" s="142">
        <f t="shared" si="50"/>
        <v>0</v>
      </c>
    </row>
    <row r="129" spans="1:12">
      <c r="A129" s="54" t="s">
        <v>86</v>
      </c>
      <c r="B129" s="8"/>
      <c r="C129" s="140"/>
      <c r="D129" s="140"/>
      <c r="E129" s="140"/>
      <c r="F129" s="140"/>
      <c r="G129" s="140"/>
      <c r="H129" s="140"/>
      <c r="I129" s="140"/>
      <c r="J129" s="140"/>
      <c r="K129" s="140"/>
      <c r="L129" s="140"/>
    </row>
    <row r="130" spans="1:12">
      <c r="A130" s="8" t="s">
        <v>82</v>
      </c>
      <c r="B130" s="8"/>
      <c r="C130" s="142">
        <f t="shared" ref="C130:F130" si="51">SUM(C128:C129)</f>
        <v>0</v>
      </c>
      <c r="D130" s="142">
        <f t="shared" si="51"/>
        <v>0</v>
      </c>
      <c r="E130" s="142">
        <f t="shared" si="51"/>
        <v>0</v>
      </c>
      <c r="F130" s="142">
        <f t="shared" si="51"/>
        <v>0</v>
      </c>
      <c r="G130" s="142">
        <f t="shared" ref="G130:L130" si="52">SUM(G128:G129)</f>
        <v>0</v>
      </c>
      <c r="H130" s="142">
        <f t="shared" si="52"/>
        <v>0</v>
      </c>
      <c r="I130" s="142">
        <f t="shared" si="52"/>
        <v>0</v>
      </c>
      <c r="J130" s="142">
        <f t="shared" si="52"/>
        <v>0</v>
      </c>
      <c r="K130" s="142">
        <f t="shared" si="52"/>
        <v>0</v>
      </c>
      <c r="L130" s="142">
        <f t="shared" si="52"/>
        <v>0</v>
      </c>
    </row>
    <row r="131" spans="1:12">
      <c r="A131" s="54" t="s">
        <v>85</v>
      </c>
      <c r="B131" s="8"/>
      <c r="C131" s="140"/>
      <c r="D131" s="140"/>
      <c r="E131" s="140"/>
      <c r="F131" s="140"/>
      <c r="G131" s="140"/>
      <c r="H131" s="140"/>
      <c r="I131" s="140"/>
      <c r="J131" s="140"/>
      <c r="K131" s="140"/>
      <c r="L131" s="140"/>
    </row>
    <row r="132" spans="1:12">
      <c r="A132" s="54"/>
      <c r="B132" s="8"/>
      <c r="C132" s="143"/>
      <c r="D132" s="143"/>
      <c r="E132" s="143"/>
      <c r="F132" s="143"/>
      <c r="G132" s="143"/>
      <c r="H132" s="143"/>
      <c r="I132" s="143"/>
      <c r="J132" s="143"/>
      <c r="K132" s="143"/>
      <c r="L132" s="143"/>
    </row>
    <row r="133" spans="1:12">
      <c r="A133" s="116" t="s">
        <v>169</v>
      </c>
      <c r="B133" s="8"/>
      <c r="C133" s="143"/>
      <c r="D133" s="143"/>
      <c r="E133" s="143"/>
      <c r="F133" s="143"/>
      <c r="G133" s="143"/>
      <c r="H133" s="143"/>
      <c r="I133" s="143"/>
      <c r="J133" s="143"/>
      <c r="K133" s="143"/>
      <c r="L133" s="143"/>
    </row>
    <row r="134" spans="1:12">
      <c r="A134" s="24" t="s">
        <v>157</v>
      </c>
      <c r="B134" s="8"/>
      <c r="C134" s="140"/>
      <c r="D134" s="140"/>
      <c r="E134" s="140"/>
      <c r="F134" s="140"/>
      <c r="G134" s="140"/>
      <c r="H134" s="140"/>
      <c r="I134" s="140"/>
      <c r="J134" s="140"/>
      <c r="K134" s="140"/>
      <c r="L134" s="140"/>
    </row>
    <row r="135" spans="1:12">
      <c r="A135" s="24" t="s">
        <v>158</v>
      </c>
      <c r="B135" s="8"/>
      <c r="C135" s="140"/>
      <c r="D135" s="140"/>
      <c r="E135" s="140"/>
      <c r="F135" s="140"/>
      <c r="G135" s="140"/>
      <c r="H135" s="140"/>
      <c r="I135" s="140"/>
      <c r="J135" s="140"/>
      <c r="K135" s="140"/>
      <c r="L135" s="140"/>
    </row>
    <row r="136" spans="1:12">
      <c r="A136" s="24" t="s">
        <v>168</v>
      </c>
      <c r="B136" s="8"/>
      <c r="C136" s="140"/>
      <c r="D136" s="140"/>
      <c r="E136" s="140"/>
      <c r="F136" s="140"/>
      <c r="G136" s="140"/>
      <c r="H136" s="140"/>
      <c r="I136" s="140"/>
      <c r="J136" s="140"/>
      <c r="K136" s="140"/>
      <c r="L136" s="140"/>
    </row>
    <row r="137" spans="1:12">
      <c r="A137" s="24"/>
      <c r="B137" s="8"/>
      <c r="C137" s="143"/>
      <c r="D137" s="143"/>
      <c r="E137" s="143"/>
      <c r="F137" s="143"/>
      <c r="G137" s="143"/>
      <c r="H137" s="143"/>
      <c r="I137" s="143"/>
      <c r="J137" s="143"/>
      <c r="K137" s="143"/>
      <c r="L137" s="143"/>
    </row>
    <row r="138" spans="1:12">
      <c r="A138" s="116" t="s">
        <v>149</v>
      </c>
      <c r="B138" s="8"/>
      <c r="C138" s="143"/>
      <c r="D138" s="143"/>
      <c r="E138" s="143"/>
      <c r="F138" s="143"/>
      <c r="G138" s="143"/>
      <c r="H138" s="143"/>
      <c r="I138" s="143"/>
      <c r="J138" s="143"/>
      <c r="K138" s="143"/>
      <c r="L138" s="143"/>
    </row>
    <row r="139" spans="1:12">
      <c r="A139" s="25" t="s">
        <v>8</v>
      </c>
      <c r="B139" s="8"/>
      <c r="C139" s="152">
        <f t="shared" ref="C139:L139" si="53">C126+C134</f>
        <v>0</v>
      </c>
      <c r="D139" s="152">
        <f t="shared" si="53"/>
        <v>0</v>
      </c>
      <c r="E139" s="152">
        <f t="shared" si="53"/>
        <v>0</v>
      </c>
      <c r="F139" s="152">
        <f t="shared" si="53"/>
        <v>0</v>
      </c>
      <c r="G139" s="152">
        <f t="shared" si="53"/>
        <v>0</v>
      </c>
      <c r="H139" s="152">
        <f t="shared" si="53"/>
        <v>0</v>
      </c>
      <c r="I139" s="152">
        <f t="shared" si="53"/>
        <v>0</v>
      </c>
      <c r="J139" s="152">
        <f t="shared" si="53"/>
        <v>0</v>
      </c>
      <c r="K139" s="152">
        <f t="shared" si="53"/>
        <v>0</v>
      </c>
      <c r="L139" s="152">
        <f t="shared" si="53"/>
        <v>0</v>
      </c>
    </row>
    <row r="140" spans="1:12">
      <c r="A140" s="24" t="s">
        <v>10</v>
      </c>
      <c r="B140" s="8"/>
      <c r="C140" s="140"/>
      <c r="D140" s="140"/>
      <c r="E140" s="140"/>
      <c r="F140" s="140"/>
      <c r="G140" s="140"/>
      <c r="H140" s="140"/>
      <c r="I140" s="140"/>
      <c r="J140" s="140"/>
      <c r="K140" s="140"/>
      <c r="L140" s="140"/>
    </row>
    <row r="141" spans="1:12">
      <c r="A141" s="25" t="s">
        <v>9</v>
      </c>
      <c r="B141" s="8"/>
      <c r="C141" s="152">
        <f t="shared" ref="C141:L141" si="54">C139+C140</f>
        <v>0</v>
      </c>
      <c r="D141" s="152">
        <f t="shared" si="54"/>
        <v>0</v>
      </c>
      <c r="E141" s="152">
        <f t="shared" si="54"/>
        <v>0</v>
      </c>
      <c r="F141" s="152">
        <f t="shared" si="54"/>
        <v>0</v>
      </c>
      <c r="G141" s="152">
        <f t="shared" si="54"/>
        <v>0</v>
      </c>
      <c r="H141" s="152">
        <f t="shared" si="54"/>
        <v>0</v>
      </c>
      <c r="I141" s="152">
        <f t="shared" si="54"/>
        <v>0</v>
      </c>
      <c r="J141" s="152">
        <f t="shared" si="54"/>
        <v>0</v>
      </c>
      <c r="K141" s="152">
        <f t="shared" si="54"/>
        <v>0</v>
      </c>
      <c r="L141" s="152">
        <f t="shared" si="54"/>
        <v>0</v>
      </c>
    </row>
    <row r="142" spans="1:12">
      <c r="A142" s="25" t="s">
        <v>35</v>
      </c>
      <c r="B142" s="8"/>
      <c r="C142" s="152">
        <f t="shared" ref="C142:L142" si="55">C128+C134+C135</f>
        <v>0</v>
      </c>
      <c r="D142" s="152">
        <f t="shared" si="55"/>
        <v>0</v>
      </c>
      <c r="E142" s="152">
        <f t="shared" si="55"/>
        <v>0</v>
      </c>
      <c r="F142" s="152">
        <f t="shared" si="55"/>
        <v>0</v>
      </c>
      <c r="G142" s="152">
        <f t="shared" si="55"/>
        <v>0</v>
      </c>
      <c r="H142" s="152">
        <f t="shared" si="55"/>
        <v>0</v>
      </c>
      <c r="I142" s="152">
        <f t="shared" si="55"/>
        <v>0</v>
      </c>
      <c r="J142" s="152">
        <f t="shared" si="55"/>
        <v>0</v>
      </c>
      <c r="K142" s="152">
        <f t="shared" si="55"/>
        <v>0</v>
      </c>
      <c r="L142" s="152">
        <f t="shared" si="55"/>
        <v>0</v>
      </c>
    </row>
    <row r="143" spans="1:12">
      <c r="A143" s="25" t="s">
        <v>86</v>
      </c>
      <c r="B143" s="8"/>
      <c r="C143" s="152">
        <f t="shared" ref="C143:L143" si="56">C129+C136</f>
        <v>0</v>
      </c>
      <c r="D143" s="152">
        <f t="shared" si="56"/>
        <v>0</v>
      </c>
      <c r="E143" s="152">
        <f t="shared" si="56"/>
        <v>0</v>
      </c>
      <c r="F143" s="152">
        <f t="shared" si="56"/>
        <v>0</v>
      </c>
      <c r="G143" s="152">
        <f t="shared" si="56"/>
        <v>0</v>
      </c>
      <c r="H143" s="152">
        <f t="shared" si="56"/>
        <v>0</v>
      </c>
      <c r="I143" s="152">
        <f t="shared" si="56"/>
        <v>0</v>
      </c>
      <c r="J143" s="152">
        <f t="shared" si="56"/>
        <v>0</v>
      </c>
      <c r="K143" s="152">
        <f t="shared" si="56"/>
        <v>0</v>
      </c>
      <c r="L143" s="152">
        <f t="shared" si="56"/>
        <v>0</v>
      </c>
    </row>
    <row r="144" spans="1:12">
      <c r="A144" s="25" t="s">
        <v>150</v>
      </c>
      <c r="B144" s="8"/>
      <c r="C144" s="152">
        <f t="shared" ref="C144:L144" si="57">C142+C143</f>
        <v>0</v>
      </c>
      <c r="D144" s="152">
        <f t="shared" si="57"/>
        <v>0</v>
      </c>
      <c r="E144" s="152">
        <f t="shared" si="57"/>
        <v>0</v>
      </c>
      <c r="F144" s="152">
        <f t="shared" si="57"/>
        <v>0</v>
      </c>
      <c r="G144" s="152">
        <f t="shared" si="57"/>
        <v>0</v>
      </c>
      <c r="H144" s="152">
        <f t="shared" si="57"/>
        <v>0</v>
      </c>
      <c r="I144" s="152">
        <f t="shared" si="57"/>
        <v>0</v>
      </c>
      <c r="J144" s="152">
        <f t="shared" si="57"/>
        <v>0</v>
      </c>
      <c r="K144" s="152">
        <f t="shared" si="57"/>
        <v>0</v>
      </c>
      <c r="L144" s="152">
        <f t="shared" si="57"/>
        <v>0</v>
      </c>
    </row>
    <row r="145" spans="1:12">
      <c r="A145" s="25"/>
      <c r="B145" s="8"/>
      <c r="C145" s="152"/>
      <c r="D145" s="152"/>
      <c r="E145" s="152"/>
      <c r="F145" s="152"/>
      <c r="G145" s="152"/>
      <c r="H145" s="152"/>
      <c r="I145" s="152"/>
      <c r="J145" s="152"/>
      <c r="K145" s="152"/>
      <c r="L145" s="152"/>
    </row>
    <row r="146" spans="1:12">
      <c r="A146" s="117" t="s">
        <v>151</v>
      </c>
      <c r="B146" s="8"/>
      <c r="C146" s="152"/>
      <c r="D146" s="152"/>
      <c r="E146" s="152"/>
      <c r="F146" s="152"/>
      <c r="G146" s="152"/>
      <c r="H146" s="152"/>
      <c r="I146" s="152"/>
      <c r="J146" s="152"/>
      <c r="K146" s="152"/>
      <c r="L146" s="152"/>
    </row>
    <row r="147" spans="1:12">
      <c r="A147" s="25" t="s">
        <v>152</v>
      </c>
      <c r="B147" s="8"/>
      <c r="C147" s="140"/>
      <c r="D147" s="140"/>
      <c r="E147" s="140"/>
      <c r="F147" s="140"/>
      <c r="G147" s="140"/>
      <c r="H147" s="140"/>
      <c r="I147" s="140"/>
      <c r="J147" s="140"/>
      <c r="K147" s="140"/>
      <c r="L147" s="140"/>
    </row>
    <row r="148" spans="1:12">
      <c r="A148" s="25" t="s">
        <v>153</v>
      </c>
      <c r="C148" s="140"/>
      <c r="D148" s="140"/>
      <c r="E148" s="140"/>
      <c r="F148" s="140"/>
      <c r="G148" s="140"/>
      <c r="H148" s="140"/>
      <c r="I148" s="140"/>
      <c r="J148" s="140"/>
      <c r="K148" s="140"/>
      <c r="L148" s="140"/>
    </row>
    <row r="149" spans="1:12">
      <c r="A149" s="55" t="s">
        <v>39</v>
      </c>
      <c r="B149" s="8"/>
      <c r="C149" s="153">
        <f t="shared" ref="C149:L149" si="58">IFERROR((C144+C147)/(C131+C148),0)</f>
        <v>0</v>
      </c>
      <c r="D149" s="153">
        <f t="shared" si="58"/>
        <v>0</v>
      </c>
      <c r="E149" s="153">
        <f t="shared" si="58"/>
        <v>0</v>
      </c>
      <c r="F149" s="153">
        <f t="shared" si="58"/>
        <v>0</v>
      </c>
      <c r="G149" s="153">
        <f t="shared" si="58"/>
        <v>0</v>
      </c>
      <c r="H149" s="153">
        <f t="shared" si="58"/>
        <v>0</v>
      </c>
      <c r="I149" s="153">
        <f t="shared" si="58"/>
        <v>0</v>
      </c>
      <c r="J149" s="153">
        <f t="shared" si="58"/>
        <v>0</v>
      </c>
      <c r="K149" s="153">
        <f t="shared" si="58"/>
        <v>0</v>
      </c>
      <c r="L149" s="153">
        <f t="shared" si="58"/>
        <v>0</v>
      </c>
    </row>
    <row r="150" spans="1:12">
      <c r="A150" s="9"/>
      <c r="B150" s="8"/>
      <c r="C150" s="149"/>
      <c r="D150" s="149"/>
      <c r="E150" s="149"/>
      <c r="F150" s="149"/>
      <c r="G150" s="149"/>
      <c r="H150" s="149"/>
      <c r="I150" s="149"/>
      <c r="J150" s="149"/>
      <c r="K150" s="149"/>
      <c r="L150" s="149"/>
    </row>
    <row r="151" spans="1:12">
      <c r="A151" s="26" t="s">
        <v>38</v>
      </c>
      <c r="B151" s="35"/>
      <c r="C151" s="154" t="str">
        <f>C$7</f>
        <v>EXTR</v>
      </c>
      <c r="D151" s="154" t="str">
        <f t="shared" ref="D151:L151" si="59">D$7</f>
        <v>BRCD</v>
      </c>
      <c r="E151" s="154" t="str">
        <f t="shared" si="59"/>
        <v>JNPR</v>
      </c>
      <c r="F151" s="154" t="str">
        <f t="shared" si="59"/>
        <v>CSCO</v>
      </c>
      <c r="G151" s="154" t="str">
        <f t="shared" si="59"/>
        <v>ARUN</v>
      </c>
      <c r="H151" s="154" t="str">
        <f t="shared" si="59"/>
        <v>FFIV</v>
      </c>
      <c r="I151" s="154">
        <f t="shared" si="59"/>
        <v>0</v>
      </c>
      <c r="J151" s="154">
        <f t="shared" si="59"/>
        <v>0</v>
      </c>
      <c r="K151" s="154">
        <f t="shared" si="59"/>
        <v>0</v>
      </c>
      <c r="L151" s="154">
        <f t="shared" si="59"/>
        <v>0</v>
      </c>
    </row>
    <row r="152" spans="1:12">
      <c r="A152" s="10"/>
      <c r="C152" s="160"/>
      <c r="D152" s="160"/>
      <c r="E152" s="160"/>
      <c r="F152" s="160"/>
      <c r="G152" s="160"/>
      <c r="H152" s="160"/>
      <c r="I152" s="160"/>
      <c r="J152" s="160"/>
      <c r="K152" s="160"/>
      <c r="L152" s="160"/>
    </row>
    <row r="153" spans="1:12">
      <c r="A153" s="39" t="s">
        <v>44</v>
      </c>
      <c r="B153" s="40"/>
      <c r="C153" s="161">
        <f t="shared" ref="C153:L153" si="60">C8</f>
        <v>41639</v>
      </c>
      <c r="D153" s="161">
        <f t="shared" si="60"/>
        <v>0</v>
      </c>
      <c r="E153" s="161">
        <f t="shared" si="60"/>
        <v>0</v>
      </c>
      <c r="F153" s="161">
        <f t="shared" si="60"/>
        <v>0</v>
      </c>
      <c r="G153" s="161">
        <f t="shared" si="60"/>
        <v>0</v>
      </c>
      <c r="H153" s="161">
        <f t="shared" si="60"/>
        <v>0</v>
      </c>
      <c r="I153" s="161">
        <f t="shared" si="60"/>
        <v>0</v>
      </c>
      <c r="J153" s="161">
        <f t="shared" si="60"/>
        <v>0</v>
      </c>
      <c r="K153" s="161">
        <f t="shared" si="60"/>
        <v>0</v>
      </c>
      <c r="L153" s="161">
        <f t="shared" si="60"/>
        <v>0</v>
      </c>
    </row>
    <row r="154" spans="1:12">
      <c r="A154" s="11" t="s">
        <v>45</v>
      </c>
      <c r="C154" s="162">
        <f t="shared" ref="C154:L154" si="61">C59+C91-C122</f>
        <v>0</v>
      </c>
      <c r="D154" s="162">
        <f t="shared" si="61"/>
        <v>0</v>
      </c>
      <c r="E154" s="162">
        <f t="shared" si="61"/>
        <v>0</v>
      </c>
      <c r="F154" s="162">
        <f t="shared" si="61"/>
        <v>0</v>
      </c>
      <c r="G154" s="162">
        <f t="shared" si="61"/>
        <v>0</v>
      </c>
      <c r="H154" s="162">
        <f t="shared" si="61"/>
        <v>0</v>
      </c>
      <c r="I154" s="162">
        <f t="shared" si="61"/>
        <v>0</v>
      </c>
      <c r="J154" s="162">
        <f t="shared" si="61"/>
        <v>0</v>
      </c>
      <c r="K154" s="162">
        <f t="shared" si="61"/>
        <v>0</v>
      </c>
      <c r="L154" s="162">
        <f t="shared" si="61"/>
        <v>0</v>
      </c>
    </row>
    <row r="155" spans="1:12">
      <c r="A155" s="8" t="s">
        <v>46</v>
      </c>
      <c r="C155" s="163">
        <f t="shared" ref="C155:L155" si="62">C78+C110-C141</f>
        <v>0</v>
      </c>
      <c r="D155" s="163">
        <f t="shared" si="62"/>
        <v>0</v>
      </c>
      <c r="E155" s="163">
        <f t="shared" si="62"/>
        <v>0</v>
      </c>
      <c r="F155" s="163">
        <f t="shared" si="62"/>
        <v>0</v>
      </c>
      <c r="G155" s="163">
        <f t="shared" si="62"/>
        <v>0</v>
      </c>
      <c r="H155" s="163">
        <f t="shared" si="62"/>
        <v>0</v>
      </c>
      <c r="I155" s="163">
        <f t="shared" si="62"/>
        <v>0</v>
      </c>
      <c r="J155" s="163">
        <f t="shared" si="62"/>
        <v>0</v>
      </c>
      <c r="K155" s="163">
        <f t="shared" si="62"/>
        <v>0</v>
      </c>
      <c r="L155" s="163">
        <f t="shared" si="62"/>
        <v>0</v>
      </c>
    </row>
    <row r="156" spans="1:12">
      <c r="A156" s="8" t="s">
        <v>47</v>
      </c>
      <c r="C156" s="163">
        <f t="shared" ref="C156:L156" si="63">C76+C108-C139</f>
        <v>0</v>
      </c>
      <c r="D156" s="163">
        <f t="shared" si="63"/>
        <v>0</v>
      </c>
      <c r="E156" s="163">
        <f t="shared" si="63"/>
        <v>0</v>
      </c>
      <c r="F156" s="163">
        <f t="shared" si="63"/>
        <v>0</v>
      </c>
      <c r="G156" s="163">
        <f t="shared" si="63"/>
        <v>0</v>
      </c>
      <c r="H156" s="163">
        <f t="shared" si="63"/>
        <v>0</v>
      </c>
      <c r="I156" s="163">
        <f t="shared" si="63"/>
        <v>0</v>
      </c>
      <c r="J156" s="163">
        <f t="shared" si="63"/>
        <v>0</v>
      </c>
      <c r="K156" s="163">
        <f t="shared" si="63"/>
        <v>0</v>
      </c>
      <c r="L156" s="163">
        <f t="shared" si="63"/>
        <v>0</v>
      </c>
    </row>
    <row r="157" spans="1:12">
      <c r="A157" s="10" t="s">
        <v>48</v>
      </c>
      <c r="C157" s="164">
        <f t="shared" ref="C157:L157" si="64">C86+C118-C149</f>
        <v>0</v>
      </c>
      <c r="D157" s="164">
        <f t="shared" si="64"/>
        <v>0</v>
      </c>
      <c r="E157" s="164">
        <f t="shared" si="64"/>
        <v>0</v>
      </c>
      <c r="F157" s="164">
        <f t="shared" si="64"/>
        <v>0</v>
      </c>
      <c r="G157" s="164">
        <f t="shared" si="64"/>
        <v>0</v>
      </c>
      <c r="H157" s="164">
        <f t="shared" si="64"/>
        <v>0</v>
      </c>
      <c r="I157" s="164">
        <f t="shared" si="64"/>
        <v>0</v>
      </c>
      <c r="J157" s="164">
        <f t="shared" si="64"/>
        <v>0</v>
      </c>
      <c r="K157" s="164">
        <f t="shared" si="64"/>
        <v>0</v>
      </c>
      <c r="L157" s="164">
        <f t="shared" si="64"/>
        <v>0</v>
      </c>
    </row>
    <row r="158" spans="1:12">
      <c r="C158" s="157"/>
      <c r="D158" s="157"/>
      <c r="E158" s="157"/>
      <c r="F158" s="157"/>
      <c r="G158" s="157"/>
      <c r="H158" s="157"/>
      <c r="I158" s="157"/>
      <c r="J158" s="157"/>
      <c r="K158" s="157"/>
      <c r="L158" s="157"/>
    </row>
    <row r="159" spans="1:12">
      <c r="A159" s="26" t="s">
        <v>6</v>
      </c>
      <c r="B159" s="35"/>
      <c r="C159" s="154" t="str">
        <f>C$7</f>
        <v>EXTR</v>
      </c>
      <c r="D159" s="154" t="str">
        <f t="shared" ref="D159:L159" si="65">D$7</f>
        <v>BRCD</v>
      </c>
      <c r="E159" s="154" t="str">
        <f t="shared" si="65"/>
        <v>JNPR</v>
      </c>
      <c r="F159" s="154" t="str">
        <f t="shared" si="65"/>
        <v>CSCO</v>
      </c>
      <c r="G159" s="154" t="str">
        <f t="shared" si="65"/>
        <v>ARUN</v>
      </c>
      <c r="H159" s="154" t="str">
        <f t="shared" si="65"/>
        <v>FFIV</v>
      </c>
      <c r="I159" s="154">
        <f t="shared" si="65"/>
        <v>0</v>
      </c>
      <c r="J159" s="154">
        <f t="shared" si="65"/>
        <v>0</v>
      </c>
      <c r="K159" s="154">
        <f t="shared" si="65"/>
        <v>0</v>
      </c>
      <c r="L159" s="154">
        <f t="shared" si="65"/>
        <v>0</v>
      </c>
    </row>
    <row r="160" spans="1:12">
      <c r="A160" s="10"/>
      <c r="C160" s="160"/>
      <c r="D160" s="160"/>
      <c r="E160" s="160"/>
      <c r="F160" s="160"/>
      <c r="G160" s="160"/>
      <c r="H160" s="160"/>
      <c r="I160" s="160"/>
      <c r="J160" s="160"/>
      <c r="K160" s="160"/>
      <c r="L160" s="160"/>
    </row>
    <row r="161" spans="1:14">
      <c r="A161" s="39" t="s">
        <v>111</v>
      </c>
      <c r="B161" s="40"/>
      <c r="C161" s="161">
        <f t="shared" ref="C161:L161" si="66">C9</f>
        <v>41455</v>
      </c>
      <c r="D161" s="161">
        <f t="shared" si="66"/>
        <v>0</v>
      </c>
      <c r="E161" s="161">
        <f t="shared" si="66"/>
        <v>0</v>
      </c>
      <c r="F161" s="161">
        <f t="shared" si="66"/>
        <v>0</v>
      </c>
      <c r="G161" s="161">
        <f t="shared" si="66"/>
        <v>0</v>
      </c>
      <c r="H161" s="161">
        <f t="shared" si="66"/>
        <v>0</v>
      </c>
      <c r="I161" s="161">
        <f t="shared" si="66"/>
        <v>0</v>
      </c>
      <c r="J161" s="161">
        <f t="shared" si="66"/>
        <v>0</v>
      </c>
      <c r="K161" s="161">
        <f t="shared" si="66"/>
        <v>0</v>
      </c>
      <c r="L161" s="161">
        <f t="shared" si="66"/>
        <v>0</v>
      </c>
    </row>
    <row r="162" spans="1:14">
      <c r="A162" s="11" t="s">
        <v>21</v>
      </c>
      <c r="C162" s="165">
        <f t="shared" ref="C162:L162" si="67">C59</f>
        <v>0</v>
      </c>
      <c r="D162" s="165">
        <f t="shared" si="67"/>
        <v>0</v>
      </c>
      <c r="E162" s="165">
        <f t="shared" si="67"/>
        <v>0</v>
      </c>
      <c r="F162" s="165">
        <f t="shared" si="67"/>
        <v>0</v>
      </c>
      <c r="G162" s="165">
        <f t="shared" si="67"/>
        <v>0</v>
      </c>
      <c r="H162" s="165">
        <f t="shared" si="67"/>
        <v>0</v>
      </c>
      <c r="I162" s="165">
        <f t="shared" si="67"/>
        <v>0</v>
      </c>
      <c r="J162" s="165">
        <f t="shared" si="67"/>
        <v>0</v>
      </c>
      <c r="K162" s="165">
        <f t="shared" si="67"/>
        <v>0</v>
      </c>
      <c r="L162" s="165">
        <f t="shared" si="67"/>
        <v>0</v>
      </c>
    </row>
    <row r="163" spans="1:14">
      <c r="A163" s="11" t="s">
        <v>20</v>
      </c>
      <c r="C163" s="163">
        <f>C78</f>
        <v>0</v>
      </c>
      <c r="D163" s="163">
        <f t="shared" ref="D163:L163" si="68">D78</f>
        <v>0</v>
      </c>
      <c r="E163" s="163">
        <f t="shared" si="68"/>
        <v>0</v>
      </c>
      <c r="F163" s="163">
        <f t="shared" si="68"/>
        <v>0</v>
      </c>
      <c r="G163" s="163">
        <f t="shared" si="68"/>
        <v>0</v>
      </c>
      <c r="H163" s="163">
        <f t="shared" si="68"/>
        <v>0</v>
      </c>
      <c r="I163" s="163">
        <f t="shared" si="68"/>
        <v>0</v>
      </c>
      <c r="J163" s="163">
        <f t="shared" si="68"/>
        <v>0</v>
      </c>
      <c r="K163" s="163">
        <f t="shared" si="68"/>
        <v>0</v>
      </c>
      <c r="L163" s="163">
        <f t="shared" si="68"/>
        <v>0</v>
      </c>
    </row>
    <row r="164" spans="1:14">
      <c r="A164" s="11" t="s">
        <v>19</v>
      </c>
      <c r="C164" s="163">
        <f>C76</f>
        <v>0</v>
      </c>
      <c r="D164" s="163">
        <f t="shared" ref="D164:L164" si="69">D76</f>
        <v>0</v>
      </c>
      <c r="E164" s="163">
        <f t="shared" si="69"/>
        <v>0</v>
      </c>
      <c r="F164" s="163">
        <f t="shared" si="69"/>
        <v>0</v>
      </c>
      <c r="G164" s="163">
        <f t="shared" si="69"/>
        <v>0</v>
      </c>
      <c r="H164" s="163">
        <f t="shared" si="69"/>
        <v>0</v>
      </c>
      <c r="I164" s="163">
        <f t="shared" si="69"/>
        <v>0</v>
      </c>
      <c r="J164" s="163">
        <f t="shared" si="69"/>
        <v>0</v>
      </c>
      <c r="K164" s="163">
        <f t="shared" si="69"/>
        <v>0</v>
      </c>
      <c r="L164" s="163">
        <f t="shared" si="69"/>
        <v>0</v>
      </c>
    </row>
    <row r="165" spans="1:14">
      <c r="A165" s="11" t="s">
        <v>18</v>
      </c>
      <c r="C165" s="166">
        <f>C86</f>
        <v>0</v>
      </c>
      <c r="D165" s="166">
        <f t="shared" ref="D165:L165" si="70">D86</f>
        <v>0</v>
      </c>
      <c r="E165" s="166">
        <f t="shared" si="70"/>
        <v>0</v>
      </c>
      <c r="F165" s="166">
        <f t="shared" si="70"/>
        <v>0</v>
      </c>
      <c r="G165" s="166">
        <f t="shared" si="70"/>
        <v>0</v>
      </c>
      <c r="H165" s="166">
        <f t="shared" si="70"/>
        <v>0</v>
      </c>
      <c r="I165" s="166">
        <f t="shared" si="70"/>
        <v>0</v>
      </c>
      <c r="J165" s="166">
        <f t="shared" si="70"/>
        <v>0</v>
      </c>
      <c r="K165" s="166">
        <f t="shared" si="70"/>
        <v>0</v>
      </c>
      <c r="L165" s="166">
        <f t="shared" si="70"/>
        <v>0</v>
      </c>
    </row>
    <row r="166" spans="1:14">
      <c r="C166" s="166"/>
      <c r="D166" s="166"/>
      <c r="E166" s="166"/>
      <c r="F166" s="166"/>
      <c r="G166" s="166"/>
      <c r="H166" s="166"/>
      <c r="I166" s="166"/>
      <c r="J166" s="166"/>
      <c r="K166" s="166"/>
      <c r="L166" s="166"/>
    </row>
    <row r="167" spans="1:14" ht="15" thickBot="1">
      <c r="A167" s="27" t="s">
        <v>164</v>
      </c>
      <c r="B167" s="27"/>
      <c r="C167" s="167"/>
      <c r="D167" s="167"/>
      <c r="E167" s="167"/>
      <c r="F167" s="167"/>
      <c r="G167" s="167"/>
      <c r="H167" s="167"/>
      <c r="I167" s="167"/>
      <c r="J167" s="167"/>
      <c r="K167" s="167"/>
      <c r="L167" s="167"/>
    </row>
    <row r="168" spans="1:14">
      <c r="C168" s="157"/>
      <c r="D168" s="157"/>
      <c r="E168" s="157"/>
      <c r="F168" s="157"/>
      <c r="G168" s="157"/>
      <c r="H168" s="157"/>
      <c r="I168" s="157"/>
      <c r="J168" s="157"/>
      <c r="K168" s="157"/>
      <c r="L168" s="157"/>
    </row>
    <row r="169" spans="1:14">
      <c r="A169" s="39" t="s">
        <v>110</v>
      </c>
      <c r="C169" s="161">
        <f t="shared" ref="C169:L169" si="71">C8</f>
        <v>41639</v>
      </c>
      <c r="D169" s="161">
        <f t="shared" si="71"/>
        <v>0</v>
      </c>
      <c r="E169" s="161">
        <f t="shared" si="71"/>
        <v>0</v>
      </c>
      <c r="F169" s="161">
        <f t="shared" si="71"/>
        <v>0</v>
      </c>
      <c r="G169" s="161">
        <f t="shared" si="71"/>
        <v>0</v>
      </c>
      <c r="H169" s="161">
        <f t="shared" si="71"/>
        <v>0</v>
      </c>
      <c r="I169" s="161">
        <f t="shared" si="71"/>
        <v>0</v>
      </c>
      <c r="J169" s="161">
        <f t="shared" si="71"/>
        <v>0</v>
      </c>
      <c r="K169" s="161">
        <f t="shared" si="71"/>
        <v>0</v>
      </c>
      <c r="L169" s="161">
        <f t="shared" si="71"/>
        <v>0</v>
      </c>
    </row>
    <row r="170" spans="1:14">
      <c r="A170" s="24" t="s">
        <v>12</v>
      </c>
      <c r="C170" s="144"/>
      <c r="D170" s="144"/>
      <c r="E170" s="144"/>
      <c r="F170" s="144"/>
      <c r="G170" s="144"/>
      <c r="H170" s="144"/>
      <c r="I170" s="144"/>
      <c r="J170" s="144"/>
      <c r="K170" s="144"/>
      <c r="L170" s="144"/>
    </row>
    <row r="171" spans="1:14">
      <c r="A171" s="24" t="s">
        <v>13</v>
      </c>
      <c r="C171" s="144"/>
      <c r="D171" s="144"/>
      <c r="E171" s="144"/>
      <c r="F171" s="144"/>
      <c r="G171" s="144"/>
      <c r="H171" s="144"/>
      <c r="I171" s="144"/>
      <c r="J171" s="144"/>
      <c r="K171" s="144"/>
      <c r="L171" s="144"/>
    </row>
    <row r="172" spans="1:14">
      <c r="A172" s="25" t="s">
        <v>36</v>
      </c>
      <c r="C172" s="144"/>
      <c r="D172" s="144"/>
      <c r="E172" s="144"/>
      <c r="F172" s="144"/>
      <c r="G172" s="144"/>
      <c r="H172" s="144"/>
      <c r="I172" s="144"/>
      <c r="J172" s="144"/>
      <c r="K172" s="144"/>
      <c r="L172" s="144"/>
    </row>
    <row r="173" spans="1:14">
      <c r="A173" s="24" t="s">
        <v>14</v>
      </c>
      <c r="C173" s="145"/>
      <c r="D173" s="145"/>
      <c r="E173" s="145"/>
      <c r="F173" s="145"/>
      <c r="G173" s="145"/>
      <c r="H173" s="145"/>
      <c r="I173" s="145"/>
      <c r="J173" s="145"/>
      <c r="K173" s="145"/>
      <c r="L173" s="145"/>
    </row>
    <row r="174" spans="1:14">
      <c r="A174" s="10" t="s">
        <v>37</v>
      </c>
      <c r="C174" s="168">
        <f>SUM(C170:C173)</f>
        <v>0</v>
      </c>
      <c r="D174" s="168">
        <f>SUM(D170:D173)</f>
        <v>0</v>
      </c>
      <c r="E174" s="168">
        <f>SUM(E170:E173)</f>
        <v>0</v>
      </c>
      <c r="F174" s="168">
        <f>SUM(F170:F173)</f>
        <v>0</v>
      </c>
      <c r="G174" s="168">
        <f t="shared" ref="G174:L174" si="72">SUM(G170:G173)</f>
        <v>0</v>
      </c>
      <c r="H174" s="168">
        <f t="shared" si="72"/>
        <v>0</v>
      </c>
      <c r="I174" s="168">
        <f t="shared" si="72"/>
        <v>0</v>
      </c>
      <c r="J174" s="168">
        <f t="shared" si="72"/>
        <v>0</v>
      </c>
      <c r="K174" s="168">
        <f t="shared" si="72"/>
        <v>0</v>
      </c>
      <c r="L174" s="168">
        <f t="shared" si="72"/>
        <v>0</v>
      </c>
    </row>
    <row r="175" spans="1:14">
      <c r="A175" s="25" t="s">
        <v>15</v>
      </c>
      <c r="C175" s="144"/>
      <c r="D175" s="144"/>
      <c r="E175" s="144"/>
      <c r="F175" s="144"/>
      <c r="G175" s="144"/>
      <c r="H175" s="144"/>
      <c r="I175" s="144"/>
      <c r="J175" s="144"/>
      <c r="K175" s="144"/>
      <c r="L175" s="144"/>
      <c r="N175" s="11" t="s">
        <v>17</v>
      </c>
    </row>
    <row r="176" spans="1:14">
      <c r="A176" s="9" t="s">
        <v>16</v>
      </c>
      <c r="B176" s="29"/>
      <c r="C176" s="169">
        <f>SUM(C174:C175)</f>
        <v>0</v>
      </c>
      <c r="D176" s="169">
        <f>SUM(D174:D175)</f>
        <v>0</v>
      </c>
      <c r="E176" s="169">
        <f>SUM(E174:E175)</f>
        <v>0</v>
      </c>
      <c r="F176" s="169">
        <f>SUM(F174:F175)</f>
        <v>0</v>
      </c>
      <c r="G176" s="169">
        <f t="shared" ref="G176:L176" si="73">SUM(G174:G175)</f>
        <v>0</v>
      </c>
      <c r="H176" s="169">
        <f t="shared" si="73"/>
        <v>0</v>
      </c>
      <c r="I176" s="169">
        <f t="shared" si="73"/>
        <v>0</v>
      </c>
      <c r="J176" s="169">
        <f t="shared" si="73"/>
        <v>0</v>
      </c>
      <c r="K176" s="169">
        <f t="shared" si="73"/>
        <v>0</v>
      </c>
      <c r="L176" s="169">
        <f t="shared" si="73"/>
        <v>0</v>
      </c>
    </row>
    <row r="177" spans="1:19">
      <c r="A177" s="9"/>
      <c r="B177" s="8"/>
      <c r="C177" s="170"/>
      <c r="D177" s="170"/>
      <c r="E177" s="170"/>
      <c r="F177" s="170"/>
      <c r="G177" s="170"/>
      <c r="H177" s="170"/>
      <c r="I177" s="170"/>
      <c r="J177" s="170"/>
      <c r="K177" s="170"/>
      <c r="L177" s="170"/>
    </row>
    <row r="178" spans="1:19" ht="15" thickBot="1">
      <c r="A178" s="27" t="s">
        <v>165</v>
      </c>
      <c r="B178" s="27"/>
      <c r="C178" s="167"/>
      <c r="D178" s="167"/>
      <c r="E178" s="167"/>
      <c r="F178" s="167"/>
      <c r="G178" s="167"/>
      <c r="H178" s="167"/>
      <c r="I178" s="167"/>
      <c r="J178" s="167"/>
      <c r="K178" s="167"/>
      <c r="L178" s="167"/>
    </row>
    <row r="179" spans="1:19">
      <c r="C179" s="166"/>
      <c r="D179" s="166"/>
      <c r="E179" s="166"/>
      <c r="F179" s="166"/>
      <c r="G179" s="166"/>
      <c r="H179" s="166"/>
      <c r="I179" s="166"/>
      <c r="J179" s="166"/>
      <c r="K179" s="166"/>
      <c r="L179" s="166"/>
    </row>
    <row r="180" spans="1:19">
      <c r="A180" s="26" t="s">
        <v>106</v>
      </c>
      <c r="B180" s="35"/>
      <c r="C180" s="154" t="str">
        <f>C$7</f>
        <v>EXTR</v>
      </c>
      <c r="D180" s="154" t="str">
        <f t="shared" ref="D180:L180" si="74">D$7</f>
        <v>BRCD</v>
      </c>
      <c r="E180" s="154" t="str">
        <f t="shared" si="74"/>
        <v>JNPR</v>
      </c>
      <c r="F180" s="154" t="str">
        <f t="shared" si="74"/>
        <v>CSCO</v>
      </c>
      <c r="G180" s="154" t="str">
        <f t="shared" si="74"/>
        <v>ARUN</v>
      </c>
      <c r="H180" s="154" t="str">
        <f t="shared" si="74"/>
        <v>FFIV</v>
      </c>
      <c r="I180" s="154">
        <f t="shared" si="74"/>
        <v>0</v>
      </c>
      <c r="J180" s="154">
        <f t="shared" si="74"/>
        <v>0</v>
      </c>
      <c r="K180" s="154">
        <f t="shared" si="74"/>
        <v>0</v>
      </c>
      <c r="L180" s="154">
        <f t="shared" si="74"/>
        <v>0</v>
      </c>
    </row>
    <row r="181" spans="1:19">
      <c r="C181" s="171"/>
      <c r="D181" s="160"/>
      <c r="E181" s="160"/>
      <c r="F181" s="160"/>
      <c r="G181" s="160"/>
      <c r="H181" s="160"/>
      <c r="I181" s="160"/>
      <c r="J181" s="160"/>
      <c r="K181" s="160"/>
      <c r="L181" s="160"/>
    </row>
    <row r="182" spans="1:19">
      <c r="A182" s="39" t="s">
        <v>43</v>
      </c>
      <c r="B182" s="40"/>
      <c r="C182" s="172">
        <f t="shared" ref="C182:L182" si="75">DATE(YEAR(C161)+1,MONTH(C161),DAY(C161))</f>
        <v>41820</v>
      </c>
      <c r="D182" s="172">
        <f t="shared" si="75"/>
        <v>366</v>
      </c>
      <c r="E182" s="172">
        <f t="shared" si="75"/>
        <v>366</v>
      </c>
      <c r="F182" s="172">
        <f t="shared" si="75"/>
        <v>366</v>
      </c>
      <c r="G182" s="172">
        <f t="shared" si="75"/>
        <v>366</v>
      </c>
      <c r="H182" s="172">
        <f t="shared" si="75"/>
        <v>366</v>
      </c>
      <c r="I182" s="172">
        <f t="shared" si="75"/>
        <v>366</v>
      </c>
      <c r="J182" s="172">
        <f t="shared" si="75"/>
        <v>366</v>
      </c>
      <c r="K182" s="172">
        <f t="shared" si="75"/>
        <v>366</v>
      </c>
      <c r="L182" s="172">
        <f t="shared" si="75"/>
        <v>366</v>
      </c>
    </row>
    <row r="183" spans="1:19">
      <c r="A183" s="11" t="s">
        <v>112</v>
      </c>
      <c r="C183" s="140"/>
      <c r="D183" s="144"/>
      <c r="E183" s="144"/>
      <c r="F183" s="144"/>
      <c r="G183" s="144"/>
      <c r="H183" s="144"/>
      <c r="I183" s="144"/>
      <c r="J183" s="144"/>
      <c r="K183" s="140"/>
      <c r="L183" s="144"/>
      <c r="N183" s="18"/>
      <c r="O183" s="18"/>
      <c r="P183" s="18"/>
      <c r="Q183" s="18"/>
      <c r="R183" s="18"/>
      <c r="S183" s="18"/>
    </row>
    <row r="184" spans="1:19">
      <c r="A184" s="8" t="s">
        <v>113</v>
      </c>
      <c r="C184" s="144"/>
      <c r="D184" s="144"/>
      <c r="E184" s="144"/>
      <c r="F184" s="144"/>
      <c r="G184" s="144"/>
      <c r="H184" s="144"/>
      <c r="I184" s="144"/>
      <c r="J184" s="144"/>
      <c r="K184" s="144"/>
      <c r="L184" s="144"/>
      <c r="N184" s="18"/>
      <c r="O184" s="18"/>
      <c r="P184" s="18"/>
      <c r="Q184" s="18"/>
      <c r="R184" s="18"/>
      <c r="S184" s="18"/>
    </row>
    <row r="185" spans="1:19">
      <c r="A185" s="8" t="s">
        <v>114</v>
      </c>
      <c r="C185" s="144"/>
      <c r="D185" s="144"/>
      <c r="E185" s="144"/>
      <c r="F185" s="144"/>
      <c r="G185" s="144"/>
      <c r="H185" s="144"/>
      <c r="I185" s="144"/>
      <c r="J185" s="144"/>
      <c r="K185" s="144"/>
      <c r="L185" s="144"/>
      <c r="N185" s="18"/>
      <c r="O185" s="18"/>
      <c r="P185" s="18"/>
      <c r="Q185" s="18"/>
      <c r="R185" s="18"/>
      <c r="S185" s="18"/>
    </row>
    <row r="186" spans="1:19">
      <c r="A186" s="10" t="s">
        <v>115</v>
      </c>
      <c r="C186" s="144"/>
      <c r="D186" s="144"/>
      <c r="E186" s="144"/>
      <c r="F186" s="144"/>
      <c r="G186" s="144"/>
      <c r="H186" s="144"/>
      <c r="I186" s="144"/>
      <c r="J186" s="144"/>
      <c r="K186" s="144"/>
      <c r="L186" s="144"/>
      <c r="N186" s="18"/>
      <c r="O186" s="18"/>
      <c r="P186" s="18"/>
      <c r="Q186" s="18"/>
      <c r="R186" s="18"/>
      <c r="S186" s="18"/>
    </row>
    <row r="187" spans="1:19">
      <c r="A187" s="37" t="s">
        <v>42</v>
      </c>
      <c r="B187" s="38"/>
      <c r="C187" s="173"/>
      <c r="D187" s="173"/>
      <c r="E187" s="173"/>
      <c r="F187" s="173"/>
      <c r="G187" s="173"/>
      <c r="H187" s="173"/>
      <c r="I187" s="173"/>
      <c r="J187" s="173"/>
      <c r="K187" s="173"/>
      <c r="L187" s="173"/>
    </row>
    <row r="188" spans="1:19">
      <c r="A188" s="10"/>
      <c r="C188" s="166"/>
      <c r="D188" s="157"/>
      <c r="E188" s="157"/>
      <c r="F188" s="157"/>
      <c r="G188" s="157"/>
      <c r="H188" s="157"/>
      <c r="I188" s="157"/>
      <c r="J188" s="157"/>
      <c r="K188" s="157"/>
      <c r="L188" s="157"/>
    </row>
    <row r="189" spans="1:19">
      <c r="A189" s="26" t="s">
        <v>107</v>
      </c>
      <c r="B189" s="35"/>
      <c r="C189" s="154" t="str">
        <f>C$7</f>
        <v>EXTR</v>
      </c>
      <c r="D189" s="154" t="str">
        <f t="shared" ref="D189:L189" si="76">D$7</f>
        <v>BRCD</v>
      </c>
      <c r="E189" s="154" t="str">
        <f t="shared" si="76"/>
        <v>JNPR</v>
      </c>
      <c r="F189" s="154" t="str">
        <f t="shared" si="76"/>
        <v>CSCO</v>
      </c>
      <c r="G189" s="154" t="str">
        <f t="shared" si="76"/>
        <v>ARUN</v>
      </c>
      <c r="H189" s="154" t="str">
        <f t="shared" si="76"/>
        <v>FFIV</v>
      </c>
      <c r="I189" s="154">
        <f t="shared" si="76"/>
        <v>0</v>
      </c>
      <c r="J189" s="154">
        <f t="shared" si="76"/>
        <v>0</v>
      </c>
      <c r="K189" s="154">
        <f t="shared" si="76"/>
        <v>0</v>
      </c>
      <c r="L189" s="154">
        <f t="shared" si="76"/>
        <v>0</v>
      </c>
    </row>
    <row r="190" spans="1:19">
      <c r="C190" s="174"/>
      <c r="D190" s="174"/>
      <c r="E190" s="157"/>
      <c r="F190" s="157"/>
      <c r="G190" s="157"/>
      <c r="H190" s="157"/>
      <c r="I190" s="157"/>
      <c r="J190" s="157"/>
      <c r="K190" s="157"/>
      <c r="L190" s="157"/>
    </row>
    <row r="191" spans="1:19">
      <c r="A191" s="39" t="s">
        <v>43</v>
      </c>
      <c r="B191" s="40"/>
      <c r="C191" s="172">
        <f>DATE(YEAR(C182)+1,MONTH(C182),DAY(C182))</f>
        <v>42185</v>
      </c>
      <c r="D191" s="172">
        <f t="shared" ref="D191:L191" si="77">DATE(YEAR(D182)+1,MONTH(D182),DAY(D182))</f>
        <v>731</v>
      </c>
      <c r="E191" s="172">
        <f t="shared" si="77"/>
        <v>731</v>
      </c>
      <c r="F191" s="172">
        <f t="shared" si="77"/>
        <v>731</v>
      </c>
      <c r="G191" s="172">
        <f t="shared" si="77"/>
        <v>731</v>
      </c>
      <c r="H191" s="172">
        <f t="shared" si="77"/>
        <v>731</v>
      </c>
      <c r="I191" s="172">
        <f t="shared" si="77"/>
        <v>731</v>
      </c>
      <c r="J191" s="172">
        <f t="shared" si="77"/>
        <v>731</v>
      </c>
      <c r="K191" s="172">
        <f t="shared" si="77"/>
        <v>731</v>
      </c>
      <c r="L191" s="172">
        <f t="shared" si="77"/>
        <v>731</v>
      </c>
    </row>
    <row r="192" spans="1:19">
      <c r="A192" s="11" t="s">
        <v>116</v>
      </c>
      <c r="C192" s="140"/>
      <c r="D192" s="140"/>
      <c r="E192" s="140"/>
      <c r="F192" s="140"/>
      <c r="G192" s="140"/>
      <c r="H192" s="140"/>
      <c r="I192" s="140"/>
      <c r="J192" s="140"/>
      <c r="K192" s="140"/>
      <c r="L192" s="140"/>
      <c r="N192" s="18"/>
      <c r="O192" s="18"/>
      <c r="P192" s="18"/>
      <c r="Q192" s="18"/>
    </row>
    <row r="193" spans="1:17">
      <c r="A193" s="8" t="s">
        <v>117</v>
      </c>
      <c r="C193" s="144"/>
      <c r="D193" s="144"/>
      <c r="E193" s="144"/>
      <c r="F193" s="144"/>
      <c r="G193" s="144"/>
      <c r="H193" s="144"/>
      <c r="I193" s="144"/>
      <c r="J193" s="144"/>
      <c r="K193" s="144"/>
      <c r="L193" s="144"/>
      <c r="N193" s="18"/>
      <c r="O193" s="18"/>
      <c r="P193" s="18"/>
      <c r="Q193" s="18"/>
    </row>
    <row r="194" spans="1:17">
      <c r="A194" s="8" t="s">
        <v>118</v>
      </c>
      <c r="C194" s="144"/>
      <c r="D194" s="144"/>
      <c r="E194" s="144"/>
      <c r="F194" s="144"/>
      <c r="G194" s="144"/>
      <c r="H194" s="144"/>
      <c r="I194" s="144"/>
      <c r="J194" s="144"/>
      <c r="K194" s="144"/>
      <c r="L194" s="144"/>
      <c r="N194" s="18"/>
      <c r="O194" s="18"/>
      <c r="P194" s="18"/>
      <c r="Q194" s="18"/>
    </row>
    <row r="195" spans="1:17">
      <c r="A195" s="10" t="s">
        <v>119</v>
      </c>
      <c r="C195" s="144"/>
      <c r="D195" s="144"/>
      <c r="E195" s="144"/>
      <c r="F195" s="144"/>
      <c r="G195" s="144"/>
      <c r="H195" s="144"/>
      <c r="I195" s="144"/>
      <c r="J195" s="144"/>
      <c r="K195" s="144"/>
      <c r="L195" s="144"/>
      <c r="N195" s="18"/>
      <c r="O195" s="18"/>
      <c r="P195" s="18"/>
      <c r="Q195" s="18"/>
    </row>
    <row r="196" spans="1:17">
      <c r="A196" s="37" t="s">
        <v>42</v>
      </c>
      <c r="B196" s="38"/>
      <c r="C196" s="173"/>
      <c r="D196" s="173"/>
      <c r="E196" s="173"/>
      <c r="F196" s="173"/>
      <c r="G196" s="173"/>
      <c r="H196" s="173"/>
      <c r="I196" s="173"/>
      <c r="J196" s="173"/>
      <c r="K196" s="173"/>
      <c r="L196" s="173"/>
    </row>
    <row r="197" spans="1:17">
      <c r="C197" s="174"/>
      <c r="D197" s="174"/>
      <c r="E197" s="157"/>
      <c r="F197" s="157"/>
      <c r="G197" s="157"/>
      <c r="H197" s="157"/>
      <c r="I197" s="157"/>
      <c r="J197" s="157"/>
      <c r="K197" s="157"/>
      <c r="L197" s="157"/>
    </row>
    <row r="198" spans="1:17">
      <c r="A198" s="26" t="s">
        <v>108</v>
      </c>
      <c r="B198" s="35"/>
      <c r="C198" s="154" t="str">
        <f>C$7</f>
        <v>EXTR</v>
      </c>
      <c r="D198" s="154" t="str">
        <f t="shared" ref="D198:L198" si="78">D$7</f>
        <v>BRCD</v>
      </c>
      <c r="E198" s="154" t="str">
        <f t="shared" si="78"/>
        <v>JNPR</v>
      </c>
      <c r="F198" s="154" t="str">
        <f t="shared" si="78"/>
        <v>CSCO</v>
      </c>
      <c r="G198" s="154" t="str">
        <f t="shared" si="78"/>
        <v>ARUN</v>
      </c>
      <c r="H198" s="154" t="str">
        <f t="shared" si="78"/>
        <v>FFIV</v>
      </c>
      <c r="I198" s="154">
        <f t="shared" si="78"/>
        <v>0</v>
      </c>
      <c r="J198" s="154">
        <f t="shared" si="78"/>
        <v>0</v>
      </c>
      <c r="K198" s="154">
        <f t="shared" si="78"/>
        <v>0</v>
      </c>
      <c r="L198" s="154">
        <f t="shared" si="78"/>
        <v>0</v>
      </c>
    </row>
    <row r="199" spans="1:17">
      <c r="C199" s="174"/>
      <c r="D199" s="174"/>
      <c r="E199" s="157"/>
      <c r="F199" s="157"/>
      <c r="G199" s="157"/>
      <c r="H199" s="157"/>
      <c r="I199" s="157"/>
      <c r="J199" s="157"/>
      <c r="K199" s="157"/>
      <c r="L199" s="157"/>
    </row>
    <row r="200" spans="1:17">
      <c r="A200" s="39" t="s">
        <v>43</v>
      </c>
      <c r="B200" s="40"/>
      <c r="C200" s="172">
        <f>DATE(YEAR(C191)+1,MONTH(C191),DAY(C191))</f>
        <v>42551</v>
      </c>
      <c r="D200" s="172">
        <f t="shared" ref="D200:L200" si="79">DATE(YEAR(D191)+1,MONTH(D191),DAY(D191))</f>
        <v>1096</v>
      </c>
      <c r="E200" s="172">
        <f t="shared" si="79"/>
        <v>1096</v>
      </c>
      <c r="F200" s="172">
        <f t="shared" si="79"/>
        <v>1096</v>
      </c>
      <c r="G200" s="172">
        <f t="shared" si="79"/>
        <v>1096</v>
      </c>
      <c r="H200" s="172">
        <f t="shared" si="79"/>
        <v>1096</v>
      </c>
      <c r="I200" s="172">
        <f t="shared" si="79"/>
        <v>1096</v>
      </c>
      <c r="J200" s="172">
        <f t="shared" si="79"/>
        <v>1096</v>
      </c>
      <c r="K200" s="172">
        <f t="shared" si="79"/>
        <v>1096</v>
      </c>
      <c r="L200" s="172">
        <f t="shared" si="79"/>
        <v>1096</v>
      </c>
    </row>
    <row r="201" spans="1:17">
      <c r="A201" s="11" t="s">
        <v>120</v>
      </c>
      <c r="C201" s="140"/>
      <c r="D201" s="140"/>
      <c r="E201" s="140"/>
      <c r="F201" s="140"/>
      <c r="G201" s="140"/>
      <c r="H201" s="140"/>
      <c r="I201" s="140"/>
      <c r="J201" s="140"/>
      <c r="K201" s="140"/>
      <c r="L201" s="140"/>
    </row>
    <row r="202" spans="1:17">
      <c r="A202" s="8" t="s">
        <v>121</v>
      </c>
      <c r="C202" s="140"/>
      <c r="D202" s="144"/>
      <c r="E202" s="144"/>
      <c r="F202" s="144"/>
      <c r="G202" s="144"/>
      <c r="H202" s="144"/>
      <c r="I202" s="144"/>
      <c r="J202" s="144"/>
      <c r="K202" s="144"/>
      <c r="L202" s="144"/>
    </row>
    <row r="203" spans="1:17">
      <c r="A203" s="8" t="s">
        <v>122</v>
      </c>
      <c r="C203" s="140"/>
      <c r="D203" s="144"/>
      <c r="E203" s="144"/>
      <c r="F203" s="144"/>
      <c r="G203" s="144"/>
      <c r="H203" s="144"/>
      <c r="I203" s="144"/>
      <c r="J203" s="144"/>
      <c r="K203" s="144"/>
      <c r="L203" s="144"/>
    </row>
    <row r="204" spans="1:17">
      <c r="A204" s="10" t="s">
        <v>123</v>
      </c>
      <c r="C204" s="144"/>
      <c r="D204" s="144"/>
      <c r="E204" s="144"/>
      <c r="F204" s="144"/>
      <c r="G204" s="144"/>
      <c r="H204" s="144"/>
      <c r="I204" s="144"/>
      <c r="J204" s="144"/>
      <c r="K204" s="144"/>
      <c r="L204" s="144"/>
    </row>
    <row r="205" spans="1:17">
      <c r="A205" s="37" t="s">
        <v>42</v>
      </c>
      <c r="B205" s="38"/>
      <c r="C205" s="173"/>
      <c r="D205" s="173"/>
      <c r="E205" s="173"/>
      <c r="F205" s="173"/>
      <c r="G205" s="173"/>
      <c r="H205" s="173"/>
      <c r="I205" s="173"/>
      <c r="J205" s="173"/>
      <c r="K205" s="173"/>
      <c r="L205" s="173"/>
    </row>
    <row r="206" spans="1:17">
      <c r="A206" s="37"/>
      <c r="B206" s="38"/>
      <c r="C206" s="173"/>
      <c r="D206" s="173"/>
      <c r="E206" s="173"/>
      <c r="F206" s="173"/>
      <c r="G206" s="173"/>
      <c r="H206" s="173"/>
      <c r="I206" s="173"/>
      <c r="J206" s="173"/>
      <c r="K206" s="173"/>
      <c r="L206" s="173"/>
    </row>
    <row r="207" spans="1:17">
      <c r="A207" s="26" t="s">
        <v>49</v>
      </c>
      <c r="B207" s="35"/>
      <c r="C207" s="154" t="str">
        <f>C$7</f>
        <v>EXTR</v>
      </c>
      <c r="D207" s="154" t="str">
        <f t="shared" ref="D207:L207" si="80">D$7</f>
        <v>BRCD</v>
      </c>
      <c r="E207" s="154" t="str">
        <f t="shared" si="80"/>
        <v>JNPR</v>
      </c>
      <c r="F207" s="154" t="str">
        <f t="shared" si="80"/>
        <v>CSCO</v>
      </c>
      <c r="G207" s="154" t="str">
        <f t="shared" si="80"/>
        <v>ARUN</v>
      </c>
      <c r="H207" s="154" t="str">
        <f t="shared" si="80"/>
        <v>FFIV</v>
      </c>
      <c r="I207" s="154">
        <f t="shared" si="80"/>
        <v>0</v>
      </c>
      <c r="J207" s="154">
        <f t="shared" si="80"/>
        <v>0</v>
      </c>
      <c r="K207" s="154">
        <f t="shared" si="80"/>
        <v>0</v>
      </c>
      <c r="L207" s="154">
        <f t="shared" si="80"/>
        <v>0</v>
      </c>
    </row>
    <row r="208" spans="1:17">
      <c r="C208" s="174"/>
      <c r="D208" s="174"/>
      <c r="E208" s="157"/>
      <c r="F208" s="157"/>
      <c r="G208" s="157"/>
      <c r="H208" s="157"/>
      <c r="I208" s="157"/>
      <c r="J208" s="157"/>
      <c r="K208" s="157"/>
      <c r="L208" s="157"/>
    </row>
    <row r="209" spans="1:17">
      <c r="A209" s="36" t="s">
        <v>27</v>
      </c>
      <c r="B209" s="36"/>
      <c r="C209" s="144"/>
      <c r="D209" s="144"/>
      <c r="E209" s="144"/>
      <c r="F209" s="144"/>
      <c r="G209" s="144"/>
      <c r="H209" s="144"/>
      <c r="I209" s="144"/>
      <c r="J209" s="144"/>
      <c r="K209" s="144"/>
      <c r="L209" s="144"/>
      <c r="N209" s="18"/>
      <c r="O209" s="18"/>
      <c r="P209" s="18"/>
      <c r="Q209" s="18"/>
    </row>
    <row r="210" spans="1:17">
      <c r="A210" s="37" t="s">
        <v>42</v>
      </c>
      <c r="B210" s="38"/>
      <c r="C210" s="173"/>
      <c r="D210" s="173"/>
      <c r="E210" s="173"/>
      <c r="F210" s="173"/>
      <c r="G210" s="173"/>
      <c r="H210" s="173"/>
      <c r="I210" s="173"/>
      <c r="J210" s="173"/>
      <c r="K210" s="173"/>
      <c r="L210" s="157"/>
    </row>
    <row r="211" spans="1:17">
      <c r="A211" s="37"/>
      <c r="B211" s="38"/>
      <c r="C211" s="173"/>
      <c r="D211" s="173"/>
      <c r="E211" s="173"/>
      <c r="F211" s="173"/>
      <c r="G211" s="157"/>
      <c r="H211" s="157"/>
      <c r="I211" s="157"/>
      <c r="J211" s="157"/>
      <c r="K211" s="157"/>
      <c r="L211" s="157"/>
    </row>
    <row r="212" spans="1:17">
      <c r="A212" s="73" t="s">
        <v>109</v>
      </c>
      <c r="B212" s="74"/>
      <c r="C212" s="158" t="str">
        <f>C$7</f>
        <v>EXTR</v>
      </c>
      <c r="D212" s="158" t="str">
        <f t="shared" ref="D212:L212" si="81">D$7</f>
        <v>BRCD</v>
      </c>
      <c r="E212" s="158" t="str">
        <f t="shared" si="81"/>
        <v>JNPR</v>
      </c>
      <c r="F212" s="158" t="str">
        <f t="shared" si="81"/>
        <v>CSCO</v>
      </c>
      <c r="G212" s="158" t="str">
        <f t="shared" si="81"/>
        <v>ARUN</v>
      </c>
      <c r="H212" s="158" t="str">
        <f t="shared" si="81"/>
        <v>FFIV</v>
      </c>
      <c r="I212" s="158">
        <f t="shared" si="81"/>
        <v>0</v>
      </c>
      <c r="J212" s="158">
        <f t="shared" si="81"/>
        <v>0</v>
      </c>
      <c r="K212" s="158">
        <f t="shared" si="81"/>
        <v>0</v>
      </c>
      <c r="L212" s="158">
        <f t="shared" si="81"/>
        <v>0</v>
      </c>
    </row>
    <row r="213" spans="1:17">
      <c r="A213" s="37"/>
      <c r="B213" s="38"/>
      <c r="C213" s="175"/>
      <c r="D213" s="173"/>
      <c r="E213" s="173"/>
      <c r="F213" s="173"/>
      <c r="G213" s="157"/>
      <c r="H213" s="157"/>
      <c r="I213" s="157"/>
      <c r="J213" s="157"/>
      <c r="K213" s="157"/>
      <c r="L213" s="157"/>
    </row>
    <row r="214" spans="1:17">
      <c r="A214" s="37" t="s">
        <v>102</v>
      </c>
      <c r="B214" s="38"/>
      <c r="C214" s="175">
        <f t="shared" ref="C214" si="82">DATE(YEAR(C12),12,31)</f>
        <v>42004</v>
      </c>
      <c r="D214" s="175">
        <f t="shared" ref="D214:L214" si="83">DATE(YEAR(D12),12,31)</f>
        <v>42004</v>
      </c>
      <c r="E214" s="175">
        <f t="shared" si="83"/>
        <v>42004</v>
      </c>
      <c r="F214" s="175">
        <f t="shared" si="83"/>
        <v>42004</v>
      </c>
      <c r="G214" s="175">
        <f t="shared" si="83"/>
        <v>42004</v>
      </c>
      <c r="H214" s="175">
        <f t="shared" si="83"/>
        <v>42004</v>
      </c>
      <c r="I214" s="175">
        <f t="shared" si="83"/>
        <v>42004</v>
      </c>
      <c r="J214" s="175">
        <f t="shared" si="83"/>
        <v>42004</v>
      </c>
      <c r="K214" s="175">
        <f t="shared" si="83"/>
        <v>42004</v>
      </c>
      <c r="L214" s="175">
        <f t="shared" si="83"/>
        <v>42004</v>
      </c>
    </row>
    <row r="215" spans="1:17">
      <c r="A215" s="37" t="s">
        <v>132</v>
      </c>
      <c r="B215" s="38"/>
      <c r="C215" s="176">
        <f t="shared" ref="C215:L215" si="84">MAX(0,C214-C182)</f>
        <v>184</v>
      </c>
      <c r="D215" s="176">
        <f t="shared" si="84"/>
        <v>41638</v>
      </c>
      <c r="E215" s="176">
        <f t="shared" si="84"/>
        <v>41638</v>
      </c>
      <c r="F215" s="176">
        <f t="shared" si="84"/>
        <v>41638</v>
      </c>
      <c r="G215" s="176">
        <f t="shared" si="84"/>
        <v>41638</v>
      </c>
      <c r="H215" s="176">
        <f t="shared" si="84"/>
        <v>41638</v>
      </c>
      <c r="I215" s="176">
        <f t="shared" si="84"/>
        <v>41638</v>
      </c>
      <c r="J215" s="176">
        <f t="shared" si="84"/>
        <v>41638</v>
      </c>
      <c r="K215" s="176">
        <f t="shared" si="84"/>
        <v>41638</v>
      </c>
      <c r="L215" s="176">
        <f t="shared" si="84"/>
        <v>41638</v>
      </c>
    </row>
    <row r="216" spans="1:17">
      <c r="A216" s="37" t="s">
        <v>133</v>
      </c>
      <c r="B216" s="38"/>
      <c r="C216" s="176">
        <f t="shared" ref="C216:L216" si="85">MAX(0,C182-C214)</f>
        <v>0</v>
      </c>
      <c r="D216" s="176">
        <f t="shared" si="85"/>
        <v>0</v>
      </c>
      <c r="E216" s="176">
        <f t="shared" si="85"/>
        <v>0</v>
      </c>
      <c r="F216" s="176">
        <f t="shared" si="85"/>
        <v>0</v>
      </c>
      <c r="G216" s="176">
        <f t="shared" si="85"/>
        <v>0</v>
      </c>
      <c r="H216" s="176">
        <f t="shared" si="85"/>
        <v>0</v>
      </c>
      <c r="I216" s="176">
        <f t="shared" si="85"/>
        <v>0</v>
      </c>
      <c r="J216" s="176">
        <f t="shared" si="85"/>
        <v>0</v>
      </c>
      <c r="K216" s="176">
        <f t="shared" si="85"/>
        <v>0</v>
      </c>
      <c r="L216" s="176">
        <f t="shared" si="85"/>
        <v>0</v>
      </c>
    </row>
    <row r="217" spans="1:17">
      <c r="A217" s="37" t="s">
        <v>103</v>
      </c>
      <c r="B217" s="38"/>
      <c r="C217" s="76">
        <f t="shared" ref="C217" si="86">IF(C216&gt;0,C216/365,0)</f>
        <v>0</v>
      </c>
      <c r="D217" s="76">
        <f t="shared" ref="D217" si="87">IF(D216&gt;0,D216/365,0)</f>
        <v>0</v>
      </c>
      <c r="E217" s="76">
        <f t="shared" ref="E217" si="88">IF(E216&gt;0,E216/365,0)</f>
        <v>0</v>
      </c>
      <c r="F217" s="76">
        <f t="shared" ref="F217" si="89">IF(F216&gt;0,F216/365,0)</f>
        <v>0</v>
      </c>
      <c r="G217" s="76">
        <f t="shared" ref="G217" si="90">IF(G216&gt;0,G216/365,0)</f>
        <v>0</v>
      </c>
      <c r="H217" s="76">
        <f t="shared" ref="H217" si="91">IF(H216&gt;0,H216/365,0)</f>
        <v>0</v>
      </c>
      <c r="I217" s="76">
        <f t="shared" ref="I217" si="92">IF(I216&gt;0,I216/365,0)</f>
        <v>0</v>
      </c>
      <c r="J217" s="76">
        <f t="shared" ref="J217" si="93">IF(J216&gt;0,J216/365,0)</f>
        <v>0</v>
      </c>
      <c r="K217" s="76">
        <f t="shared" ref="K217" si="94">IF(K216&gt;0,K216/365,0)</f>
        <v>0</v>
      </c>
      <c r="L217" s="76">
        <f t="shared" ref="L217" si="95">IF(L216&gt;0,L216/365,0)</f>
        <v>0</v>
      </c>
    </row>
    <row r="218" spans="1:17">
      <c r="A218" s="37" t="s">
        <v>104</v>
      </c>
      <c r="B218" s="38"/>
      <c r="C218" s="76">
        <f t="shared" ref="C218" si="96">IF(C215&gt;0,(365-C215)/365,1-C217)</f>
        <v>0.49589041095890413</v>
      </c>
      <c r="D218" s="76">
        <f t="shared" ref="D218" si="97">IF(D215&gt;0,(365-D215)/365,1-D217)</f>
        <v>-113.07671232876713</v>
      </c>
      <c r="E218" s="76">
        <f t="shared" ref="E218" si="98">IF(E215&gt;0,(365-E215)/365,1-E217)</f>
        <v>-113.07671232876713</v>
      </c>
      <c r="F218" s="76">
        <f t="shared" ref="F218" si="99">IF(F215&gt;0,(365-F215)/365,1-F217)</f>
        <v>-113.07671232876713</v>
      </c>
      <c r="G218" s="76">
        <f t="shared" ref="G218" si="100">IF(G215&gt;0,(365-G215)/365,1-G217)</f>
        <v>-113.07671232876713</v>
      </c>
      <c r="H218" s="76">
        <f t="shared" ref="H218" si="101">IF(H215&gt;0,(365-H215)/365,1-H217)</f>
        <v>-113.07671232876713</v>
      </c>
      <c r="I218" s="76">
        <f t="shared" ref="I218" si="102">IF(I215&gt;0,(365-I215)/365,1-I217)</f>
        <v>-113.07671232876713</v>
      </c>
      <c r="J218" s="76">
        <f t="shared" ref="J218" si="103">IF(J215&gt;0,(365-J215)/365,1-J217)</f>
        <v>-113.07671232876713</v>
      </c>
      <c r="K218" s="76">
        <f t="shared" ref="K218" si="104">IF(K215&gt;0,(365-K215)/365,1-K217)</f>
        <v>-113.07671232876713</v>
      </c>
      <c r="L218" s="76">
        <f t="shared" ref="L218" si="105">IF(L215&gt;0,(365-L215)/365,1-L217)</f>
        <v>-113.07671232876713</v>
      </c>
    </row>
    <row r="219" spans="1:17">
      <c r="A219" s="37" t="s">
        <v>105</v>
      </c>
      <c r="B219" s="38"/>
      <c r="C219" s="76">
        <f t="shared" ref="C219:L219" si="106">1-C218-C217</f>
        <v>0.50410958904109582</v>
      </c>
      <c r="D219" s="76">
        <f t="shared" si="106"/>
        <v>114.07671232876713</v>
      </c>
      <c r="E219" s="76">
        <f t="shared" si="106"/>
        <v>114.07671232876713</v>
      </c>
      <c r="F219" s="76">
        <f t="shared" si="106"/>
        <v>114.07671232876713</v>
      </c>
      <c r="G219" s="76">
        <f t="shared" si="106"/>
        <v>114.07671232876713</v>
      </c>
      <c r="H219" s="76">
        <f t="shared" si="106"/>
        <v>114.07671232876713</v>
      </c>
      <c r="I219" s="76">
        <f t="shared" si="106"/>
        <v>114.07671232876713</v>
      </c>
      <c r="J219" s="76">
        <f t="shared" si="106"/>
        <v>114.07671232876713</v>
      </c>
      <c r="K219" s="76">
        <f t="shared" si="106"/>
        <v>114.07671232876713</v>
      </c>
      <c r="L219" s="76">
        <f t="shared" si="106"/>
        <v>114.07671232876713</v>
      </c>
    </row>
    <row r="220" spans="1:17">
      <c r="A220" s="37"/>
      <c r="B220" s="38"/>
      <c r="C220" s="75"/>
      <c r="D220" s="75"/>
      <c r="E220" s="75"/>
      <c r="F220" s="75"/>
      <c r="G220" s="75"/>
      <c r="H220" s="75"/>
      <c r="I220" s="75"/>
      <c r="J220" s="75"/>
      <c r="K220" s="75"/>
      <c r="L220" s="75"/>
    </row>
    <row r="221" spans="1:17">
      <c r="A221" s="26" t="s">
        <v>40</v>
      </c>
      <c r="B221" s="74"/>
      <c r="C221" s="158" t="str">
        <f>C$7</f>
        <v>EXTR</v>
      </c>
      <c r="D221" s="158" t="str">
        <f t="shared" ref="D221:L221" si="107">D$7</f>
        <v>BRCD</v>
      </c>
      <c r="E221" s="158" t="str">
        <f t="shared" si="107"/>
        <v>JNPR</v>
      </c>
      <c r="F221" s="158" t="str">
        <f t="shared" si="107"/>
        <v>CSCO</v>
      </c>
      <c r="G221" s="158" t="str">
        <f t="shared" si="107"/>
        <v>ARUN</v>
      </c>
      <c r="H221" s="158" t="str">
        <f t="shared" si="107"/>
        <v>FFIV</v>
      </c>
      <c r="I221" s="158">
        <f t="shared" si="107"/>
        <v>0</v>
      </c>
      <c r="J221" s="158">
        <f t="shared" si="107"/>
        <v>0</v>
      </c>
      <c r="K221" s="158">
        <f t="shared" si="107"/>
        <v>0</v>
      </c>
      <c r="L221" s="158">
        <f t="shared" si="107"/>
        <v>0</v>
      </c>
    </row>
    <row r="222" spans="1:17">
      <c r="A222" s="39" t="s">
        <v>43</v>
      </c>
      <c r="B222" s="38"/>
      <c r="C222" s="172">
        <f>C214</f>
        <v>42004</v>
      </c>
      <c r="D222" s="172">
        <f t="shared" ref="D222:L222" si="108">D214</f>
        <v>42004</v>
      </c>
      <c r="E222" s="172">
        <f t="shared" si="108"/>
        <v>42004</v>
      </c>
      <c r="F222" s="172">
        <f t="shared" si="108"/>
        <v>42004</v>
      </c>
      <c r="G222" s="172">
        <f t="shared" si="108"/>
        <v>42004</v>
      </c>
      <c r="H222" s="172">
        <f t="shared" si="108"/>
        <v>42004</v>
      </c>
      <c r="I222" s="172">
        <f t="shared" si="108"/>
        <v>42004</v>
      </c>
      <c r="J222" s="172">
        <f t="shared" si="108"/>
        <v>42004</v>
      </c>
      <c r="K222" s="172">
        <f t="shared" si="108"/>
        <v>42004</v>
      </c>
      <c r="L222" s="172">
        <f t="shared" si="108"/>
        <v>42004</v>
      </c>
    </row>
    <row r="223" spans="1:17">
      <c r="A223" s="11" t="s">
        <v>124</v>
      </c>
      <c r="B223" s="38"/>
      <c r="C223" s="177">
        <f t="shared" ref="C223:E226" si="109">C162*C$217+C183*C$218+C192*C$219</f>
        <v>0</v>
      </c>
      <c r="D223" s="177">
        <f t="shared" si="109"/>
        <v>0</v>
      </c>
      <c r="E223" s="177">
        <f t="shared" si="109"/>
        <v>0</v>
      </c>
      <c r="F223" s="177">
        <f t="shared" ref="F223:L226" si="110">F162*F$217+F183*F$218+F192*F$219</f>
        <v>0</v>
      </c>
      <c r="G223" s="177">
        <f t="shared" si="110"/>
        <v>0</v>
      </c>
      <c r="H223" s="177">
        <f t="shared" si="110"/>
        <v>0</v>
      </c>
      <c r="I223" s="177">
        <f t="shared" si="110"/>
        <v>0</v>
      </c>
      <c r="J223" s="177">
        <f t="shared" si="110"/>
        <v>0</v>
      </c>
      <c r="K223" s="177">
        <f t="shared" si="110"/>
        <v>0</v>
      </c>
      <c r="L223" s="177">
        <f t="shared" si="110"/>
        <v>0</v>
      </c>
    </row>
    <row r="224" spans="1:17">
      <c r="A224" s="8" t="s">
        <v>125</v>
      </c>
      <c r="B224" s="38"/>
      <c r="C224" s="177">
        <f t="shared" si="109"/>
        <v>0</v>
      </c>
      <c r="D224" s="177">
        <f t="shared" si="109"/>
        <v>0</v>
      </c>
      <c r="E224" s="177">
        <f t="shared" si="109"/>
        <v>0</v>
      </c>
      <c r="F224" s="177">
        <f t="shared" si="110"/>
        <v>0</v>
      </c>
      <c r="G224" s="177">
        <f t="shared" si="110"/>
        <v>0</v>
      </c>
      <c r="H224" s="177">
        <f t="shared" si="110"/>
        <v>0</v>
      </c>
      <c r="I224" s="177">
        <f t="shared" si="110"/>
        <v>0</v>
      </c>
      <c r="J224" s="177">
        <f t="shared" si="110"/>
        <v>0</v>
      </c>
      <c r="K224" s="177">
        <f t="shared" si="110"/>
        <v>0</v>
      </c>
      <c r="L224" s="177">
        <f t="shared" si="110"/>
        <v>0</v>
      </c>
    </row>
    <row r="225" spans="1:17">
      <c r="A225" s="8" t="s">
        <v>126</v>
      </c>
      <c r="B225" s="38"/>
      <c r="C225" s="177">
        <f t="shared" si="109"/>
        <v>0</v>
      </c>
      <c r="D225" s="177">
        <f t="shared" si="109"/>
        <v>0</v>
      </c>
      <c r="E225" s="177">
        <f t="shared" si="109"/>
        <v>0</v>
      </c>
      <c r="F225" s="177">
        <f t="shared" si="110"/>
        <v>0</v>
      </c>
      <c r="G225" s="177">
        <f t="shared" si="110"/>
        <v>0</v>
      </c>
      <c r="H225" s="177">
        <f t="shared" si="110"/>
        <v>0</v>
      </c>
      <c r="I225" s="177">
        <f t="shared" si="110"/>
        <v>0</v>
      </c>
      <c r="J225" s="177">
        <f t="shared" si="110"/>
        <v>0</v>
      </c>
      <c r="K225" s="177">
        <f t="shared" si="110"/>
        <v>0</v>
      </c>
      <c r="L225" s="177">
        <f t="shared" si="110"/>
        <v>0</v>
      </c>
    </row>
    <row r="226" spans="1:17">
      <c r="A226" s="10" t="s">
        <v>127</v>
      </c>
      <c r="B226" s="38"/>
      <c r="C226" s="178">
        <f t="shared" si="109"/>
        <v>0</v>
      </c>
      <c r="D226" s="178">
        <f t="shared" si="109"/>
        <v>0</v>
      </c>
      <c r="E226" s="178">
        <f t="shared" si="109"/>
        <v>0</v>
      </c>
      <c r="F226" s="178">
        <f t="shared" si="110"/>
        <v>0</v>
      </c>
      <c r="G226" s="178">
        <f t="shared" si="110"/>
        <v>0</v>
      </c>
      <c r="H226" s="178">
        <f t="shared" si="110"/>
        <v>0</v>
      </c>
      <c r="I226" s="178">
        <f t="shared" si="110"/>
        <v>0</v>
      </c>
      <c r="J226" s="178">
        <f t="shared" si="110"/>
        <v>0</v>
      </c>
      <c r="K226" s="178">
        <f t="shared" si="110"/>
        <v>0</v>
      </c>
      <c r="L226" s="178">
        <f t="shared" si="110"/>
        <v>0</v>
      </c>
    </row>
    <row r="227" spans="1:17">
      <c r="A227" s="10"/>
      <c r="B227" s="38"/>
      <c r="C227" s="178"/>
      <c r="D227" s="178"/>
      <c r="E227" s="178"/>
      <c r="F227" s="178"/>
      <c r="G227" s="178"/>
      <c r="H227" s="178"/>
      <c r="I227" s="178"/>
      <c r="J227" s="178"/>
      <c r="K227" s="178"/>
      <c r="L227" s="178"/>
    </row>
    <row r="228" spans="1:17">
      <c r="A228" s="26" t="s">
        <v>41</v>
      </c>
      <c r="B228" s="74"/>
      <c r="C228" s="158" t="str">
        <f>C$7</f>
        <v>EXTR</v>
      </c>
      <c r="D228" s="158" t="str">
        <f t="shared" ref="D228:L228" si="111">D$7</f>
        <v>BRCD</v>
      </c>
      <c r="E228" s="158" t="str">
        <f t="shared" si="111"/>
        <v>JNPR</v>
      </c>
      <c r="F228" s="158" t="str">
        <f t="shared" si="111"/>
        <v>CSCO</v>
      </c>
      <c r="G228" s="158" t="str">
        <f t="shared" si="111"/>
        <v>ARUN</v>
      </c>
      <c r="H228" s="158" t="str">
        <f t="shared" si="111"/>
        <v>FFIV</v>
      </c>
      <c r="I228" s="158">
        <f t="shared" si="111"/>
        <v>0</v>
      </c>
      <c r="J228" s="158">
        <f t="shared" si="111"/>
        <v>0</v>
      </c>
      <c r="K228" s="158">
        <f t="shared" si="111"/>
        <v>0</v>
      </c>
      <c r="L228" s="158">
        <f t="shared" si="111"/>
        <v>0</v>
      </c>
    </row>
    <row r="229" spans="1:17">
      <c r="A229" s="39" t="s">
        <v>43</v>
      </c>
      <c r="B229" s="38"/>
      <c r="C229" s="172">
        <f>EOMONTH(C222,12)</f>
        <v>42369</v>
      </c>
      <c r="D229" s="172">
        <f t="shared" ref="D229:L229" si="112">EOMONTH(D222,12)</f>
        <v>42369</v>
      </c>
      <c r="E229" s="172">
        <f t="shared" si="112"/>
        <v>42369</v>
      </c>
      <c r="F229" s="172">
        <f t="shared" si="112"/>
        <v>42369</v>
      </c>
      <c r="G229" s="172">
        <f t="shared" si="112"/>
        <v>42369</v>
      </c>
      <c r="H229" s="172">
        <f t="shared" si="112"/>
        <v>42369</v>
      </c>
      <c r="I229" s="172">
        <f t="shared" si="112"/>
        <v>42369</v>
      </c>
      <c r="J229" s="172">
        <f t="shared" si="112"/>
        <v>42369</v>
      </c>
      <c r="K229" s="172">
        <f t="shared" si="112"/>
        <v>42369</v>
      </c>
      <c r="L229" s="172">
        <f t="shared" si="112"/>
        <v>42369</v>
      </c>
    </row>
    <row r="230" spans="1:17">
      <c r="A230" s="11" t="s">
        <v>128</v>
      </c>
      <c r="B230" s="38"/>
      <c r="C230" s="177">
        <f>C183*C$217+C192*C$218+C201*C$219</f>
        <v>0</v>
      </c>
      <c r="D230" s="177">
        <f t="shared" ref="D230:L230" si="113">D183*D$217+D192*D$218+D201*D$219</f>
        <v>0</v>
      </c>
      <c r="E230" s="177">
        <f t="shared" si="113"/>
        <v>0</v>
      </c>
      <c r="F230" s="177">
        <f t="shared" si="113"/>
        <v>0</v>
      </c>
      <c r="G230" s="177">
        <f t="shared" si="113"/>
        <v>0</v>
      </c>
      <c r="H230" s="177">
        <f t="shared" si="113"/>
        <v>0</v>
      </c>
      <c r="I230" s="177">
        <f t="shared" si="113"/>
        <v>0</v>
      </c>
      <c r="J230" s="177">
        <f t="shared" si="113"/>
        <v>0</v>
      </c>
      <c r="K230" s="177">
        <f t="shared" si="113"/>
        <v>0</v>
      </c>
      <c r="L230" s="177">
        <f t="shared" si="113"/>
        <v>0</v>
      </c>
    </row>
    <row r="231" spans="1:17">
      <c r="A231" s="8" t="s">
        <v>129</v>
      </c>
      <c r="B231" s="38"/>
      <c r="C231" s="177">
        <f t="shared" ref="C231:L233" si="114">C184*C$217+C193*C$218+C202*C$219</f>
        <v>0</v>
      </c>
      <c r="D231" s="177">
        <f t="shared" si="114"/>
        <v>0</v>
      </c>
      <c r="E231" s="177">
        <f t="shared" si="114"/>
        <v>0</v>
      </c>
      <c r="F231" s="177">
        <f t="shared" si="114"/>
        <v>0</v>
      </c>
      <c r="G231" s="177">
        <f t="shared" si="114"/>
        <v>0</v>
      </c>
      <c r="H231" s="177">
        <f t="shared" si="114"/>
        <v>0</v>
      </c>
      <c r="I231" s="177">
        <f t="shared" si="114"/>
        <v>0</v>
      </c>
      <c r="J231" s="177">
        <f t="shared" si="114"/>
        <v>0</v>
      </c>
      <c r="K231" s="177">
        <f t="shared" si="114"/>
        <v>0</v>
      </c>
      <c r="L231" s="177">
        <f t="shared" si="114"/>
        <v>0</v>
      </c>
    </row>
    <row r="232" spans="1:17">
      <c r="A232" s="8" t="s">
        <v>130</v>
      </c>
      <c r="B232" s="38"/>
      <c r="C232" s="177">
        <f t="shared" si="114"/>
        <v>0</v>
      </c>
      <c r="D232" s="177">
        <f t="shared" si="114"/>
        <v>0</v>
      </c>
      <c r="E232" s="177">
        <f t="shared" si="114"/>
        <v>0</v>
      </c>
      <c r="F232" s="177">
        <f t="shared" si="114"/>
        <v>0</v>
      </c>
      <c r="G232" s="177">
        <f t="shared" si="114"/>
        <v>0</v>
      </c>
      <c r="H232" s="177">
        <f t="shared" si="114"/>
        <v>0</v>
      </c>
      <c r="I232" s="177">
        <f t="shared" si="114"/>
        <v>0</v>
      </c>
      <c r="J232" s="177">
        <f t="shared" si="114"/>
        <v>0</v>
      </c>
      <c r="K232" s="177">
        <f t="shared" si="114"/>
        <v>0</v>
      </c>
      <c r="L232" s="177">
        <f t="shared" si="114"/>
        <v>0</v>
      </c>
    </row>
    <row r="233" spans="1:17">
      <c r="A233" s="10" t="s">
        <v>131</v>
      </c>
      <c r="B233" s="38"/>
      <c r="C233" s="178">
        <f t="shared" si="114"/>
        <v>0</v>
      </c>
      <c r="D233" s="178">
        <f t="shared" si="114"/>
        <v>0</v>
      </c>
      <c r="E233" s="178">
        <f t="shared" si="114"/>
        <v>0</v>
      </c>
      <c r="F233" s="178">
        <f t="shared" si="114"/>
        <v>0</v>
      </c>
      <c r="G233" s="178">
        <f t="shared" si="114"/>
        <v>0</v>
      </c>
      <c r="H233" s="178">
        <f t="shared" si="114"/>
        <v>0</v>
      </c>
      <c r="I233" s="178">
        <f t="shared" si="114"/>
        <v>0</v>
      </c>
      <c r="J233" s="178">
        <f t="shared" si="114"/>
        <v>0</v>
      </c>
      <c r="K233" s="178">
        <f t="shared" si="114"/>
        <v>0</v>
      </c>
      <c r="L233" s="178">
        <f t="shared" si="114"/>
        <v>0</v>
      </c>
    </row>
    <row r="234" spans="1:17">
      <c r="A234" s="37"/>
      <c r="B234" s="38"/>
      <c r="C234" s="173"/>
      <c r="D234" s="173"/>
      <c r="E234" s="173"/>
      <c r="F234" s="173"/>
      <c r="G234" s="157"/>
      <c r="H234" s="157"/>
      <c r="I234" s="157"/>
      <c r="J234" s="157"/>
      <c r="K234" s="157"/>
      <c r="L234" s="157"/>
    </row>
    <row r="235" spans="1:17" ht="15" thickBot="1">
      <c r="A235" s="27" t="s">
        <v>166</v>
      </c>
      <c r="B235" s="27"/>
      <c r="C235" s="167"/>
      <c r="D235" s="167"/>
      <c r="E235" s="167"/>
      <c r="F235" s="167"/>
      <c r="G235" s="167"/>
      <c r="H235" s="167"/>
      <c r="I235" s="167"/>
      <c r="J235" s="167"/>
      <c r="K235" s="167"/>
      <c r="L235" s="167"/>
    </row>
    <row r="236" spans="1:17">
      <c r="A236" s="10"/>
      <c r="C236" s="165"/>
      <c r="D236" s="165"/>
      <c r="E236" s="165"/>
      <c r="F236" s="165"/>
      <c r="G236" s="165"/>
      <c r="H236" s="165"/>
      <c r="I236" s="165"/>
      <c r="J236" s="165"/>
      <c r="K236" s="165"/>
      <c r="L236" s="165"/>
    </row>
    <row r="237" spans="1:17">
      <c r="A237" s="42" t="s">
        <v>67</v>
      </c>
      <c r="B237" s="23"/>
      <c r="C237" s="154" t="str">
        <f>C$7</f>
        <v>EXTR</v>
      </c>
      <c r="D237" s="154" t="str">
        <f t="shared" ref="D237:L237" si="115">D$7</f>
        <v>BRCD</v>
      </c>
      <c r="E237" s="154" t="str">
        <f t="shared" si="115"/>
        <v>JNPR</v>
      </c>
      <c r="F237" s="154" t="str">
        <f t="shared" si="115"/>
        <v>CSCO</v>
      </c>
      <c r="G237" s="154" t="str">
        <f t="shared" si="115"/>
        <v>ARUN</v>
      </c>
      <c r="H237" s="154" t="str">
        <f t="shared" si="115"/>
        <v>FFIV</v>
      </c>
      <c r="I237" s="154">
        <f t="shared" si="115"/>
        <v>0</v>
      </c>
      <c r="J237" s="154">
        <f t="shared" si="115"/>
        <v>0</v>
      </c>
      <c r="K237" s="154">
        <f t="shared" si="115"/>
        <v>0</v>
      </c>
      <c r="L237" s="154">
        <f t="shared" si="115"/>
        <v>0</v>
      </c>
    </row>
    <row r="238" spans="1:17">
      <c r="A238" s="25"/>
      <c r="C238" s="179"/>
      <c r="D238" s="179"/>
      <c r="E238" s="179"/>
      <c r="F238" s="180"/>
      <c r="G238" s="180"/>
      <c r="H238" s="180"/>
      <c r="I238" s="180"/>
      <c r="J238" s="180"/>
      <c r="K238" s="180"/>
      <c r="L238" s="180"/>
      <c r="M238" s="13"/>
      <c r="N238" s="13"/>
      <c r="O238"/>
    </row>
    <row r="239" spans="1:17">
      <c r="A239" s="25" t="s">
        <v>64</v>
      </c>
      <c r="C239" s="179">
        <f t="shared" ref="C239:L239" si="116">C11</f>
        <v>5.56</v>
      </c>
      <c r="D239" s="179">
        <f t="shared" si="116"/>
        <v>0</v>
      </c>
      <c r="E239" s="179">
        <f t="shared" si="116"/>
        <v>0</v>
      </c>
      <c r="F239" s="180">
        <f t="shared" si="116"/>
        <v>0</v>
      </c>
      <c r="G239" s="180">
        <f t="shared" si="116"/>
        <v>0</v>
      </c>
      <c r="H239" s="180">
        <f t="shared" si="116"/>
        <v>0</v>
      </c>
      <c r="I239" s="180">
        <f t="shared" si="116"/>
        <v>0</v>
      </c>
      <c r="J239" s="180">
        <f t="shared" si="116"/>
        <v>0</v>
      </c>
      <c r="K239" s="180">
        <f t="shared" si="116"/>
        <v>0</v>
      </c>
      <c r="L239" s="180">
        <f t="shared" si="116"/>
        <v>0</v>
      </c>
      <c r="M239" s="13"/>
      <c r="N239" s="13"/>
      <c r="O239" s="13"/>
      <c r="P239" s="13"/>
      <c r="Q239" s="13"/>
    </row>
    <row r="240" spans="1:17">
      <c r="A240" s="25" t="s">
        <v>65</v>
      </c>
      <c r="C240" s="181">
        <f t="shared" ref="C240:L240" si="117">C53</f>
        <v>0</v>
      </c>
      <c r="D240" s="181">
        <f t="shared" si="117"/>
        <v>0</v>
      </c>
      <c r="E240" s="181">
        <f t="shared" si="117"/>
        <v>0</v>
      </c>
      <c r="F240" s="182">
        <f t="shared" si="117"/>
        <v>0</v>
      </c>
      <c r="G240" s="182">
        <f t="shared" si="117"/>
        <v>0</v>
      </c>
      <c r="H240" s="182">
        <f t="shared" si="117"/>
        <v>0</v>
      </c>
      <c r="I240" s="182">
        <f t="shared" si="117"/>
        <v>0</v>
      </c>
      <c r="J240" s="182">
        <f t="shared" si="117"/>
        <v>0</v>
      </c>
      <c r="K240" s="182">
        <f t="shared" si="117"/>
        <v>0</v>
      </c>
      <c r="L240" s="182">
        <f t="shared" si="117"/>
        <v>0</v>
      </c>
      <c r="M240" s="13"/>
      <c r="N240" s="13"/>
      <c r="O240" s="13"/>
      <c r="P240" s="13"/>
      <c r="Q240" s="13"/>
    </row>
    <row r="241" spans="1:17">
      <c r="A241" s="6" t="s">
        <v>66</v>
      </c>
      <c r="B241" s="41"/>
      <c r="C241" s="149">
        <f t="shared" ref="C241:L241" si="118">C53*C11</f>
        <v>0</v>
      </c>
      <c r="D241" s="149">
        <f t="shared" si="118"/>
        <v>0</v>
      </c>
      <c r="E241" s="149">
        <f t="shared" si="118"/>
        <v>0</v>
      </c>
      <c r="F241" s="149">
        <f t="shared" si="118"/>
        <v>0</v>
      </c>
      <c r="G241" s="149">
        <f t="shared" si="118"/>
        <v>0</v>
      </c>
      <c r="H241" s="149">
        <f t="shared" si="118"/>
        <v>0</v>
      </c>
      <c r="I241" s="149">
        <f t="shared" si="118"/>
        <v>0</v>
      </c>
      <c r="J241" s="149">
        <f t="shared" si="118"/>
        <v>0</v>
      </c>
      <c r="K241" s="149">
        <f t="shared" si="118"/>
        <v>0</v>
      </c>
      <c r="L241" s="149">
        <f t="shared" si="118"/>
        <v>0</v>
      </c>
      <c r="M241" s="13"/>
      <c r="N241" s="13"/>
      <c r="O241" s="13"/>
      <c r="P241" s="13"/>
      <c r="Q241" s="13"/>
    </row>
    <row r="242" spans="1:17">
      <c r="A242" s="6"/>
      <c r="B242" s="41"/>
      <c r="C242" s="183"/>
      <c r="D242" s="183"/>
      <c r="E242" s="183"/>
      <c r="F242" s="183"/>
      <c r="G242" s="183"/>
      <c r="H242" s="183"/>
      <c r="I242" s="183"/>
      <c r="J242" s="183"/>
      <c r="K242" s="183"/>
      <c r="L242" s="183"/>
      <c r="M242" s="13"/>
      <c r="N242" s="13"/>
      <c r="O242" s="13"/>
      <c r="P242" s="13"/>
      <c r="Q242" s="13"/>
    </row>
    <row r="243" spans="1:17">
      <c r="A243" s="25" t="s">
        <v>16</v>
      </c>
      <c r="B243" s="24"/>
      <c r="C243" s="181">
        <f t="shared" ref="C243:L243" si="119">C176</f>
        <v>0</v>
      </c>
      <c r="D243" s="181">
        <f t="shared" si="119"/>
        <v>0</v>
      </c>
      <c r="E243" s="181">
        <f t="shared" si="119"/>
        <v>0</v>
      </c>
      <c r="F243" s="181">
        <f t="shared" si="119"/>
        <v>0</v>
      </c>
      <c r="G243" s="181">
        <f t="shared" si="119"/>
        <v>0</v>
      </c>
      <c r="H243" s="181">
        <f t="shared" si="119"/>
        <v>0</v>
      </c>
      <c r="I243" s="181">
        <f t="shared" si="119"/>
        <v>0</v>
      </c>
      <c r="J243" s="181">
        <f t="shared" si="119"/>
        <v>0</v>
      </c>
      <c r="K243" s="181">
        <f t="shared" si="119"/>
        <v>0</v>
      </c>
      <c r="L243" s="181">
        <f t="shared" si="119"/>
        <v>0</v>
      </c>
      <c r="M243" s="13"/>
      <c r="N243" s="13"/>
      <c r="O243" s="13"/>
      <c r="P243" s="13"/>
      <c r="Q243" s="13"/>
    </row>
    <row r="244" spans="1:17">
      <c r="A244" s="6" t="s">
        <v>63</v>
      </c>
      <c r="B244" s="9"/>
      <c r="C244" s="184">
        <f t="shared" ref="C244:L244" si="120">C241+C176</f>
        <v>0</v>
      </c>
      <c r="D244" s="184">
        <f t="shared" si="120"/>
        <v>0</v>
      </c>
      <c r="E244" s="184">
        <f t="shared" si="120"/>
        <v>0</v>
      </c>
      <c r="F244" s="184">
        <f t="shared" si="120"/>
        <v>0</v>
      </c>
      <c r="G244" s="184">
        <f t="shared" si="120"/>
        <v>0</v>
      </c>
      <c r="H244" s="184">
        <f t="shared" si="120"/>
        <v>0</v>
      </c>
      <c r="I244" s="184">
        <f t="shared" si="120"/>
        <v>0</v>
      </c>
      <c r="J244" s="184">
        <f t="shared" si="120"/>
        <v>0</v>
      </c>
      <c r="K244" s="184">
        <f t="shared" si="120"/>
        <v>0</v>
      </c>
      <c r="L244" s="184">
        <f t="shared" si="120"/>
        <v>0</v>
      </c>
      <c r="M244" s="13"/>
      <c r="N244" s="13"/>
      <c r="O244" s="13"/>
      <c r="P244" s="13"/>
      <c r="Q244" s="13"/>
    </row>
    <row r="245" spans="1:17">
      <c r="A245" s="8"/>
      <c r="C245" s="157"/>
      <c r="D245" s="157"/>
      <c r="E245" s="157"/>
      <c r="F245" s="157"/>
      <c r="G245" s="157"/>
      <c r="H245" s="157"/>
      <c r="I245" s="157"/>
      <c r="J245" s="157"/>
      <c r="K245" s="157"/>
      <c r="L245" s="157"/>
      <c r="M245" s="13"/>
      <c r="N245" s="13"/>
      <c r="O245" s="13"/>
      <c r="P245" s="13"/>
      <c r="Q245" s="13"/>
    </row>
    <row r="246" spans="1:17">
      <c r="A246" s="42" t="s">
        <v>68</v>
      </c>
      <c r="B246" s="23"/>
      <c r="C246" s="154" t="str">
        <f>C$7</f>
        <v>EXTR</v>
      </c>
      <c r="D246" s="154" t="str">
        <f t="shared" ref="D246:L246" si="121">D$7</f>
        <v>BRCD</v>
      </c>
      <c r="E246" s="154" t="str">
        <f t="shared" si="121"/>
        <v>JNPR</v>
      </c>
      <c r="F246" s="154" t="str">
        <f t="shared" si="121"/>
        <v>CSCO</v>
      </c>
      <c r="G246" s="154" t="str">
        <f t="shared" si="121"/>
        <v>ARUN</v>
      </c>
      <c r="H246" s="154" t="str">
        <f t="shared" si="121"/>
        <v>FFIV</v>
      </c>
      <c r="I246" s="154">
        <f t="shared" si="121"/>
        <v>0</v>
      </c>
      <c r="J246" s="154">
        <f t="shared" si="121"/>
        <v>0</v>
      </c>
      <c r="K246" s="154">
        <f t="shared" si="121"/>
        <v>0</v>
      </c>
      <c r="L246" s="154">
        <f t="shared" si="121"/>
        <v>0</v>
      </c>
    </row>
    <row r="247" spans="1:17">
      <c r="A247" s="10"/>
      <c r="C247" s="185"/>
      <c r="D247" s="185"/>
      <c r="E247" s="185"/>
      <c r="F247" s="185"/>
      <c r="G247" s="185"/>
      <c r="H247" s="185"/>
      <c r="I247" s="185"/>
      <c r="J247" s="185"/>
      <c r="K247" s="185"/>
      <c r="L247" s="185"/>
    </row>
    <row r="248" spans="1:17">
      <c r="A248" s="44" t="s">
        <v>69</v>
      </c>
      <c r="C248" s="185"/>
      <c r="D248" s="185"/>
      <c r="E248" s="185"/>
      <c r="F248" s="185"/>
      <c r="G248" s="185"/>
      <c r="H248" s="185"/>
      <c r="I248" s="185"/>
      <c r="J248" s="185"/>
      <c r="K248" s="185"/>
      <c r="L248" s="185"/>
    </row>
    <row r="249" spans="1:17">
      <c r="A249" s="10" t="s">
        <v>50</v>
      </c>
      <c r="C249" s="186" t="str">
        <f t="shared" ref="C249:L249" si="122">IFERROR(C244/C154, "NM")</f>
        <v>NM</v>
      </c>
      <c r="D249" s="186" t="str">
        <f t="shared" si="122"/>
        <v>NM</v>
      </c>
      <c r="E249" s="186" t="str">
        <f t="shared" si="122"/>
        <v>NM</v>
      </c>
      <c r="F249" s="186" t="str">
        <f t="shared" si="122"/>
        <v>NM</v>
      </c>
      <c r="G249" s="186" t="str">
        <f t="shared" si="122"/>
        <v>NM</v>
      </c>
      <c r="H249" s="186" t="str">
        <f t="shared" si="122"/>
        <v>NM</v>
      </c>
      <c r="I249" s="186" t="str">
        <f t="shared" si="122"/>
        <v>NM</v>
      </c>
      <c r="J249" s="186" t="str">
        <f t="shared" si="122"/>
        <v>NM</v>
      </c>
      <c r="K249" s="186" t="str">
        <f t="shared" si="122"/>
        <v>NM</v>
      </c>
      <c r="L249" s="186" t="str">
        <f t="shared" si="122"/>
        <v>NM</v>
      </c>
    </row>
    <row r="250" spans="1:17">
      <c r="A250" s="10" t="s">
        <v>51</v>
      </c>
      <c r="C250" s="186" t="str">
        <f t="shared" ref="C250:L250" si="123">IFERROR(C244/C155, "NM")</f>
        <v>NM</v>
      </c>
      <c r="D250" s="186" t="str">
        <f t="shared" si="123"/>
        <v>NM</v>
      </c>
      <c r="E250" s="186" t="str">
        <f t="shared" si="123"/>
        <v>NM</v>
      </c>
      <c r="F250" s="186" t="str">
        <f t="shared" si="123"/>
        <v>NM</v>
      </c>
      <c r="G250" s="186" t="str">
        <f t="shared" si="123"/>
        <v>NM</v>
      </c>
      <c r="H250" s="186" t="str">
        <f t="shared" si="123"/>
        <v>NM</v>
      </c>
      <c r="I250" s="186" t="str">
        <f t="shared" si="123"/>
        <v>NM</v>
      </c>
      <c r="J250" s="186" t="str">
        <f t="shared" si="123"/>
        <v>NM</v>
      </c>
      <c r="K250" s="186" t="str">
        <f t="shared" si="123"/>
        <v>NM</v>
      </c>
      <c r="L250" s="186" t="str">
        <f t="shared" si="123"/>
        <v>NM</v>
      </c>
    </row>
    <row r="251" spans="1:17">
      <c r="A251" s="10" t="s">
        <v>52</v>
      </c>
      <c r="C251" s="186" t="str">
        <f t="shared" ref="C251:L251" si="124">IFERROR(C244/C156, "NM")</f>
        <v>NM</v>
      </c>
      <c r="D251" s="186" t="str">
        <f t="shared" si="124"/>
        <v>NM</v>
      </c>
      <c r="E251" s="186" t="str">
        <f t="shared" si="124"/>
        <v>NM</v>
      </c>
      <c r="F251" s="186" t="str">
        <f t="shared" si="124"/>
        <v>NM</v>
      </c>
      <c r="G251" s="186" t="str">
        <f t="shared" si="124"/>
        <v>NM</v>
      </c>
      <c r="H251" s="186" t="str">
        <f t="shared" si="124"/>
        <v>NM</v>
      </c>
      <c r="I251" s="186" t="str">
        <f t="shared" si="124"/>
        <v>NM</v>
      </c>
      <c r="J251" s="186" t="str">
        <f t="shared" si="124"/>
        <v>NM</v>
      </c>
      <c r="K251" s="186" t="str">
        <f t="shared" si="124"/>
        <v>NM</v>
      </c>
      <c r="L251" s="186" t="str">
        <f t="shared" si="124"/>
        <v>NM</v>
      </c>
    </row>
    <row r="252" spans="1:17">
      <c r="A252" s="10" t="s">
        <v>53</v>
      </c>
      <c r="C252" s="186" t="str">
        <f t="shared" ref="C252:L252" si="125">IFERROR(C11/C157, "NM")</f>
        <v>NM</v>
      </c>
      <c r="D252" s="186" t="str">
        <f t="shared" si="125"/>
        <v>NM</v>
      </c>
      <c r="E252" s="186" t="str">
        <f t="shared" si="125"/>
        <v>NM</v>
      </c>
      <c r="F252" s="186" t="str">
        <f t="shared" si="125"/>
        <v>NM</v>
      </c>
      <c r="G252" s="186" t="str">
        <f t="shared" si="125"/>
        <v>NM</v>
      </c>
      <c r="H252" s="186" t="str">
        <f t="shared" si="125"/>
        <v>NM</v>
      </c>
      <c r="I252" s="186" t="str">
        <f t="shared" si="125"/>
        <v>NM</v>
      </c>
      <c r="J252" s="186" t="str">
        <f t="shared" si="125"/>
        <v>NM</v>
      </c>
      <c r="K252" s="186" t="str">
        <f t="shared" si="125"/>
        <v>NM</v>
      </c>
      <c r="L252" s="186" t="str">
        <f t="shared" si="125"/>
        <v>NM</v>
      </c>
    </row>
    <row r="253" spans="1:17">
      <c r="A253" s="44" t="s">
        <v>25</v>
      </c>
      <c r="C253" s="157"/>
      <c r="D253" s="157"/>
      <c r="E253" s="157"/>
      <c r="F253" s="157"/>
      <c r="G253" s="157"/>
      <c r="H253" s="157"/>
      <c r="I253" s="157"/>
      <c r="J253" s="157"/>
      <c r="K253" s="157"/>
      <c r="L253" s="157"/>
    </row>
    <row r="254" spans="1:17">
      <c r="A254" s="10" t="s">
        <v>54</v>
      </c>
      <c r="C254" s="186" t="str">
        <f t="shared" ref="C254:L254" si="126">IFERROR(C$244/C223, "NM")</f>
        <v>NM</v>
      </c>
      <c r="D254" s="186" t="str">
        <f t="shared" si="126"/>
        <v>NM</v>
      </c>
      <c r="E254" s="186" t="str">
        <f t="shared" si="126"/>
        <v>NM</v>
      </c>
      <c r="F254" s="186" t="str">
        <f t="shared" si="126"/>
        <v>NM</v>
      </c>
      <c r="G254" s="186" t="str">
        <f t="shared" si="126"/>
        <v>NM</v>
      </c>
      <c r="H254" s="186" t="str">
        <f t="shared" si="126"/>
        <v>NM</v>
      </c>
      <c r="I254" s="186" t="str">
        <f t="shared" si="126"/>
        <v>NM</v>
      </c>
      <c r="J254" s="186" t="str">
        <f t="shared" si="126"/>
        <v>NM</v>
      </c>
      <c r="K254" s="186" t="str">
        <f t="shared" si="126"/>
        <v>NM</v>
      </c>
      <c r="L254" s="186" t="str">
        <f t="shared" si="126"/>
        <v>NM</v>
      </c>
    </row>
    <row r="255" spans="1:17">
      <c r="A255" s="10" t="s">
        <v>55</v>
      </c>
      <c r="C255" s="186" t="str">
        <f t="shared" ref="C255:L255" si="127">IFERROR(C$244/C224, "NM")</f>
        <v>NM</v>
      </c>
      <c r="D255" s="186" t="str">
        <f t="shared" si="127"/>
        <v>NM</v>
      </c>
      <c r="E255" s="186" t="str">
        <f t="shared" si="127"/>
        <v>NM</v>
      </c>
      <c r="F255" s="186" t="str">
        <f t="shared" si="127"/>
        <v>NM</v>
      </c>
      <c r="G255" s="186" t="str">
        <f t="shared" si="127"/>
        <v>NM</v>
      </c>
      <c r="H255" s="186" t="str">
        <f t="shared" si="127"/>
        <v>NM</v>
      </c>
      <c r="I255" s="186" t="str">
        <f t="shared" si="127"/>
        <v>NM</v>
      </c>
      <c r="J255" s="186" t="str">
        <f t="shared" si="127"/>
        <v>NM</v>
      </c>
      <c r="K255" s="186" t="str">
        <f t="shared" si="127"/>
        <v>NM</v>
      </c>
      <c r="L255" s="186" t="str">
        <f t="shared" si="127"/>
        <v>NM</v>
      </c>
    </row>
    <row r="256" spans="1:17">
      <c r="A256" s="10" t="s">
        <v>56</v>
      </c>
      <c r="C256" s="186" t="str">
        <f t="shared" ref="C256:L256" si="128">IFERROR(C$244/C225, "NM")</f>
        <v>NM</v>
      </c>
      <c r="D256" s="186" t="str">
        <f t="shared" si="128"/>
        <v>NM</v>
      </c>
      <c r="E256" s="186" t="str">
        <f t="shared" si="128"/>
        <v>NM</v>
      </c>
      <c r="F256" s="186" t="str">
        <f t="shared" si="128"/>
        <v>NM</v>
      </c>
      <c r="G256" s="186" t="str">
        <f t="shared" si="128"/>
        <v>NM</v>
      </c>
      <c r="H256" s="186" t="str">
        <f t="shared" si="128"/>
        <v>NM</v>
      </c>
      <c r="I256" s="186" t="str">
        <f t="shared" si="128"/>
        <v>NM</v>
      </c>
      <c r="J256" s="186" t="str">
        <f t="shared" si="128"/>
        <v>NM</v>
      </c>
      <c r="K256" s="186" t="str">
        <f t="shared" si="128"/>
        <v>NM</v>
      </c>
      <c r="L256" s="186" t="str">
        <f t="shared" si="128"/>
        <v>NM</v>
      </c>
    </row>
    <row r="257" spans="1:12">
      <c r="A257" s="10" t="s">
        <v>57</v>
      </c>
      <c r="C257" s="186" t="str">
        <f t="shared" ref="C257:L257" si="129">IFERROR(C239/C226, "NM")</f>
        <v>NM</v>
      </c>
      <c r="D257" s="186" t="str">
        <f t="shared" si="129"/>
        <v>NM</v>
      </c>
      <c r="E257" s="186" t="str">
        <f t="shared" si="129"/>
        <v>NM</v>
      </c>
      <c r="F257" s="186" t="str">
        <f t="shared" si="129"/>
        <v>NM</v>
      </c>
      <c r="G257" s="186" t="str">
        <f t="shared" si="129"/>
        <v>NM</v>
      </c>
      <c r="H257" s="186" t="str">
        <f t="shared" si="129"/>
        <v>NM</v>
      </c>
      <c r="I257" s="186" t="str">
        <f t="shared" si="129"/>
        <v>NM</v>
      </c>
      <c r="J257" s="186" t="str">
        <f t="shared" si="129"/>
        <v>NM</v>
      </c>
      <c r="K257" s="186" t="str">
        <f t="shared" si="129"/>
        <v>NM</v>
      </c>
      <c r="L257" s="186" t="str">
        <f t="shared" si="129"/>
        <v>NM</v>
      </c>
    </row>
    <row r="258" spans="1:12">
      <c r="A258" s="44" t="s">
        <v>26</v>
      </c>
      <c r="C258" s="157"/>
      <c r="D258" s="157"/>
      <c r="E258" s="157"/>
      <c r="F258" s="157"/>
      <c r="G258" s="157"/>
      <c r="H258" s="157"/>
      <c r="I258" s="157"/>
      <c r="J258" s="157"/>
      <c r="K258" s="157"/>
      <c r="L258" s="157"/>
    </row>
    <row r="259" spans="1:12">
      <c r="A259" s="10" t="s">
        <v>58</v>
      </c>
      <c r="C259" s="186" t="str">
        <f t="shared" ref="C259:L259" si="130">IFERROR(C$244/C230, "NM")</f>
        <v>NM</v>
      </c>
      <c r="D259" s="186" t="str">
        <f t="shared" si="130"/>
        <v>NM</v>
      </c>
      <c r="E259" s="186" t="str">
        <f t="shared" si="130"/>
        <v>NM</v>
      </c>
      <c r="F259" s="186" t="str">
        <f t="shared" si="130"/>
        <v>NM</v>
      </c>
      <c r="G259" s="186" t="str">
        <f t="shared" si="130"/>
        <v>NM</v>
      </c>
      <c r="H259" s="186" t="str">
        <f t="shared" si="130"/>
        <v>NM</v>
      </c>
      <c r="I259" s="186" t="str">
        <f t="shared" si="130"/>
        <v>NM</v>
      </c>
      <c r="J259" s="186" t="str">
        <f t="shared" si="130"/>
        <v>NM</v>
      </c>
      <c r="K259" s="186" t="str">
        <f t="shared" si="130"/>
        <v>NM</v>
      </c>
      <c r="L259" s="186" t="str">
        <f t="shared" si="130"/>
        <v>NM</v>
      </c>
    </row>
    <row r="260" spans="1:12">
      <c r="A260" s="10" t="s">
        <v>59</v>
      </c>
      <c r="C260" s="186" t="str">
        <f t="shared" ref="C260:L260" si="131">IFERROR(C$244/C231, "NM")</f>
        <v>NM</v>
      </c>
      <c r="D260" s="186" t="str">
        <f t="shared" si="131"/>
        <v>NM</v>
      </c>
      <c r="E260" s="186" t="str">
        <f t="shared" si="131"/>
        <v>NM</v>
      </c>
      <c r="F260" s="186" t="str">
        <f t="shared" si="131"/>
        <v>NM</v>
      </c>
      <c r="G260" s="186" t="str">
        <f t="shared" si="131"/>
        <v>NM</v>
      </c>
      <c r="H260" s="186" t="str">
        <f t="shared" si="131"/>
        <v>NM</v>
      </c>
      <c r="I260" s="186" t="str">
        <f t="shared" si="131"/>
        <v>NM</v>
      </c>
      <c r="J260" s="186" t="str">
        <f t="shared" si="131"/>
        <v>NM</v>
      </c>
      <c r="K260" s="186" t="str">
        <f t="shared" si="131"/>
        <v>NM</v>
      </c>
      <c r="L260" s="186" t="str">
        <f t="shared" si="131"/>
        <v>NM</v>
      </c>
    </row>
    <row r="261" spans="1:12">
      <c r="A261" s="10" t="s">
        <v>60</v>
      </c>
      <c r="C261" s="186" t="str">
        <f t="shared" ref="C261:L261" si="132">IFERROR(C$244/C232, "NM")</f>
        <v>NM</v>
      </c>
      <c r="D261" s="186" t="str">
        <f t="shared" si="132"/>
        <v>NM</v>
      </c>
      <c r="E261" s="186" t="str">
        <f t="shared" si="132"/>
        <v>NM</v>
      </c>
      <c r="F261" s="186" t="str">
        <f t="shared" si="132"/>
        <v>NM</v>
      </c>
      <c r="G261" s="186" t="str">
        <f t="shared" si="132"/>
        <v>NM</v>
      </c>
      <c r="H261" s="186" t="str">
        <f t="shared" si="132"/>
        <v>NM</v>
      </c>
      <c r="I261" s="186" t="str">
        <f t="shared" si="132"/>
        <v>NM</v>
      </c>
      <c r="J261" s="186" t="str">
        <f t="shared" si="132"/>
        <v>NM</v>
      </c>
      <c r="K261" s="186" t="str">
        <f t="shared" si="132"/>
        <v>NM</v>
      </c>
      <c r="L261" s="186" t="str">
        <f t="shared" si="132"/>
        <v>NM</v>
      </c>
    </row>
    <row r="262" spans="1:12">
      <c r="A262" s="10" t="s">
        <v>61</v>
      </c>
      <c r="C262" s="186" t="str">
        <f t="shared" ref="C262:L262" si="133">IFERROR(C239/C233, "NM")</f>
        <v>NM</v>
      </c>
      <c r="D262" s="186" t="str">
        <f t="shared" si="133"/>
        <v>NM</v>
      </c>
      <c r="E262" s="186" t="str">
        <f t="shared" si="133"/>
        <v>NM</v>
      </c>
      <c r="F262" s="186" t="str">
        <f t="shared" si="133"/>
        <v>NM</v>
      </c>
      <c r="G262" s="186" t="str">
        <f t="shared" si="133"/>
        <v>NM</v>
      </c>
      <c r="H262" s="186" t="str">
        <f t="shared" si="133"/>
        <v>NM</v>
      </c>
      <c r="I262" s="186" t="str">
        <f t="shared" si="133"/>
        <v>NM</v>
      </c>
      <c r="J262" s="186" t="str">
        <f t="shared" si="133"/>
        <v>NM</v>
      </c>
      <c r="K262" s="186" t="str">
        <f t="shared" si="133"/>
        <v>NM</v>
      </c>
      <c r="L262" s="186" t="str">
        <f t="shared" si="133"/>
        <v>NM</v>
      </c>
    </row>
    <row r="263" spans="1:12">
      <c r="C263" s="157"/>
      <c r="D263" s="157"/>
      <c r="E263" s="157"/>
      <c r="F263" s="157"/>
      <c r="G263" s="157"/>
      <c r="H263" s="157"/>
      <c r="I263" s="157"/>
      <c r="J263" s="157"/>
      <c r="K263" s="157"/>
      <c r="L263" s="157"/>
    </row>
    <row r="264" spans="1:12">
      <c r="A264" s="11" t="s">
        <v>62</v>
      </c>
      <c r="C264" s="186" t="str">
        <f t="shared" ref="C264:L264" si="134">IFERROR(C257/(C209*100), "NM")</f>
        <v>NM</v>
      </c>
      <c r="D264" s="186" t="str">
        <f t="shared" si="134"/>
        <v>NM</v>
      </c>
      <c r="E264" s="186" t="str">
        <f t="shared" si="134"/>
        <v>NM</v>
      </c>
      <c r="F264" s="186" t="str">
        <f t="shared" si="134"/>
        <v>NM</v>
      </c>
      <c r="G264" s="186" t="str">
        <f t="shared" si="134"/>
        <v>NM</v>
      </c>
      <c r="H264" s="186" t="str">
        <f t="shared" si="134"/>
        <v>NM</v>
      </c>
      <c r="I264" s="186" t="str">
        <f t="shared" si="134"/>
        <v>NM</v>
      </c>
      <c r="J264" s="186" t="str">
        <f t="shared" si="134"/>
        <v>NM</v>
      </c>
      <c r="K264" s="186" t="str">
        <f t="shared" si="134"/>
        <v>NM</v>
      </c>
      <c r="L264" s="186" t="str">
        <f t="shared" si="134"/>
        <v>NM</v>
      </c>
    </row>
    <row r="265" spans="1:12">
      <c r="C265" s="157"/>
      <c r="D265" s="157"/>
      <c r="E265" s="157"/>
      <c r="F265" s="157"/>
      <c r="G265" s="157"/>
      <c r="H265" s="157"/>
      <c r="I265" s="157"/>
      <c r="J265" s="157"/>
      <c r="K265" s="157"/>
      <c r="L265" s="157"/>
    </row>
    <row r="281" spans="3:5">
      <c r="C281" s="44"/>
    </row>
    <row r="282" spans="3:5">
      <c r="C282" s="10"/>
    </row>
    <row r="283" spans="3:5">
      <c r="C283" s="10"/>
    </row>
    <row r="284" spans="3:5">
      <c r="C284" s="10"/>
    </row>
    <row r="285" spans="3:5">
      <c r="C285" s="44"/>
      <c r="E285" s="8"/>
    </row>
    <row r="286" spans="3:5">
      <c r="C286" s="10"/>
    </row>
    <row r="287" spans="3:5">
      <c r="C287" s="10"/>
    </row>
    <row r="288" spans="3:5">
      <c r="C288" s="10"/>
    </row>
    <row r="289" spans="3:3">
      <c r="C289" s="10"/>
    </row>
  </sheetData>
  <dataValidations count="1">
    <dataValidation type="list" allowBlank="1" showInputMessage="1" showErrorMessage="1" sqref="C10:L10">
      <formula1>"Select:,Q1,Q2,Q3,Q4"</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3"/>
  <sheetViews>
    <sheetView zoomScaleNormal="100" workbookViewId="0"/>
  </sheetViews>
  <sheetFormatPr defaultRowHeight="14.4"/>
  <cols>
    <col min="1" max="1" width="19.44140625" customWidth="1"/>
    <col min="3" max="3" width="9.88671875" bestFit="1" customWidth="1"/>
    <col min="4" max="4" width="9.33203125" bestFit="1" customWidth="1"/>
    <col min="5" max="5" width="1.88671875" customWidth="1"/>
    <col min="6" max="6" width="14.5546875" bestFit="1" customWidth="1"/>
    <col min="7" max="8" width="9.33203125" bestFit="1" customWidth="1"/>
    <col min="9" max="9" width="8.88671875" bestFit="1" customWidth="1"/>
    <col min="10" max="10" width="1.88671875" customWidth="1"/>
    <col min="11" max="14" width="9.33203125" bestFit="1" customWidth="1"/>
    <col min="15" max="15" width="1.88671875" customWidth="1"/>
    <col min="16" max="19" width="9.33203125" bestFit="1" customWidth="1"/>
    <col min="20" max="20" width="11.44140625" bestFit="1" customWidth="1"/>
    <col min="21" max="21" width="1.5546875" customWidth="1"/>
    <col min="22" max="22" width="11.33203125" customWidth="1"/>
    <col min="23" max="23" width="13.109375" bestFit="1" customWidth="1"/>
  </cols>
  <sheetData>
    <row r="1" spans="1:23">
      <c r="A1" s="72" t="s">
        <v>101</v>
      </c>
      <c r="B1" s="68"/>
      <c r="C1" s="69"/>
      <c r="D1" s="69"/>
      <c r="E1" s="70"/>
      <c r="F1" s="69"/>
      <c r="G1" s="71"/>
      <c r="H1" s="71"/>
      <c r="I1" s="71"/>
      <c r="J1" s="70"/>
      <c r="K1" s="71"/>
      <c r="L1" s="71"/>
      <c r="M1" s="71"/>
      <c r="N1" s="71"/>
      <c r="O1" s="71"/>
      <c r="P1" s="71"/>
      <c r="Q1" s="71"/>
      <c r="R1" s="71"/>
      <c r="S1" s="71"/>
      <c r="T1" s="71"/>
      <c r="U1" s="71"/>
      <c r="V1" s="71"/>
      <c r="W1" s="71"/>
    </row>
    <row r="2" spans="1:23">
      <c r="A2" s="131" t="s">
        <v>3</v>
      </c>
      <c r="B2" s="131" t="s">
        <v>2</v>
      </c>
      <c r="C2" s="132" t="s">
        <v>66</v>
      </c>
      <c r="D2" s="132" t="s">
        <v>63</v>
      </c>
      <c r="E2" s="133"/>
      <c r="F2" s="132" t="s">
        <v>45</v>
      </c>
      <c r="G2" s="134" t="s">
        <v>46</v>
      </c>
      <c r="H2" s="134" t="s">
        <v>47</v>
      </c>
      <c r="I2" s="134" t="s">
        <v>48</v>
      </c>
      <c r="J2" s="133"/>
      <c r="K2" s="134" t="s">
        <v>124</v>
      </c>
      <c r="L2" s="134" t="s">
        <v>125</v>
      </c>
      <c r="M2" s="134" t="s">
        <v>126</v>
      </c>
      <c r="N2" s="134" t="s">
        <v>127</v>
      </c>
      <c r="O2" s="134"/>
      <c r="P2" s="134" t="s">
        <v>128</v>
      </c>
      <c r="Q2" s="134" t="s">
        <v>129</v>
      </c>
      <c r="R2" s="134" t="s">
        <v>130</v>
      </c>
      <c r="S2" s="134" t="s">
        <v>131</v>
      </c>
      <c r="T2" s="134" t="s">
        <v>27</v>
      </c>
      <c r="U2" s="134"/>
      <c r="V2" s="134" t="s">
        <v>16</v>
      </c>
      <c r="W2" s="134" t="s">
        <v>148</v>
      </c>
    </row>
    <row r="3" spans="1:23">
      <c r="A3" s="131"/>
      <c r="B3" s="131"/>
      <c r="C3" s="132"/>
      <c r="D3" s="132"/>
      <c r="E3" s="133"/>
      <c r="F3" s="135" t="s">
        <v>50</v>
      </c>
      <c r="G3" s="135" t="s">
        <v>51</v>
      </c>
      <c r="H3" s="135" t="s">
        <v>52</v>
      </c>
      <c r="I3" s="135" t="s">
        <v>53</v>
      </c>
      <c r="J3" s="133"/>
      <c r="K3" s="135" t="s">
        <v>54</v>
      </c>
      <c r="L3" s="135" t="s">
        <v>55</v>
      </c>
      <c r="M3" s="135" t="s">
        <v>56</v>
      </c>
      <c r="N3" s="135" t="s">
        <v>57</v>
      </c>
      <c r="O3" s="133"/>
      <c r="P3" s="135" t="s">
        <v>58</v>
      </c>
      <c r="Q3" s="135" t="s">
        <v>59</v>
      </c>
      <c r="R3" s="135" t="s">
        <v>60</v>
      </c>
      <c r="S3" s="135" t="s">
        <v>61</v>
      </c>
      <c r="T3" s="133" t="s">
        <v>62</v>
      </c>
      <c r="U3" s="133"/>
      <c r="V3" s="136"/>
      <c r="W3" s="136"/>
    </row>
    <row r="4" spans="1:23" ht="23.4">
      <c r="A4" s="4" t="s">
        <v>23</v>
      </c>
      <c r="B4" s="2"/>
      <c r="C4" s="2"/>
      <c r="D4" s="3"/>
      <c r="E4" s="3"/>
      <c r="F4" s="3"/>
      <c r="G4" s="3"/>
      <c r="H4" s="5"/>
      <c r="I4" s="3"/>
      <c r="J4" s="3"/>
      <c r="K4" s="3"/>
      <c r="L4" s="3"/>
      <c r="M4" s="3"/>
      <c r="N4" s="3"/>
      <c r="O4" s="3"/>
      <c r="P4" s="3"/>
      <c r="Q4" s="3"/>
      <c r="R4" s="3"/>
      <c r="S4" s="3"/>
      <c r="T4" s="3"/>
      <c r="U4" s="1"/>
      <c r="V4" s="1"/>
    </row>
    <row r="6" spans="1:23">
      <c r="B6" s="43"/>
      <c r="C6" s="43"/>
      <c r="E6" s="36"/>
      <c r="F6" s="50" t="s">
        <v>24</v>
      </c>
      <c r="G6" s="51"/>
      <c r="H6" s="51"/>
      <c r="I6" s="51"/>
      <c r="J6" s="36"/>
      <c r="K6" s="50" t="s">
        <v>77</v>
      </c>
      <c r="L6" s="51"/>
      <c r="M6" s="51"/>
      <c r="N6" s="51"/>
      <c r="O6" s="36"/>
      <c r="P6" s="50" t="s">
        <v>78</v>
      </c>
      <c r="Q6" s="51"/>
      <c r="R6" s="51"/>
      <c r="S6" s="51"/>
    </row>
    <row r="7" spans="1:23" ht="42" thickBot="1">
      <c r="A7" s="52" t="s">
        <v>79</v>
      </c>
      <c r="B7" s="52" t="s">
        <v>2</v>
      </c>
      <c r="C7" s="49" t="s">
        <v>66</v>
      </c>
      <c r="D7" s="49" t="s">
        <v>63</v>
      </c>
      <c r="E7" s="45"/>
      <c r="F7" s="49" t="s">
        <v>70</v>
      </c>
      <c r="G7" s="49" t="s">
        <v>9</v>
      </c>
      <c r="H7" s="49" t="s">
        <v>8</v>
      </c>
      <c r="I7" s="49" t="s">
        <v>11</v>
      </c>
      <c r="J7" s="45"/>
      <c r="K7" s="49" t="s">
        <v>70</v>
      </c>
      <c r="L7" s="49" t="s">
        <v>9</v>
      </c>
      <c r="M7" s="49" t="s">
        <v>8</v>
      </c>
      <c r="N7" s="49" t="s">
        <v>11</v>
      </c>
      <c r="O7" s="45"/>
      <c r="P7" s="49" t="s">
        <v>70</v>
      </c>
      <c r="Q7" s="49" t="s">
        <v>9</v>
      </c>
      <c r="R7" s="49" t="s">
        <v>8</v>
      </c>
      <c r="S7" s="49" t="s">
        <v>11</v>
      </c>
      <c r="T7" s="49" t="s">
        <v>75</v>
      </c>
      <c r="U7" s="49"/>
      <c r="V7" s="49" t="s">
        <v>16</v>
      </c>
      <c r="W7" s="49" t="s">
        <v>148</v>
      </c>
    </row>
    <row r="8" spans="1:23">
      <c r="A8" s="121" t="s">
        <v>171</v>
      </c>
      <c r="B8" s="80"/>
      <c r="C8" s="80"/>
      <c r="D8" s="81"/>
      <c r="E8" s="80"/>
      <c r="F8" s="80"/>
      <c r="G8" s="80"/>
      <c r="H8" s="80"/>
      <c r="I8" s="80"/>
      <c r="J8" s="80"/>
      <c r="K8" s="80"/>
      <c r="L8" s="80"/>
      <c r="M8" s="80"/>
      <c r="N8" s="80"/>
      <c r="O8" s="80"/>
      <c r="P8" s="80"/>
      <c r="Q8" s="80"/>
      <c r="R8" s="80"/>
      <c r="S8" s="80"/>
      <c r="T8" s="82"/>
      <c r="U8" s="10"/>
      <c r="V8" s="10"/>
    </row>
    <row r="9" spans="1:23">
      <c r="A9" s="88" t="s">
        <v>159</v>
      </c>
      <c r="B9" s="83" t="str">
        <f>IF(ISBLANK($A9),"",VLOOKUP(B$2,Input!$A$6:$L$300,MATCH($A9,Input!$B$6:$L$6,0)+1,FALSE))</f>
        <v>EXTR</v>
      </c>
      <c r="C9" s="83">
        <f>IF(ISBLANK($A9),"",VLOOKUP(C$2,Input!$A$6:$L$300,MATCH($A9,Input!$B$6:$L$6,0)+1,FALSE))</f>
        <v>0</v>
      </c>
      <c r="D9" s="83">
        <f>IF(ISBLANK($A9),"",VLOOKUP(D$2,Input!$A$6:$L$300,MATCH($A9,Input!$B$6:$L$6,0)+1,FALSE))</f>
        <v>0</v>
      </c>
      <c r="E9" s="83"/>
      <c r="F9" s="83">
        <f>IF(ISBLANK($A9),"",VLOOKUP(F$2,Input!$A$6:$L$300,MATCH($A9,Input!$B$6:$L$6,0)+1,FALSE))</f>
        <v>0</v>
      </c>
      <c r="G9" s="83">
        <f>IF(ISBLANK($A9),"",VLOOKUP(G$2,Input!$A$6:$L$300,MATCH($A9,Input!$B$6:$L$6,0)+1,FALSE))</f>
        <v>0</v>
      </c>
      <c r="H9" s="83">
        <f>IF(ISBLANK($A9),"",VLOOKUP(H$2,Input!$A$6:$L$300,MATCH($A9,Input!$B$6:$L$6,0)+1,FALSE))</f>
        <v>0</v>
      </c>
      <c r="I9" s="83">
        <f>IF(ISBLANK($A9),"",VLOOKUP(I$2,Input!$A$6:$L$300,MATCH($A9,Input!$B$6:$L$6,0)+1,FALSE))</f>
        <v>0</v>
      </c>
      <c r="J9" s="83"/>
      <c r="K9" s="83">
        <f>IF(ISBLANK($A9),"",VLOOKUP(K$2,Input!$A$6:$L$300,MATCH($A9,Input!$B$6:$L$6,0)+1,FALSE))</f>
        <v>0</v>
      </c>
      <c r="L9" s="83">
        <f>IF(ISBLANK($A9),"",VLOOKUP(L$2,Input!$A$6:$L$300,MATCH($A9,Input!$B$6:$L$6,0)+1,FALSE))</f>
        <v>0</v>
      </c>
      <c r="M9" s="83">
        <f>IF(ISBLANK($A9),"",VLOOKUP(M$2,Input!$A$6:$L$300,MATCH($A9,Input!$B$6:$L$6,0)+1,FALSE))</f>
        <v>0</v>
      </c>
      <c r="N9" s="83">
        <f>IF(ISBLANK($A9),"",VLOOKUP(N$2,Input!$A$6:$L$300,MATCH($A9,Input!$B$6:$L$6,0)+1,FALSE))</f>
        <v>0</v>
      </c>
      <c r="O9" s="83"/>
      <c r="P9" s="83">
        <f>IF(ISBLANK($A9),"",VLOOKUP(P$2,Input!$A$6:$L$300,MATCH($A9,Input!$B$6:$L$6,0)+1,FALSE))</f>
        <v>0</v>
      </c>
      <c r="Q9" s="83">
        <f>IF(ISBLANK($A9),"",VLOOKUP(Q$2,Input!$A$6:$L$300,MATCH($A9,Input!$B$6:$L$6,0)+1,FALSE))</f>
        <v>0</v>
      </c>
      <c r="R9" s="83">
        <f>IF(ISBLANK($A9),"",VLOOKUP(R$2,Input!$A$6:$L$300,MATCH($A9,Input!$B$6:$L$6,0)+1,FALSE))</f>
        <v>0</v>
      </c>
      <c r="S9" s="83">
        <f>IF(ISBLANK($A9),"",VLOOKUP(S$2,Input!$A$6:$L$300,MATCH($A9,Input!$B$6:$L$6,0)+1,FALSE))</f>
        <v>0</v>
      </c>
      <c r="T9" s="83">
        <f>IF(ISBLANK($A9),"",VLOOKUP(T$2,Input!$A$6:$L$300,MATCH($A9,Input!$B$6:$L$6,0)+1,FALSE))</f>
        <v>0</v>
      </c>
      <c r="U9" s="83"/>
      <c r="V9" s="83">
        <f>IF(ISBLANK($A9),"",VLOOKUP(V$2,Input!$A$6:$L$300,MATCH($A9,Input!$B$6:$L$6,0)+1,FALSE))</f>
        <v>0</v>
      </c>
      <c r="W9" s="85">
        <f>IF(ISBLANK($A9),"",VLOOKUP(W$2,Input!$A$6:$L$300,MATCH($A9,Input!$B$6:$L$6,0)+1,FALSE))</f>
        <v>0</v>
      </c>
    </row>
    <row r="10" spans="1:23">
      <c r="A10" s="46" t="s">
        <v>33</v>
      </c>
      <c r="B10" s="16" t="str">
        <f>IF(ISBLANK($A10),"",VLOOKUP(B$2,Input!$A$6:$L$300,MATCH($A10,Input!$B$6:$L$6,0)+1,FALSE))</f>
        <v>JNPR</v>
      </c>
      <c r="C10" s="16">
        <f>IF(ISBLANK($A10),"",VLOOKUP(C$2,Input!$A$6:$L$300,MATCH($A10,Input!$B$6:$L$6,0)+1,FALSE))</f>
        <v>0</v>
      </c>
      <c r="D10" s="16">
        <f>IF(ISBLANK($A10),"",VLOOKUP(D$2,Input!$A$6:$L$300,MATCH($A10,Input!$B$6:$L$6,0)+1,FALSE))</f>
        <v>0</v>
      </c>
      <c r="E10" s="16"/>
      <c r="F10" s="16">
        <f>IF(ISBLANK($A10),"",VLOOKUP(F$2,Input!$A$6:$L$300,MATCH($A10,Input!$B$6:$L$6,0)+1,FALSE))</f>
        <v>0</v>
      </c>
      <c r="G10" s="16">
        <f>IF(ISBLANK($A10),"",VLOOKUP(G$2,Input!$A$6:$L$300,MATCH($A10,Input!$B$6:$L$6,0)+1,FALSE))</f>
        <v>0</v>
      </c>
      <c r="H10" s="16">
        <f>IF(ISBLANK($A10),"",VLOOKUP(H$2,Input!$A$6:$L$300,MATCH($A10,Input!$B$6:$L$6,0)+1,FALSE))</f>
        <v>0</v>
      </c>
      <c r="I10" s="16">
        <f>IF(ISBLANK($A10),"",VLOOKUP(I$2,Input!$A$6:$L$300,MATCH($A10,Input!$B$6:$L$6,0)+1,FALSE))</f>
        <v>0</v>
      </c>
      <c r="J10" s="16"/>
      <c r="K10" s="16">
        <f>IF(ISBLANK($A10),"",VLOOKUP(K$2,Input!$A$6:$L$300,MATCH($A10,Input!$B$6:$L$6,0)+1,FALSE))</f>
        <v>0</v>
      </c>
      <c r="L10" s="16">
        <f>IF(ISBLANK($A10),"",VLOOKUP(L$2,Input!$A$6:$L$300,MATCH($A10,Input!$B$6:$L$6,0)+1,FALSE))</f>
        <v>0</v>
      </c>
      <c r="M10" s="16">
        <f>IF(ISBLANK($A10),"",VLOOKUP(M$2,Input!$A$6:$L$300,MATCH($A10,Input!$B$6:$L$6,0)+1,FALSE))</f>
        <v>0</v>
      </c>
      <c r="N10" s="16">
        <f>IF(ISBLANK($A10),"",VLOOKUP(N$2,Input!$A$6:$L$300,MATCH($A10,Input!$B$6:$L$6,0)+1,FALSE))</f>
        <v>0</v>
      </c>
      <c r="O10" s="16"/>
      <c r="P10" s="16">
        <f>IF(ISBLANK($A10),"",VLOOKUP(P$2,Input!$A$6:$L$300,MATCH($A10,Input!$B$6:$L$6,0)+1,FALSE))</f>
        <v>0</v>
      </c>
      <c r="Q10" s="16">
        <f>IF(ISBLANK($A10),"",VLOOKUP(Q$2,Input!$A$6:$L$300,MATCH($A10,Input!$B$6:$L$6,0)+1,FALSE))</f>
        <v>0</v>
      </c>
      <c r="R10" s="16">
        <f>IF(ISBLANK($A10),"",VLOOKUP(R$2,Input!$A$6:$L$300,MATCH($A10,Input!$B$6:$L$6,0)+1,FALSE))</f>
        <v>0</v>
      </c>
      <c r="S10" s="16">
        <f>IF(ISBLANK($A10),"",VLOOKUP(S$2,Input!$A$6:$L$300,MATCH($A10,Input!$B$6:$L$6,0)+1,FALSE))</f>
        <v>0</v>
      </c>
      <c r="T10" s="16">
        <f>IF(ISBLANK($A10),"",VLOOKUP(T$2,Input!$A$6:$L$300,MATCH($A10,Input!$B$6:$L$6,0)+1,FALSE))</f>
        <v>0</v>
      </c>
      <c r="U10" s="16"/>
      <c r="V10" s="16">
        <f>IF(ISBLANK($A10),"",VLOOKUP(V$2,Input!$A$6:$L$300,MATCH($A10,Input!$B$6:$L$6,0)+1,FALSE))</f>
        <v>0</v>
      </c>
      <c r="W10" s="16">
        <f>IF(ISBLANK($A10),"",VLOOKUP(W$2,Input!$A$6:$L$300,MATCH($A10,Input!$B$6:$L$6,0)+1,FALSE))</f>
        <v>0</v>
      </c>
    </row>
    <row r="11" spans="1:23">
      <c r="A11" s="46" t="s">
        <v>160</v>
      </c>
      <c r="B11" s="16" t="str">
        <f>IF(ISBLANK($A11),"",VLOOKUP(B$2,Input!$A$6:$L$300,MATCH($A11,Input!$B$6:$L$6,0)+1,FALSE))</f>
        <v>BRCD</v>
      </c>
      <c r="C11" s="16">
        <f>IF(ISBLANK($A11),"",VLOOKUP(C$2,Input!$A$6:$L$300,MATCH($A11,Input!$B$6:$L$6,0)+1,FALSE))</f>
        <v>0</v>
      </c>
      <c r="D11" s="16">
        <f>IF(ISBLANK($A11),"",VLOOKUP(D$2,Input!$A$6:$L$300,MATCH($A11,Input!$B$6:$L$6,0)+1,FALSE))</f>
        <v>0</v>
      </c>
      <c r="E11" s="16"/>
      <c r="F11" s="16">
        <f>IF(ISBLANK($A11),"",VLOOKUP(F$2,Input!$A$6:$L$300,MATCH($A11,Input!$B$6:$L$6,0)+1,FALSE))</f>
        <v>0</v>
      </c>
      <c r="G11" s="16">
        <f>IF(ISBLANK($A11),"",VLOOKUP(G$2,Input!$A$6:$L$300,MATCH($A11,Input!$B$6:$L$6,0)+1,FALSE))</f>
        <v>0</v>
      </c>
      <c r="H11" s="16">
        <f>IF(ISBLANK($A11),"",VLOOKUP(H$2,Input!$A$6:$L$300,MATCH($A11,Input!$B$6:$L$6,0)+1,FALSE))</f>
        <v>0</v>
      </c>
      <c r="I11" s="16">
        <f>IF(ISBLANK($A11),"",VLOOKUP(I$2,Input!$A$6:$L$300,MATCH($A11,Input!$B$6:$L$6,0)+1,FALSE))</f>
        <v>0</v>
      </c>
      <c r="J11" s="16"/>
      <c r="K11" s="16">
        <f>IF(ISBLANK($A11),"",VLOOKUP(K$2,Input!$A$6:$L$300,MATCH($A11,Input!$B$6:$L$6,0)+1,FALSE))</f>
        <v>0</v>
      </c>
      <c r="L11" s="16">
        <f>IF(ISBLANK($A11),"",VLOOKUP(L$2,Input!$A$6:$L$300,MATCH($A11,Input!$B$6:$L$6,0)+1,FALSE))</f>
        <v>0</v>
      </c>
      <c r="M11" s="16">
        <f>IF(ISBLANK($A11),"",VLOOKUP(M$2,Input!$A$6:$L$300,MATCH($A11,Input!$B$6:$L$6,0)+1,FALSE))</f>
        <v>0</v>
      </c>
      <c r="N11" s="16">
        <f>IF(ISBLANK($A11),"",VLOOKUP(N$2,Input!$A$6:$L$300,MATCH($A11,Input!$B$6:$L$6,0)+1,FALSE))</f>
        <v>0</v>
      </c>
      <c r="O11" s="16"/>
      <c r="P11" s="16">
        <f>IF(ISBLANK($A11),"",VLOOKUP(P$2,Input!$A$6:$L$300,MATCH($A11,Input!$B$6:$L$6,0)+1,FALSE))</f>
        <v>0</v>
      </c>
      <c r="Q11" s="16">
        <f>IF(ISBLANK($A11),"",VLOOKUP(Q$2,Input!$A$6:$L$300,MATCH($A11,Input!$B$6:$L$6,0)+1,FALSE))</f>
        <v>0</v>
      </c>
      <c r="R11" s="16">
        <f>IF(ISBLANK($A11),"",VLOOKUP(R$2,Input!$A$6:$L$300,MATCH($A11,Input!$B$6:$L$6,0)+1,FALSE))</f>
        <v>0</v>
      </c>
      <c r="S11" s="16">
        <f>IF(ISBLANK($A11),"",VLOOKUP(S$2,Input!$A$6:$L$300,MATCH($A11,Input!$B$6:$L$6,0)+1,FALSE))</f>
        <v>0</v>
      </c>
      <c r="T11" s="16">
        <f>IF(ISBLANK($A11),"",VLOOKUP(T$2,Input!$A$6:$L$300,MATCH($A11,Input!$B$6:$L$6,0)+1,FALSE))</f>
        <v>0</v>
      </c>
      <c r="U11" s="16"/>
      <c r="V11" s="16">
        <f>IF(ISBLANK($A11),"",VLOOKUP(V$2,Input!$A$6:$L$300,MATCH($A11,Input!$B$6:$L$6,0)+1,FALSE))</f>
        <v>0</v>
      </c>
      <c r="W11" s="16">
        <f>IF(ISBLANK($A11),"",VLOOKUP(W$2,Input!$A$6:$L$300,MATCH($A11,Input!$B$6:$L$6,0)+1,FALSE))</f>
        <v>0</v>
      </c>
    </row>
    <row r="12" spans="1:23">
      <c r="A12" s="46" t="s">
        <v>100</v>
      </c>
      <c r="B12" s="16" t="str">
        <f>IF(ISBLANK($A12),"",VLOOKUP(B$2,Input!$A$6:$L$300,MATCH($A12,Input!$B$6:$L$6,0)+1,FALSE))</f>
        <v>CSCO</v>
      </c>
      <c r="C12" s="16">
        <f>IF(ISBLANK($A12),"",VLOOKUP(C$2,Input!$A$6:$L$300,MATCH($A12,Input!$B$6:$L$6,0)+1,FALSE))</f>
        <v>0</v>
      </c>
      <c r="D12" s="16">
        <f>IF(ISBLANK($A12),"",VLOOKUP(D$2,Input!$A$6:$L$300,MATCH($A12,Input!$B$6:$L$6,0)+1,FALSE))</f>
        <v>0</v>
      </c>
      <c r="E12" s="16"/>
      <c r="F12" s="16">
        <f>IF(ISBLANK($A12),"",VLOOKUP(F$2,Input!$A$6:$L$300,MATCH($A12,Input!$B$6:$L$6,0)+1,FALSE))</f>
        <v>0</v>
      </c>
      <c r="G12" s="16">
        <f>IF(ISBLANK($A12),"",VLOOKUP(G$2,Input!$A$6:$L$300,MATCH($A12,Input!$B$6:$L$6,0)+1,FALSE))</f>
        <v>0</v>
      </c>
      <c r="H12" s="16">
        <f>IF(ISBLANK($A12),"",VLOOKUP(H$2,Input!$A$6:$L$300,MATCH($A12,Input!$B$6:$L$6,0)+1,FALSE))</f>
        <v>0</v>
      </c>
      <c r="I12" s="16">
        <f>IF(ISBLANK($A12),"",VLOOKUP(I$2,Input!$A$6:$L$300,MATCH($A12,Input!$B$6:$L$6,0)+1,FALSE))</f>
        <v>0</v>
      </c>
      <c r="J12" s="16"/>
      <c r="K12" s="16">
        <f>IF(ISBLANK($A12),"",VLOOKUP(K$2,Input!$A$6:$L$300,MATCH($A12,Input!$B$6:$L$6,0)+1,FALSE))</f>
        <v>0</v>
      </c>
      <c r="L12" s="16">
        <f>IF(ISBLANK($A12),"",VLOOKUP(L$2,Input!$A$6:$L$300,MATCH($A12,Input!$B$6:$L$6,0)+1,FALSE))</f>
        <v>0</v>
      </c>
      <c r="M12" s="16">
        <f>IF(ISBLANK($A12),"",VLOOKUP(M$2,Input!$A$6:$L$300,MATCH($A12,Input!$B$6:$L$6,0)+1,FALSE))</f>
        <v>0</v>
      </c>
      <c r="N12" s="16">
        <f>IF(ISBLANK($A12),"",VLOOKUP(N$2,Input!$A$6:$L$300,MATCH($A12,Input!$B$6:$L$6,0)+1,FALSE))</f>
        <v>0</v>
      </c>
      <c r="O12" s="16"/>
      <c r="P12" s="16">
        <f>IF(ISBLANK($A12),"",VLOOKUP(P$2,Input!$A$6:$L$300,MATCH($A12,Input!$B$6:$L$6,0)+1,FALSE))</f>
        <v>0</v>
      </c>
      <c r="Q12" s="16">
        <f>IF(ISBLANK($A12),"",VLOOKUP(Q$2,Input!$A$6:$L$300,MATCH($A12,Input!$B$6:$L$6,0)+1,FALSE))</f>
        <v>0</v>
      </c>
      <c r="R12" s="16">
        <f>IF(ISBLANK($A12),"",VLOOKUP(R$2,Input!$A$6:$L$300,MATCH($A12,Input!$B$6:$L$6,0)+1,FALSE))</f>
        <v>0</v>
      </c>
      <c r="S12" s="16">
        <f>IF(ISBLANK($A12),"",VLOOKUP(S$2,Input!$A$6:$L$300,MATCH($A12,Input!$B$6:$L$6,0)+1,FALSE))</f>
        <v>0</v>
      </c>
      <c r="T12" s="16">
        <f>IF(ISBLANK($A12),"",VLOOKUP(T$2,Input!$A$6:$L$300,MATCH($A12,Input!$B$6:$L$6,0)+1,FALSE))</f>
        <v>0</v>
      </c>
      <c r="U12" s="16"/>
      <c r="V12" s="16">
        <f>IF(ISBLANK($A12),"",VLOOKUP(V$2,Input!$A$6:$L$300,MATCH($A12,Input!$B$6:$L$6,0)+1,FALSE))</f>
        <v>0</v>
      </c>
      <c r="W12" s="16">
        <f>IF(ISBLANK($A12),"",VLOOKUP(W$2,Input!$A$6:$L$300,MATCH($A12,Input!$B$6:$L$6,0)+1,FALSE))</f>
        <v>0</v>
      </c>
    </row>
    <row r="13" spans="1:23">
      <c r="A13" s="46" t="s">
        <v>175</v>
      </c>
      <c r="B13" s="16" t="str">
        <f>IF(ISBLANK($A13),"",VLOOKUP(B$2,Input!$A$6:$L$300,MATCH($A13,Input!$B$6:$L$6,0)+1,FALSE))</f>
        <v>ARUN</v>
      </c>
      <c r="C13" s="16">
        <f>IF(ISBLANK($A13),"",VLOOKUP(C$2,Input!$A$6:$L$300,MATCH($A13,Input!$B$6:$L$6,0)+1,FALSE))</f>
        <v>0</v>
      </c>
      <c r="D13" s="16">
        <f>IF(ISBLANK($A13),"",VLOOKUP(D$2,Input!$A$6:$L$300,MATCH($A13,Input!$B$6:$L$6,0)+1,FALSE))</f>
        <v>0</v>
      </c>
      <c r="E13" s="16"/>
      <c r="F13" s="16">
        <f>IF(ISBLANK($A13),"",VLOOKUP(F$2,Input!$A$6:$L$300,MATCH($A13,Input!$B$6:$L$6,0)+1,FALSE))</f>
        <v>0</v>
      </c>
      <c r="G13" s="16">
        <f>IF(ISBLANK($A13),"",VLOOKUP(G$2,Input!$A$6:$L$300,MATCH($A13,Input!$B$6:$L$6,0)+1,FALSE))</f>
        <v>0</v>
      </c>
      <c r="H13" s="16">
        <f>IF(ISBLANK($A13),"",VLOOKUP(H$2,Input!$A$6:$L$300,MATCH($A13,Input!$B$6:$L$6,0)+1,FALSE))</f>
        <v>0</v>
      </c>
      <c r="I13" s="16">
        <f>IF(ISBLANK($A13),"",VLOOKUP(I$2,Input!$A$6:$L$300,MATCH($A13,Input!$B$6:$L$6,0)+1,FALSE))</f>
        <v>0</v>
      </c>
      <c r="J13" s="16"/>
      <c r="K13" s="16">
        <f>IF(ISBLANK($A13),"",VLOOKUP(K$2,Input!$A$6:$L$300,MATCH($A13,Input!$B$6:$L$6,0)+1,FALSE))</f>
        <v>0</v>
      </c>
      <c r="L13" s="16">
        <f>IF(ISBLANK($A13),"",VLOOKUP(L$2,Input!$A$6:$L$300,MATCH($A13,Input!$B$6:$L$6,0)+1,FALSE))</f>
        <v>0</v>
      </c>
      <c r="M13" s="16">
        <f>IF(ISBLANK($A13),"",VLOOKUP(M$2,Input!$A$6:$L$300,MATCH($A13,Input!$B$6:$L$6,0)+1,FALSE))</f>
        <v>0</v>
      </c>
      <c r="N13" s="16">
        <f>IF(ISBLANK($A13),"",VLOOKUP(N$2,Input!$A$6:$L$300,MATCH($A13,Input!$B$6:$L$6,0)+1,FALSE))</f>
        <v>0</v>
      </c>
      <c r="O13" s="16"/>
      <c r="P13" s="16">
        <f>IF(ISBLANK($A13),"",VLOOKUP(P$2,Input!$A$6:$L$300,MATCH($A13,Input!$B$6:$L$6,0)+1,FALSE))</f>
        <v>0</v>
      </c>
      <c r="Q13" s="16">
        <f>IF(ISBLANK($A13),"",VLOOKUP(Q$2,Input!$A$6:$L$300,MATCH($A13,Input!$B$6:$L$6,0)+1,FALSE))</f>
        <v>0</v>
      </c>
      <c r="R13" s="16">
        <f>IF(ISBLANK($A13),"",VLOOKUP(R$2,Input!$A$6:$L$300,MATCH($A13,Input!$B$6:$L$6,0)+1,FALSE))</f>
        <v>0</v>
      </c>
      <c r="S13" s="16">
        <f>IF(ISBLANK($A13),"",VLOOKUP(S$2,Input!$A$6:$L$300,MATCH($A13,Input!$B$6:$L$6,0)+1,FALSE))</f>
        <v>0</v>
      </c>
      <c r="T13" s="16">
        <f>IF(ISBLANK($A13),"",VLOOKUP(T$2,Input!$A$6:$L$300,MATCH($A13,Input!$B$6:$L$6,0)+1,FALSE))</f>
        <v>0</v>
      </c>
      <c r="U13" s="16"/>
      <c r="V13" s="16">
        <f>IF(ISBLANK($A13),"",VLOOKUP(V$2,Input!$A$6:$L$300,MATCH($A13,Input!$B$6:$L$6,0)+1,FALSE))</f>
        <v>0</v>
      </c>
      <c r="W13" s="16">
        <f>IF(ISBLANK($A13),"",VLOOKUP(W$2,Input!$A$6:$L$300,MATCH($A13,Input!$B$6:$L$6,0)+1,FALSE))</f>
        <v>0</v>
      </c>
    </row>
    <row r="14" spans="1:23">
      <c r="A14" s="46"/>
      <c r="B14" s="16" t="str">
        <f>IF(ISBLANK($A14),"",VLOOKUP(B$2,Input!$A$6:$L$300,MATCH($A14,Input!$B$6:$L$6,0)+1,FALSE))</f>
        <v/>
      </c>
      <c r="C14" s="16" t="str">
        <f>IF(ISBLANK($A14),"",VLOOKUP(C$2,Input!$A$6:$L$300,MATCH($A14,Input!$B$6:$L$6,0)+1,FALSE))</f>
        <v/>
      </c>
      <c r="D14" s="16" t="str">
        <f>IF(ISBLANK($A14),"",VLOOKUP(D$2,Input!$A$6:$L$300,MATCH($A14,Input!$B$6:$L$6,0)+1,FALSE))</f>
        <v/>
      </c>
      <c r="E14" s="16"/>
      <c r="F14" s="16" t="str">
        <f>IF(ISBLANK($A14),"",VLOOKUP(F$2,Input!$A$6:$L$300,MATCH($A14,Input!$B$6:$L$6,0)+1,FALSE))</f>
        <v/>
      </c>
      <c r="G14" s="16" t="str">
        <f>IF(ISBLANK($A14),"",VLOOKUP(G$2,Input!$A$6:$L$300,MATCH($A14,Input!$B$6:$L$6,0)+1,FALSE))</f>
        <v/>
      </c>
      <c r="H14" s="16" t="str">
        <f>IF(ISBLANK($A14),"",VLOOKUP(H$2,Input!$A$6:$L$300,MATCH($A14,Input!$B$6:$L$6,0)+1,FALSE))</f>
        <v/>
      </c>
      <c r="I14" s="16" t="str">
        <f>IF(ISBLANK($A14),"",VLOOKUP(I$2,Input!$A$6:$L$300,MATCH($A14,Input!$B$6:$L$6,0)+1,FALSE))</f>
        <v/>
      </c>
      <c r="J14" s="16"/>
      <c r="K14" s="16" t="str">
        <f>IF(ISBLANK($A14),"",VLOOKUP(K$2,Input!$A$6:$L$300,MATCH($A14,Input!$B$6:$L$6,0)+1,FALSE))</f>
        <v/>
      </c>
      <c r="L14" s="16" t="str">
        <f>IF(ISBLANK($A14),"",VLOOKUP(L$2,Input!$A$6:$L$300,MATCH($A14,Input!$B$6:$L$6,0)+1,FALSE))</f>
        <v/>
      </c>
      <c r="M14" s="16" t="str">
        <f>IF(ISBLANK($A14),"",VLOOKUP(M$2,Input!$A$6:$L$300,MATCH($A14,Input!$B$6:$L$6,0)+1,FALSE))</f>
        <v/>
      </c>
      <c r="N14" s="16" t="str">
        <f>IF(ISBLANK($A14),"",VLOOKUP(N$2,Input!$A$6:$L$300,MATCH($A14,Input!$B$6:$L$6,0)+1,FALSE))</f>
        <v/>
      </c>
      <c r="O14" s="16"/>
      <c r="P14" s="16" t="str">
        <f>IF(ISBLANK($A14),"",VLOOKUP(P$2,Input!$A$6:$L$300,MATCH($A14,Input!$B$6:$L$6,0)+1,FALSE))</f>
        <v/>
      </c>
      <c r="Q14" s="16" t="str">
        <f>IF(ISBLANK($A14),"",VLOOKUP(Q$2,Input!$A$6:$L$300,MATCH($A14,Input!$B$6:$L$6,0)+1,FALSE))</f>
        <v/>
      </c>
      <c r="R14" s="16" t="str">
        <f>IF(ISBLANK($A14),"",VLOOKUP(R$2,Input!$A$6:$L$300,MATCH($A14,Input!$B$6:$L$6,0)+1,FALSE))</f>
        <v/>
      </c>
      <c r="S14" s="16" t="str">
        <f>IF(ISBLANK($A14),"",VLOOKUP(S$2,Input!$A$6:$L$300,MATCH($A14,Input!$B$6:$L$6,0)+1,FALSE))</f>
        <v/>
      </c>
      <c r="T14" s="16" t="str">
        <f>IF(ISBLANK($A14),"",VLOOKUP(T$2,Input!$A$6:$L$300,MATCH($A14,Input!$B$6:$L$6,0)+1,FALSE))</f>
        <v/>
      </c>
      <c r="U14" s="16"/>
      <c r="V14" s="16" t="str">
        <f>IF(ISBLANK($A14),"",VLOOKUP(V$2,Input!$A$6:$L$300,MATCH($A14,Input!$B$6:$L$6,0)+1,FALSE))</f>
        <v/>
      </c>
      <c r="W14" s="16" t="str">
        <f>IF(ISBLANK($A14),"",VLOOKUP(W$2,Input!$A$6:$L$300,MATCH($A14,Input!$B$6:$L$6,0)+1,FALSE))</f>
        <v/>
      </c>
    </row>
    <row r="15" spans="1:23">
      <c r="A15" s="46"/>
      <c r="B15" s="16" t="str">
        <f>IF(ISBLANK($A15),"",VLOOKUP(B$2,Input!$A$6:$L$300,MATCH($A15,Input!$B$6:$L$6,0)+1,FALSE))</f>
        <v/>
      </c>
      <c r="C15" s="16" t="str">
        <f>IF(ISBLANK($A15),"",VLOOKUP(C$2,Input!$A$6:$L$300,MATCH($A15,Input!$B$6:$L$6,0)+1,FALSE))</f>
        <v/>
      </c>
      <c r="D15" s="16" t="str">
        <f>IF(ISBLANK($A15),"",VLOOKUP(D$2,Input!$A$6:$L$300,MATCH($A15,Input!$B$6:$L$6,0)+1,FALSE))</f>
        <v/>
      </c>
      <c r="E15" s="16"/>
      <c r="F15" s="16" t="str">
        <f>IF(ISBLANK($A15),"",VLOOKUP(F$2,Input!$A$6:$L$300,MATCH($A15,Input!$B$6:$L$6,0)+1,FALSE))</f>
        <v/>
      </c>
      <c r="G15" s="16" t="str">
        <f>IF(ISBLANK($A15),"",VLOOKUP(G$2,Input!$A$6:$L$300,MATCH($A15,Input!$B$6:$L$6,0)+1,FALSE))</f>
        <v/>
      </c>
      <c r="H15" s="16" t="str">
        <f>IF(ISBLANK($A15),"",VLOOKUP(H$2,Input!$A$6:$L$300,MATCH($A15,Input!$B$6:$L$6,0)+1,FALSE))</f>
        <v/>
      </c>
      <c r="I15" s="16" t="str">
        <f>IF(ISBLANK($A15),"",VLOOKUP(I$2,Input!$A$6:$L$300,MATCH($A15,Input!$B$6:$L$6,0)+1,FALSE))</f>
        <v/>
      </c>
      <c r="J15" s="16"/>
      <c r="K15" s="16" t="str">
        <f>IF(ISBLANK($A15),"",VLOOKUP(K$2,Input!$A$6:$L$300,MATCH($A15,Input!$B$6:$L$6,0)+1,FALSE))</f>
        <v/>
      </c>
      <c r="L15" s="16" t="str">
        <f>IF(ISBLANK($A15),"",VLOOKUP(L$2,Input!$A$6:$L$300,MATCH($A15,Input!$B$6:$L$6,0)+1,FALSE))</f>
        <v/>
      </c>
      <c r="M15" s="16" t="str">
        <f>IF(ISBLANK($A15),"",VLOOKUP(M$2,Input!$A$6:$L$300,MATCH($A15,Input!$B$6:$L$6,0)+1,FALSE))</f>
        <v/>
      </c>
      <c r="N15" s="16" t="str">
        <f>IF(ISBLANK($A15),"",VLOOKUP(N$2,Input!$A$6:$L$300,MATCH($A15,Input!$B$6:$L$6,0)+1,FALSE))</f>
        <v/>
      </c>
      <c r="O15" s="16"/>
      <c r="P15" s="16" t="str">
        <f>IF(ISBLANK($A15),"",VLOOKUP(P$2,Input!$A$6:$L$300,MATCH($A15,Input!$B$6:$L$6,0)+1,FALSE))</f>
        <v/>
      </c>
      <c r="Q15" s="16" t="str">
        <f>IF(ISBLANK($A15),"",VLOOKUP(Q$2,Input!$A$6:$L$300,MATCH($A15,Input!$B$6:$L$6,0)+1,FALSE))</f>
        <v/>
      </c>
      <c r="R15" s="16" t="str">
        <f>IF(ISBLANK($A15),"",VLOOKUP(R$2,Input!$A$6:$L$300,MATCH($A15,Input!$B$6:$L$6,0)+1,FALSE))</f>
        <v/>
      </c>
      <c r="S15" s="16" t="str">
        <f>IF(ISBLANK($A15),"",VLOOKUP(S$2,Input!$A$6:$L$300,MATCH($A15,Input!$B$6:$L$6,0)+1,FALSE))</f>
        <v/>
      </c>
      <c r="T15" s="16" t="str">
        <f>IF(ISBLANK($A15),"",VLOOKUP(T$2,Input!$A$6:$L$300,MATCH($A15,Input!$B$6:$L$6,0)+1,FALSE))</f>
        <v/>
      </c>
      <c r="U15" s="16"/>
      <c r="V15" s="16" t="str">
        <f>IF(ISBLANK($A15),"",VLOOKUP(V$2,Input!$A$6:$L$300,MATCH($A15,Input!$B$6:$L$6,0)+1,FALSE))</f>
        <v/>
      </c>
      <c r="W15" s="16" t="str">
        <f>IF(ISBLANK($A15),"",VLOOKUP(W$2,Input!$A$6:$L$300,MATCH($A15,Input!$B$6:$L$6,0)+1,FALSE))</f>
        <v/>
      </c>
    </row>
    <row r="16" spans="1:23">
      <c r="A16" s="46"/>
      <c r="B16" s="16" t="str">
        <f>IF(ISBLANK($A16),"",VLOOKUP(B$2,Input!$A$6:$L$300,MATCH($A16,Input!$B$6:$L$6,0)+1,FALSE))</f>
        <v/>
      </c>
      <c r="C16" s="16" t="str">
        <f>IF(ISBLANK($A16),"",VLOOKUP(C$2,Input!$A$6:$L$300,MATCH($A16,Input!$B$6:$L$6,0)+1,FALSE))</f>
        <v/>
      </c>
      <c r="D16" s="16" t="str">
        <f>IF(ISBLANK($A16),"",VLOOKUP(D$2,Input!$A$6:$L$300,MATCH($A16,Input!$B$6:$L$6,0)+1,FALSE))</f>
        <v/>
      </c>
      <c r="E16" s="16"/>
      <c r="F16" s="16" t="str">
        <f>IF(ISBLANK($A16),"",VLOOKUP(F$2,Input!$A$6:$L$300,MATCH($A16,Input!$B$6:$L$6,0)+1,FALSE))</f>
        <v/>
      </c>
      <c r="G16" s="16" t="str">
        <f>IF(ISBLANK($A16),"",VLOOKUP(G$2,Input!$A$6:$L$300,MATCH($A16,Input!$B$6:$L$6,0)+1,FALSE))</f>
        <v/>
      </c>
      <c r="H16" s="16" t="str">
        <f>IF(ISBLANK($A16),"",VLOOKUP(H$2,Input!$A$6:$L$300,MATCH($A16,Input!$B$6:$L$6,0)+1,FALSE))</f>
        <v/>
      </c>
      <c r="I16" s="16" t="str">
        <f>IF(ISBLANK($A16),"",VLOOKUP(I$2,Input!$A$6:$L$300,MATCH($A16,Input!$B$6:$L$6,0)+1,FALSE))</f>
        <v/>
      </c>
      <c r="J16" s="16"/>
      <c r="K16" s="16" t="str">
        <f>IF(ISBLANK($A16),"",VLOOKUP(K$2,Input!$A$6:$L$300,MATCH($A16,Input!$B$6:$L$6,0)+1,FALSE))</f>
        <v/>
      </c>
      <c r="L16" s="16" t="str">
        <f>IF(ISBLANK($A16),"",VLOOKUP(L$2,Input!$A$6:$L$300,MATCH($A16,Input!$B$6:$L$6,0)+1,FALSE))</f>
        <v/>
      </c>
      <c r="M16" s="16" t="str">
        <f>IF(ISBLANK($A16),"",VLOOKUP(M$2,Input!$A$6:$L$300,MATCH($A16,Input!$B$6:$L$6,0)+1,FALSE))</f>
        <v/>
      </c>
      <c r="N16" s="16" t="str">
        <f>IF(ISBLANK($A16),"",VLOOKUP(N$2,Input!$A$6:$L$300,MATCH($A16,Input!$B$6:$L$6,0)+1,FALSE))</f>
        <v/>
      </c>
      <c r="O16" s="16"/>
      <c r="P16" s="16" t="str">
        <f>IF(ISBLANK($A16),"",VLOOKUP(P$2,Input!$A$6:$L$300,MATCH($A16,Input!$B$6:$L$6,0)+1,FALSE))</f>
        <v/>
      </c>
      <c r="Q16" s="16" t="str">
        <f>IF(ISBLANK($A16),"",VLOOKUP(Q$2,Input!$A$6:$L$300,MATCH($A16,Input!$B$6:$L$6,0)+1,FALSE))</f>
        <v/>
      </c>
      <c r="R16" s="16" t="str">
        <f>IF(ISBLANK($A16),"",VLOOKUP(R$2,Input!$A$6:$L$300,MATCH($A16,Input!$B$6:$L$6,0)+1,FALSE))</f>
        <v/>
      </c>
      <c r="S16" s="16" t="str">
        <f>IF(ISBLANK($A16),"",VLOOKUP(S$2,Input!$A$6:$L$300,MATCH($A16,Input!$B$6:$L$6,0)+1,FALSE))</f>
        <v/>
      </c>
      <c r="T16" s="16" t="str">
        <f>IF(ISBLANK($A16),"",VLOOKUP(T$2,Input!$A$6:$L$300,MATCH($A16,Input!$B$6:$L$6,0)+1,FALSE))</f>
        <v/>
      </c>
      <c r="U16" s="16"/>
      <c r="V16" s="16" t="str">
        <f>IF(ISBLANK($A16),"",VLOOKUP(V$2,Input!$A$6:$L$300,MATCH($A16,Input!$B$6:$L$6,0)+1,FALSE))</f>
        <v/>
      </c>
      <c r="W16" s="16" t="str">
        <f>IF(ISBLANK($A16),"",VLOOKUP(W$2,Input!$A$6:$L$300,MATCH($A16,Input!$B$6:$L$6,0)+1,FALSE))</f>
        <v/>
      </c>
    </row>
    <row r="17" spans="1:23">
      <c r="A17" s="46"/>
      <c r="B17" s="16" t="str">
        <f>IF(ISBLANK($A17),"",VLOOKUP(B$2,Input!$A$6:$L$300,MATCH($A17,Input!$B$6:$L$6,0)+1,FALSE))</f>
        <v/>
      </c>
      <c r="C17" s="16" t="str">
        <f>IF(ISBLANK($A17),"",VLOOKUP(C$2,Input!$A$6:$L$300,MATCH($A17,Input!$B$6:$L$6,0)+1,FALSE))</f>
        <v/>
      </c>
      <c r="D17" s="16" t="str">
        <f>IF(ISBLANK($A17),"",VLOOKUP(D$2,Input!$A$6:$L$300,MATCH($A17,Input!$B$6:$L$6,0)+1,FALSE))</f>
        <v/>
      </c>
      <c r="E17" s="16"/>
      <c r="F17" s="16" t="str">
        <f>IF(ISBLANK($A17),"",VLOOKUP(F$2,Input!$A$6:$L$300,MATCH($A17,Input!$B$6:$L$6,0)+1,FALSE))</f>
        <v/>
      </c>
      <c r="G17" s="16" t="str">
        <f>IF(ISBLANK($A17),"",VLOOKUP(G$2,Input!$A$6:$L$300,MATCH($A17,Input!$B$6:$L$6,0)+1,FALSE))</f>
        <v/>
      </c>
      <c r="H17" s="16" t="str">
        <f>IF(ISBLANK($A17),"",VLOOKUP(H$2,Input!$A$6:$L$300,MATCH($A17,Input!$B$6:$L$6,0)+1,FALSE))</f>
        <v/>
      </c>
      <c r="I17" s="16" t="str">
        <f>IF(ISBLANK($A17),"",VLOOKUP(I$2,Input!$A$6:$L$300,MATCH($A17,Input!$B$6:$L$6,0)+1,FALSE))</f>
        <v/>
      </c>
      <c r="J17" s="16"/>
      <c r="K17" s="16" t="str">
        <f>IF(ISBLANK($A17),"",VLOOKUP(K$2,Input!$A$6:$L$300,MATCH($A17,Input!$B$6:$L$6,0)+1,FALSE))</f>
        <v/>
      </c>
      <c r="L17" s="16" t="str">
        <f>IF(ISBLANK($A17),"",VLOOKUP(L$2,Input!$A$6:$L$300,MATCH($A17,Input!$B$6:$L$6,0)+1,FALSE))</f>
        <v/>
      </c>
      <c r="M17" s="16" t="str">
        <f>IF(ISBLANK($A17),"",VLOOKUP(M$2,Input!$A$6:$L$300,MATCH($A17,Input!$B$6:$L$6,0)+1,FALSE))</f>
        <v/>
      </c>
      <c r="N17" s="16" t="str">
        <f>IF(ISBLANK($A17),"",VLOOKUP(N$2,Input!$A$6:$L$300,MATCH($A17,Input!$B$6:$L$6,0)+1,FALSE))</f>
        <v/>
      </c>
      <c r="O17" s="16"/>
      <c r="P17" s="16" t="str">
        <f>IF(ISBLANK($A17),"",VLOOKUP(P$2,Input!$A$6:$L$300,MATCH($A17,Input!$B$6:$L$6,0)+1,FALSE))</f>
        <v/>
      </c>
      <c r="Q17" s="16" t="str">
        <f>IF(ISBLANK($A17),"",VLOOKUP(Q$2,Input!$A$6:$L$300,MATCH($A17,Input!$B$6:$L$6,0)+1,FALSE))</f>
        <v/>
      </c>
      <c r="R17" s="16" t="str">
        <f>IF(ISBLANK($A17),"",VLOOKUP(R$2,Input!$A$6:$L$300,MATCH($A17,Input!$B$6:$L$6,0)+1,FALSE))</f>
        <v/>
      </c>
      <c r="S17" s="16" t="str">
        <f>IF(ISBLANK($A17),"",VLOOKUP(S$2,Input!$A$6:$L$300,MATCH($A17,Input!$B$6:$L$6,0)+1,FALSE))</f>
        <v/>
      </c>
      <c r="T17" s="16" t="str">
        <f>IF(ISBLANK($A17),"",VLOOKUP(T$2,Input!$A$6:$L$300,MATCH($A17,Input!$B$6:$L$6,0)+1,FALSE))</f>
        <v/>
      </c>
      <c r="U17" s="16"/>
      <c r="V17" s="16" t="str">
        <f>IF(ISBLANK($A17),"",VLOOKUP(V$2,Input!$A$6:$L$300,MATCH($A17,Input!$B$6:$L$6,0)+1,FALSE))</f>
        <v/>
      </c>
      <c r="W17" s="16" t="str">
        <f>IF(ISBLANK($A17),"",VLOOKUP(W$2,Input!$A$6:$L$300,MATCH($A17,Input!$B$6:$L$6,0)+1,FALSE))</f>
        <v/>
      </c>
    </row>
    <row r="18" spans="1:23">
      <c r="A18" s="46"/>
      <c r="B18" s="16" t="str">
        <f>IF(ISBLANK($A18),"",VLOOKUP(B$2,Input!$A$6:$L$300,MATCH($A18,Input!$B$6:$L$6,0)+1,FALSE))</f>
        <v/>
      </c>
      <c r="C18" s="16" t="str">
        <f>IF(ISBLANK($A18),"",VLOOKUP(C$2,Input!$A$6:$L$300,MATCH($A18,Input!$B$6:$L$6,0)+1,FALSE))</f>
        <v/>
      </c>
      <c r="D18" s="16" t="str">
        <f>IF(ISBLANK($A18),"",VLOOKUP(D$2,Input!$A$6:$L$300,MATCH($A18,Input!$B$6:$L$6,0)+1,FALSE))</f>
        <v/>
      </c>
      <c r="E18" s="16"/>
      <c r="F18" s="16" t="str">
        <f>IF(ISBLANK($A18),"",VLOOKUP(F$2,Input!$A$6:$L$300,MATCH($A18,Input!$B$6:$L$6,0)+1,FALSE))</f>
        <v/>
      </c>
      <c r="G18" s="16" t="str">
        <f>IF(ISBLANK($A18),"",VLOOKUP(G$2,Input!$A$6:$L$300,MATCH($A18,Input!$B$6:$L$6,0)+1,FALSE))</f>
        <v/>
      </c>
      <c r="H18" s="16" t="str">
        <f>IF(ISBLANK($A18),"",VLOOKUP(H$2,Input!$A$6:$L$300,MATCH($A18,Input!$B$6:$L$6,0)+1,FALSE))</f>
        <v/>
      </c>
      <c r="I18" s="16" t="str">
        <f>IF(ISBLANK($A18),"",VLOOKUP(I$2,Input!$A$6:$L$300,MATCH($A18,Input!$B$6:$L$6,0)+1,FALSE))</f>
        <v/>
      </c>
      <c r="J18" s="16"/>
      <c r="K18" s="16" t="str">
        <f>IF(ISBLANK($A18),"",VLOOKUP(K$2,Input!$A$6:$L$300,MATCH($A18,Input!$B$6:$L$6,0)+1,FALSE))</f>
        <v/>
      </c>
      <c r="L18" s="16" t="str">
        <f>IF(ISBLANK($A18),"",VLOOKUP(L$2,Input!$A$6:$L$300,MATCH($A18,Input!$B$6:$L$6,0)+1,FALSE))</f>
        <v/>
      </c>
      <c r="M18" s="16" t="str">
        <f>IF(ISBLANK($A18),"",VLOOKUP(M$2,Input!$A$6:$L$300,MATCH($A18,Input!$B$6:$L$6,0)+1,FALSE))</f>
        <v/>
      </c>
      <c r="N18" s="16" t="str">
        <f>IF(ISBLANK($A18),"",VLOOKUP(N$2,Input!$A$6:$L$300,MATCH($A18,Input!$B$6:$L$6,0)+1,FALSE))</f>
        <v/>
      </c>
      <c r="O18" s="16"/>
      <c r="P18" s="16" t="str">
        <f>IF(ISBLANK($A18),"",VLOOKUP(P$2,Input!$A$6:$L$300,MATCH($A18,Input!$B$6:$L$6,0)+1,FALSE))</f>
        <v/>
      </c>
      <c r="Q18" s="16" t="str">
        <f>IF(ISBLANK($A18),"",VLOOKUP(Q$2,Input!$A$6:$L$300,MATCH($A18,Input!$B$6:$L$6,0)+1,FALSE))</f>
        <v/>
      </c>
      <c r="R18" s="16" t="str">
        <f>IF(ISBLANK($A18),"",VLOOKUP(R$2,Input!$A$6:$L$300,MATCH($A18,Input!$B$6:$L$6,0)+1,FALSE))</f>
        <v/>
      </c>
      <c r="S18" s="16" t="str">
        <f>IF(ISBLANK($A18),"",VLOOKUP(S$2,Input!$A$6:$L$300,MATCH($A18,Input!$B$6:$L$6,0)+1,FALSE))</f>
        <v/>
      </c>
      <c r="T18" s="16" t="str">
        <f>IF(ISBLANK($A18),"",VLOOKUP(T$2,Input!$A$6:$L$300,MATCH($A18,Input!$B$6:$L$6,0)+1,FALSE))</f>
        <v/>
      </c>
      <c r="U18" s="16"/>
      <c r="V18" s="16" t="str">
        <f>IF(ISBLANK($A18),"",VLOOKUP(V$2,Input!$A$6:$L$300,MATCH($A18,Input!$B$6:$L$6,0)+1,FALSE))</f>
        <v/>
      </c>
      <c r="W18" s="16" t="str">
        <f>IF(ISBLANK($A18),"",VLOOKUP(W$2,Input!$A$6:$L$300,MATCH($A18,Input!$B$6:$L$6,0)+1,FALSE))</f>
        <v/>
      </c>
    </row>
    <row r="19" spans="1:23">
      <c r="A19" s="46"/>
      <c r="B19" s="16" t="str">
        <f>IF(ISBLANK($A19),"",VLOOKUP(B$2,Input!$A$6:$L$300,MATCH($A19,Input!$B$6:$L$6,0)+1,FALSE))</f>
        <v/>
      </c>
      <c r="C19" s="16" t="str">
        <f>IF(ISBLANK($A19),"",VLOOKUP(C$2,Input!$A$6:$L$300,MATCH($A19,Input!$B$6:$L$6,0)+1,FALSE))</f>
        <v/>
      </c>
      <c r="D19" s="16" t="str">
        <f>IF(ISBLANK($A19),"",VLOOKUP(D$2,Input!$A$6:$L$300,MATCH($A19,Input!$B$6:$L$6,0)+1,FALSE))</f>
        <v/>
      </c>
      <c r="E19" s="16"/>
      <c r="F19" s="16" t="str">
        <f>IF(ISBLANK($A19),"",VLOOKUP(F$2,Input!$A$6:$L$300,MATCH($A19,Input!$B$6:$L$6,0)+1,FALSE))</f>
        <v/>
      </c>
      <c r="G19" s="16" t="str">
        <f>IF(ISBLANK($A19),"",VLOOKUP(G$2,Input!$A$6:$L$300,MATCH($A19,Input!$B$6:$L$6,0)+1,FALSE))</f>
        <v/>
      </c>
      <c r="H19" s="16" t="str">
        <f>IF(ISBLANK($A19),"",VLOOKUP(H$2,Input!$A$6:$L$300,MATCH($A19,Input!$B$6:$L$6,0)+1,FALSE))</f>
        <v/>
      </c>
      <c r="I19" s="16" t="str">
        <f>IF(ISBLANK($A19),"",VLOOKUP(I$2,Input!$A$6:$L$300,MATCH($A19,Input!$B$6:$L$6,0)+1,FALSE))</f>
        <v/>
      </c>
      <c r="J19" s="16"/>
      <c r="K19" s="16" t="str">
        <f>IF(ISBLANK($A19),"",VLOOKUP(K$2,Input!$A$6:$L$300,MATCH($A19,Input!$B$6:$L$6,0)+1,FALSE))</f>
        <v/>
      </c>
      <c r="L19" s="16" t="str">
        <f>IF(ISBLANK($A19),"",VLOOKUP(L$2,Input!$A$6:$L$300,MATCH($A19,Input!$B$6:$L$6,0)+1,FALSE))</f>
        <v/>
      </c>
      <c r="M19" s="16" t="str">
        <f>IF(ISBLANK($A19),"",VLOOKUP(M$2,Input!$A$6:$L$300,MATCH($A19,Input!$B$6:$L$6,0)+1,FALSE))</f>
        <v/>
      </c>
      <c r="N19" s="16" t="str">
        <f>IF(ISBLANK($A19),"",VLOOKUP(N$2,Input!$A$6:$L$300,MATCH($A19,Input!$B$6:$L$6,0)+1,FALSE))</f>
        <v/>
      </c>
      <c r="O19" s="16"/>
      <c r="P19" s="16" t="str">
        <f>IF(ISBLANK($A19),"",VLOOKUP(P$2,Input!$A$6:$L$300,MATCH($A19,Input!$B$6:$L$6,0)+1,FALSE))</f>
        <v/>
      </c>
      <c r="Q19" s="16" t="str">
        <f>IF(ISBLANK($A19),"",VLOOKUP(Q$2,Input!$A$6:$L$300,MATCH($A19,Input!$B$6:$L$6,0)+1,FALSE))</f>
        <v/>
      </c>
      <c r="R19" s="16" t="str">
        <f>IF(ISBLANK($A19),"",VLOOKUP(R$2,Input!$A$6:$L$300,MATCH($A19,Input!$B$6:$L$6,0)+1,FALSE))</f>
        <v/>
      </c>
      <c r="S19" s="16" t="str">
        <f>IF(ISBLANK($A19),"",VLOOKUP(S$2,Input!$A$6:$L$300,MATCH($A19,Input!$B$6:$L$6,0)+1,FALSE))</f>
        <v/>
      </c>
      <c r="T19" s="16" t="str">
        <f>IF(ISBLANK($A19),"",VLOOKUP(T$2,Input!$A$6:$L$300,MATCH($A19,Input!$B$6:$L$6,0)+1,FALSE))</f>
        <v/>
      </c>
      <c r="U19" s="16"/>
      <c r="V19" s="16" t="str">
        <f>IF(ISBLANK($A19),"",VLOOKUP(V$2,Input!$A$6:$L$300,MATCH($A19,Input!$B$6:$L$6,0)+1,FALSE))</f>
        <v/>
      </c>
      <c r="W19" s="16" t="str">
        <f>IF(ISBLANK($A19),"",VLOOKUP(W$2,Input!$A$6:$L$300,MATCH($A19,Input!$B$6:$L$6,0)+1,FALSE))</f>
        <v/>
      </c>
    </row>
    <row r="20" spans="1:23">
      <c r="A20" s="11"/>
      <c r="B20" s="11"/>
      <c r="C20" s="11"/>
      <c r="E20" s="36"/>
      <c r="F20" s="50" t="s">
        <v>24</v>
      </c>
      <c r="G20" s="51"/>
      <c r="H20" s="51"/>
      <c r="I20" s="51"/>
      <c r="J20" s="36"/>
      <c r="K20" s="50" t="s">
        <v>77</v>
      </c>
      <c r="L20" s="51"/>
      <c r="M20" s="51"/>
      <c r="N20" s="51"/>
      <c r="O20" s="36"/>
      <c r="P20" s="50" t="s">
        <v>78</v>
      </c>
      <c r="Q20" s="51"/>
      <c r="R20" s="51"/>
      <c r="S20" s="51"/>
    </row>
    <row r="21" spans="1:23" ht="28.2" thickBot="1">
      <c r="A21" s="52" t="s">
        <v>79</v>
      </c>
      <c r="B21" s="52" t="s">
        <v>2</v>
      </c>
      <c r="C21" s="14"/>
      <c r="D21" s="15"/>
      <c r="E21" s="45"/>
      <c r="F21" s="49" t="s">
        <v>71</v>
      </c>
      <c r="G21" s="49" t="s">
        <v>72</v>
      </c>
      <c r="H21" s="49" t="s">
        <v>73</v>
      </c>
      <c r="I21" s="49" t="s">
        <v>74</v>
      </c>
      <c r="J21" s="45"/>
      <c r="K21" s="49" t="s">
        <v>71</v>
      </c>
      <c r="L21" s="49" t="s">
        <v>72</v>
      </c>
      <c r="M21" s="49" t="s">
        <v>73</v>
      </c>
      <c r="N21" s="49" t="s">
        <v>32</v>
      </c>
      <c r="O21" s="45"/>
      <c r="P21" s="49" t="s">
        <v>71</v>
      </c>
      <c r="Q21" s="49" t="s">
        <v>72</v>
      </c>
      <c r="R21" s="49" t="s">
        <v>73</v>
      </c>
      <c r="S21" s="49" t="s">
        <v>74</v>
      </c>
      <c r="T21" s="49" t="s">
        <v>76</v>
      </c>
      <c r="U21" s="92"/>
      <c r="V21" s="92"/>
    </row>
    <row r="22" spans="1:23">
      <c r="A22" s="80"/>
      <c r="B22" s="80"/>
      <c r="C22" s="80"/>
      <c r="D22" s="86"/>
      <c r="E22" s="80"/>
      <c r="F22" s="80"/>
      <c r="G22" s="80"/>
      <c r="H22" s="80"/>
      <c r="I22" s="80"/>
      <c r="J22" s="80"/>
      <c r="K22" s="80"/>
      <c r="L22" s="80"/>
      <c r="M22" s="80"/>
      <c r="N22" s="80"/>
      <c r="O22" s="80"/>
      <c r="P22" s="80"/>
      <c r="Q22" s="80"/>
      <c r="R22" s="80"/>
      <c r="S22" s="80"/>
      <c r="T22" s="80"/>
      <c r="U22" s="8"/>
      <c r="V22" s="8"/>
    </row>
    <row r="23" spans="1:23">
      <c r="A23" s="87" t="str">
        <f>IF(ISBLANK(A9),"",A9)</f>
        <v>Extreme Networks</v>
      </c>
      <c r="B23" s="88" t="str">
        <f>B9</f>
        <v>EXTR</v>
      </c>
      <c r="C23" s="84"/>
      <c r="D23" s="89"/>
      <c r="E23" s="90"/>
      <c r="F23" s="83" t="str">
        <f>IF(ISBLANK($A9),"",VLOOKUP(F$3,Input!$A$6:$L$300,MATCH($A9,Input!$B$6:$L$6,0)+1,FALSE))</f>
        <v>NM</v>
      </c>
      <c r="G23" s="83" t="str">
        <f>IF(ISBLANK($A9),"",VLOOKUP(G$3,Input!$A$6:$L$300,MATCH($A9,Input!$B$6:$L$6,0)+1,FALSE))</f>
        <v>NM</v>
      </c>
      <c r="H23" s="83" t="str">
        <f>IF(ISBLANK($A9),"",VLOOKUP(H$3,Input!$A$6:$L$300,MATCH($A9,Input!$B$6:$L$6,0)+1,FALSE))</f>
        <v>NM</v>
      </c>
      <c r="I23" s="83" t="str">
        <f>IF(ISBLANK($A9),"",VLOOKUP(I$3,Input!$A$6:$L$300,MATCH($A9,Input!$B$6:$L$6,0)+1,FALSE))</f>
        <v>NM</v>
      </c>
      <c r="J23" s="83"/>
      <c r="K23" s="83" t="str">
        <f>IF(ISBLANK($A9),"",VLOOKUP(K$3,Input!$A$6:$L$300,MATCH($A9,Input!$B$6:$L$6,0)+1,FALSE))</f>
        <v>NM</v>
      </c>
      <c r="L23" s="83" t="str">
        <f>IF(ISBLANK($A9),"",VLOOKUP(L$3,Input!$A$6:$L$300,MATCH($A9,Input!$B$6:$L$6,0)+1,FALSE))</f>
        <v>NM</v>
      </c>
      <c r="M23" s="83" t="str">
        <f>IF(ISBLANK($A9),"",VLOOKUP(M$3,Input!$A$6:$L$300,MATCH($A9,Input!$B$6:$L$6,0)+1,FALSE))</f>
        <v>NM</v>
      </c>
      <c r="N23" s="83" t="str">
        <f>IF(ISBLANK($A9),"",VLOOKUP(N$3,Input!$A$6:$L$300,MATCH($A9,Input!$B$6:$L$6,0)+1,FALSE))</f>
        <v>NM</v>
      </c>
      <c r="O23" s="83"/>
      <c r="P23" s="83" t="str">
        <f>IF(ISBLANK($A9),"",VLOOKUP(P$3,Input!$A$6:$L$300,MATCH($A9,Input!$B$6:$L$6,0)+1,FALSE))</f>
        <v>NM</v>
      </c>
      <c r="Q23" s="83" t="str">
        <f>IF(ISBLANK($A9),"",VLOOKUP(Q$3,Input!$A$6:$L$300,MATCH($A9,Input!$B$6:$L$6,0)+1,FALSE))</f>
        <v>NM</v>
      </c>
      <c r="R23" s="83" t="str">
        <f>IF(ISBLANK($A9),"",VLOOKUP(R$3,Input!$A$6:$L$300,MATCH($A9,Input!$B$6:$L$6,0)+1,FALSE))</f>
        <v>NM</v>
      </c>
      <c r="S23" s="83" t="str">
        <f>IF(ISBLANK($A9),"",VLOOKUP(S$3,Input!$A$6:$L$300,MATCH($A9,Input!$B$6:$L$6,0)+1,FALSE))</f>
        <v>NM</v>
      </c>
      <c r="T23" s="85" t="str">
        <f>IF(ISBLANK($A9),"",VLOOKUP(T$3,Input!$A$6:$L$300,MATCH($A9,Input!$B$6:$L$6,0)+1,FALSE))</f>
        <v>NM</v>
      </c>
      <c r="U23" s="16"/>
      <c r="V23" s="16"/>
      <c r="W23" s="1"/>
    </row>
    <row r="24" spans="1:23">
      <c r="A24" s="46" t="str">
        <f t="shared" ref="A24:B32" si="0">A10</f>
        <v>Juniper Networks</v>
      </c>
      <c r="B24" s="46" t="str">
        <f t="shared" si="0"/>
        <v>JNPR</v>
      </c>
      <c r="C24" s="8"/>
      <c r="D24" s="1"/>
      <c r="E24" s="65"/>
      <c r="F24" s="16" t="str">
        <f>IF(ISBLANK($A10),"",VLOOKUP(F$3,Input!$A$6:$L$300,MATCH($A10,Input!$B$6:$L$6,0)+1,FALSE))</f>
        <v>NM</v>
      </c>
      <c r="G24" s="16" t="str">
        <f>IF(ISBLANK($A10),"",VLOOKUP(G$3,Input!$A$6:$L$300,MATCH($A10,Input!$B$6:$L$6,0)+1,FALSE))</f>
        <v>NM</v>
      </c>
      <c r="H24" s="16" t="str">
        <f>IF(ISBLANK($A10),"",VLOOKUP(H$3,Input!$A$6:$L$300,MATCH($A10,Input!$B$6:$L$6,0)+1,FALSE))</f>
        <v>NM</v>
      </c>
      <c r="I24" s="16" t="str">
        <f>IF(ISBLANK($A10),"",VLOOKUP(I$3,Input!$A$6:$L$300,MATCH($A10,Input!$B$6:$L$6,0)+1,FALSE))</f>
        <v>NM</v>
      </c>
      <c r="J24" s="16"/>
      <c r="K24" s="16" t="str">
        <f>IF(ISBLANK($A10),"",VLOOKUP(K$3,Input!$A$6:$L$300,MATCH($A10,Input!$B$6:$L$6,0)+1,FALSE))</f>
        <v>NM</v>
      </c>
      <c r="L24" s="16" t="str">
        <f>IF(ISBLANK($A10),"",VLOOKUP(L$3,Input!$A$6:$L$300,MATCH($A10,Input!$B$6:$L$6,0)+1,FALSE))</f>
        <v>NM</v>
      </c>
      <c r="M24" s="16" t="str">
        <f>IF(ISBLANK($A10),"",VLOOKUP(M$3,Input!$A$6:$L$300,MATCH($A10,Input!$B$6:$L$6,0)+1,FALSE))</f>
        <v>NM</v>
      </c>
      <c r="N24" s="16" t="str">
        <f>IF(ISBLANK($A10),"",VLOOKUP(N$3,Input!$A$6:$L$300,MATCH($A10,Input!$B$6:$L$6,0)+1,FALSE))</f>
        <v>NM</v>
      </c>
      <c r="O24" s="16"/>
      <c r="P24" s="16" t="str">
        <f>IF(ISBLANK($A10),"",VLOOKUP(P$3,Input!$A$6:$L$300,MATCH($A10,Input!$B$6:$L$6,0)+1,FALSE))</f>
        <v>NM</v>
      </c>
      <c r="Q24" s="16" t="str">
        <f>IF(ISBLANK($A10),"",VLOOKUP(Q$3,Input!$A$6:$L$300,MATCH($A10,Input!$B$6:$L$6,0)+1,FALSE))</f>
        <v>NM</v>
      </c>
      <c r="R24" s="16" t="str">
        <f>IF(ISBLANK($A10),"",VLOOKUP(R$3,Input!$A$6:$L$300,MATCH($A10,Input!$B$6:$L$6,0)+1,FALSE))</f>
        <v>NM</v>
      </c>
      <c r="S24" s="16" t="str">
        <f>IF(ISBLANK($A10),"",VLOOKUP(S$3,Input!$A$6:$L$300,MATCH($A10,Input!$B$6:$L$6,0)+1,FALSE))</f>
        <v>NM</v>
      </c>
      <c r="T24" s="16" t="str">
        <f>IF(ISBLANK($A10),"",VLOOKUP(T$3,Input!$A$6:$L$300,MATCH($A10,Input!$B$6:$L$6,0)+1,FALSE))</f>
        <v>NM</v>
      </c>
      <c r="U24" s="16"/>
      <c r="V24" s="16"/>
    </row>
    <row r="25" spans="1:23">
      <c r="A25" s="46" t="str">
        <f t="shared" si="0"/>
        <v xml:space="preserve">Brocade </v>
      </c>
      <c r="B25" s="46" t="str">
        <f t="shared" si="0"/>
        <v>BRCD</v>
      </c>
      <c r="C25" s="11"/>
      <c r="E25" s="65"/>
      <c r="F25" s="16" t="str">
        <f>IF(ISBLANK($A11),"",VLOOKUP(F$3,Input!$A$6:$L$300,MATCH($A11,Input!$B$6:$L$6,0)+1,FALSE))</f>
        <v>NM</v>
      </c>
      <c r="G25" s="16" t="str">
        <f>IF(ISBLANK($A11),"",VLOOKUP(G$3,Input!$A$6:$L$300,MATCH($A11,Input!$B$6:$L$6,0)+1,FALSE))</f>
        <v>NM</v>
      </c>
      <c r="H25" s="16" t="str">
        <f>IF(ISBLANK($A11),"",VLOOKUP(H$3,Input!$A$6:$L$300,MATCH($A11,Input!$B$6:$L$6,0)+1,FALSE))</f>
        <v>NM</v>
      </c>
      <c r="I25" s="16" t="str">
        <f>IF(ISBLANK($A11),"",VLOOKUP(I$3,Input!$A$6:$L$300,MATCH($A11,Input!$B$6:$L$6,0)+1,FALSE))</f>
        <v>NM</v>
      </c>
      <c r="J25" s="16"/>
      <c r="K25" s="16" t="str">
        <f>IF(ISBLANK($A11),"",VLOOKUP(K$3,Input!$A$6:$L$300,MATCH($A11,Input!$B$6:$L$6,0)+1,FALSE))</f>
        <v>NM</v>
      </c>
      <c r="L25" s="16" t="str">
        <f>IF(ISBLANK($A11),"",VLOOKUP(L$3,Input!$A$6:$L$300,MATCH($A11,Input!$B$6:$L$6,0)+1,FALSE))</f>
        <v>NM</v>
      </c>
      <c r="M25" s="16" t="str">
        <f>IF(ISBLANK($A11),"",VLOOKUP(M$3,Input!$A$6:$L$300,MATCH($A11,Input!$B$6:$L$6,0)+1,FALSE))</f>
        <v>NM</v>
      </c>
      <c r="N25" s="16" t="str">
        <f>IF(ISBLANK($A11),"",VLOOKUP(N$3,Input!$A$6:$L$300,MATCH($A11,Input!$B$6:$L$6,0)+1,FALSE))</f>
        <v>NM</v>
      </c>
      <c r="O25" s="16"/>
      <c r="P25" s="16" t="str">
        <f>IF(ISBLANK($A11),"",VLOOKUP(P$3,Input!$A$6:$L$300,MATCH($A11,Input!$B$6:$L$6,0)+1,FALSE))</f>
        <v>NM</v>
      </c>
      <c r="Q25" s="16" t="str">
        <f>IF(ISBLANK($A11),"",VLOOKUP(Q$3,Input!$A$6:$L$300,MATCH($A11,Input!$B$6:$L$6,0)+1,FALSE))</f>
        <v>NM</v>
      </c>
      <c r="R25" s="16" t="str">
        <f>IF(ISBLANK($A11),"",VLOOKUP(R$3,Input!$A$6:$L$300,MATCH($A11,Input!$B$6:$L$6,0)+1,FALSE))</f>
        <v>NM</v>
      </c>
      <c r="S25" s="16" t="str">
        <f>IF(ISBLANK($A11),"",VLOOKUP(S$3,Input!$A$6:$L$300,MATCH($A11,Input!$B$6:$L$6,0)+1,FALSE))</f>
        <v>NM</v>
      </c>
      <c r="T25" s="16" t="str">
        <f>IF(ISBLANK($A11),"",VLOOKUP(T$3,Input!$A$6:$L$300,MATCH($A11,Input!$B$6:$L$6,0)+1,FALSE))</f>
        <v>NM</v>
      </c>
      <c r="U25" s="16"/>
      <c r="V25" s="16"/>
    </row>
    <row r="26" spans="1:23">
      <c r="A26" s="46" t="str">
        <f t="shared" si="0"/>
        <v>Cisco Systems</v>
      </c>
      <c r="B26" s="46" t="str">
        <f t="shared" si="0"/>
        <v>CSCO</v>
      </c>
      <c r="C26" s="11"/>
      <c r="E26" s="65"/>
      <c r="F26" s="16" t="str">
        <f>IF(ISBLANK($A12),"",VLOOKUP(F$3,Input!$A$6:$L$300,MATCH($A12,Input!$B$6:$L$6,0)+1,FALSE))</f>
        <v>NM</v>
      </c>
      <c r="G26" s="16" t="str">
        <f>IF(ISBLANK($A12),"",VLOOKUP(G$3,Input!$A$6:$L$300,MATCH($A12,Input!$B$6:$L$6,0)+1,FALSE))</f>
        <v>NM</v>
      </c>
      <c r="H26" s="16" t="str">
        <f>IF(ISBLANK($A12),"",VLOOKUP(H$3,Input!$A$6:$L$300,MATCH($A12,Input!$B$6:$L$6,0)+1,FALSE))</f>
        <v>NM</v>
      </c>
      <c r="I26" s="16" t="str">
        <f>IF(ISBLANK($A12),"",VLOOKUP(I$3,Input!$A$6:$L$300,MATCH($A12,Input!$B$6:$L$6,0)+1,FALSE))</f>
        <v>NM</v>
      </c>
      <c r="J26" s="16"/>
      <c r="K26" s="16" t="str">
        <f>IF(ISBLANK($A12),"",VLOOKUP(K$3,Input!$A$6:$L$300,MATCH($A12,Input!$B$6:$L$6,0)+1,FALSE))</f>
        <v>NM</v>
      </c>
      <c r="L26" s="16" t="str">
        <f>IF(ISBLANK($A12),"",VLOOKUP(L$3,Input!$A$6:$L$300,MATCH($A12,Input!$B$6:$L$6,0)+1,FALSE))</f>
        <v>NM</v>
      </c>
      <c r="M26" s="16" t="str">
        <f>IF(ISBLANK($A12),"",VLOOKUP(M$3,Input!$A$6:$L$300,MATCH($A12,Input!$B$6:$L$6,0)+1,FALSE))</f>
        <v>NM</v>
      </c>
      <c r="N26" s="16" t="str">
        <f>IF(ISBLANK($A12),"",VLOOKUP(N$3,Input!$A$6:$L$300,MATCH($A12,Input!$B$6:$L$6,0)+1,FALSE))</f>
        <v>NM</v>
      </c>
      <c r="O26" s="16"/>
      <c r="P26" s="16" t="str">
        <f>IF(ISBLANK($A12),"",VLOOKUP(P$3,Input!$A$6:$L$300,MATCH($A12,Input!$B$6:$L$6,0)+1,FALSE))</f>
        <v>NM</v>
      </c>
      <c r="Q26" s="16" t="str">
        <f>IF(ISBLANK($A12),"",VLOOKUP(Q$3,Input!$A$6:$L$300,MATCH($A12,Input!$B$6:$L$6,0)+1,FALSE))</f>
        <v>NM</v>
      </c>
      <c r="R26" s="16" t="str">
        <f>IF(ISBLANK($A12),"",VLOOKUP(R$3,Input!$A$6:$L$300,MATCH($A12,Input!$B$6:$L$6,0)+1,FALSE))</f>
        <v>NM</v>
      </c>
      <c r="S26" s="16" t="str">
        <f>IF(ISBLANK($A12),"",VLOOKUP(S$3,Input!$A$6:$L$300,MATCH($A12,Input!$B$6:$L$6,0)+1,FALSE))</f>
        <v>NM</v>
      </c>
      <c r="T26" s="16" t="str">
        <f>IF(ISBLANK($A12),"",VLOOKUP(T$3,Input!$A$6:$L$300,MATCH($A12,Input!$B$6:$L$6,0)+1,FALSE))</f>
        <v>NM</v>
      </c>
      <c r="U26" s="16"/>
      <c r="V26" s="16"/>
    </row>
    <row r="27" spans="1:23">
      <c r="A27" s="46" t="str">
        <f t="shared" si="0"/>
        <v>Aruba Networks</v>
      </c>
      <c r="B27" s="46" t="str">
        <f t="shared" si="0"/>
        <v>ARUN</v>
      </c>
      <c r="C27" s="11"/>
      <c r="E27" s="65"/>
      <c r="F27" s="16" t="str">
        <f>IF(ISBLANK($A13),"",VLOOKUP(F$3,Input!$A$6:$L$300,MATCH($A13,Input!$B$6:$L$6,0)+1,FALSE))</f>
        <v>NM</v>
      </c>
      <c r="G27" s="16" t="str">
        <f>IF(ISBLANK($A13),"",VLOOKUP(G$3,Input!$A$6:$L$300,MATCH($A13,Input!$B$6:$L$6,0)+1,FALSE))</f>
        <v>NM</v>
      </c>
      <c r="H27" s="16" t="str">
        <f>IF(ISBLANK($A13),"",VLOOKUP(H$3,Input!$A$6:$L$300,MATCH($A13,Input!$B$6:$L$6,0)+1,FALSE))</f>
        <v>NM</v>
      </c>
      <c r="I27" s="16" t="str">
        <f>IF(ISBLANK($A13),"",VLOOKUP(I$3,Input!$A$6:$L$300,MATCH($A13,Input!$B$6:$L$6,0)+1,FALSE))</f>
        <v>NM</v>
      </c>
      <c r="J27" s="16"/>
      <c r="K27" s="16" t="str">
        <f>IF(ISBLANK($A13),"",VLOOKUP(K$3,Input!$A$6:$L$300,MATCH($A13,Input!$B$6:$L$6,0)+1,FALSE))</f>
        <v>NM</v>
      </c>
      <c r="L27" s="16" t="str">
        <f>IF(ISBLANK($A13),"",VLOOKUP(L$3,Input!$A$6:$L$300,MATCH($A13,Input!$B$6:$L$6,0)+1,FALSE))</f>
        <v>NM</v>
      </c>
      <c r="M27" s="16" t="str">
        <f>IF(ISBLANK($A13),"",VLOOKUP(M$3,Input!$A$6:$L$300,MATCH($A13,Input!$B$6:$L$6,0)+1,FALSE))</f>
        <v>NM</v>
      </c>
      <c r="N27" s="16" t="str">
        <f>IF(ISBLANK($A13),"",VLOOKUP(N$3,Input!$A$6:$L$300,MATCH($A13,Input!$B$6:$L$6,0)+1,FALSE))</f>
        <v>NM</v>
      </c>
      <c r="O27" s="16"/>
      <c r="P27" s="16" t="str">
        <f>IF(ISBLANK($A13),"",VLOOKUP(P$3,Input!$A$6:$L$300,MATCH($A13,Input!$B$6:$L$6,0)+1,FALSE))</f>
        <v>NM</v>
      </c>
      <c r="Q27" s="16" t="str">
        <f>IF(ISBLANK($A13),"",VLOOKUP(Q$3,Input!$A$6:$L$300,MATCH($A13,Input!$B$6:$L$6,0)+1,FALSE))</f>
        <v>NM</v>
      </c>
      <c r="R27" s="16" t="str">
        <f>IF(ISBLANK($A13),"",VLOOKUP(R$3,Input!$A$6:$L$300,MATCH($A13,Input!$B$6:$L$6,0)+1,FALSE))</f>
        <v>NM</v>
      </c>
      <c r="S27" s="16" t="str">
        <f>IF(ISBLANK($A13),"",VLOOKUP(S$3,Input!$A$6:$L$300,MATCH($A13,Input!$B$6:$L$6,0)+1,FALSE))</f>
        <v>NM</v>
      </c>
      <c r="T27" s="16" t="str">
        <f>IF(ISBLANK($A13),"",VLOOKUP(T$3,Input!$A$6:$L$300,MATCH($A13,Input!$B$6:$L$6,0)+1,FALSE))</f>
        <v>NM</v>
      </c>
      <c r="U27" s="16"/>
      <c r="V27" s="16"/>
    </row>
    <row r="28" spans="1:23">
      <c r="A28" s="46">
        <f t="shared" si="0"/>
        <v>0</v>
      </c>
      <c r="B28" s="46" t="str">
        <f t="shared" si="0"/>
        <v/>
      </c>
      <c r="C28" s="11"/>
      <c r="E28" s="65"/>
      <c r="F28" s="16" t="str">
        <f>IF(ISBLANK($A14),"",VLOOKUP(F$3,Input!$A$6:$L$300,MATCH($A14,Input!$B$6:$L$6,0)+1,FALSE))</f>
        <v/>
      </c>
      <c r="G28" s="16" t="str">
        <f>IF(ISBLANK($A14),"",VLOOKUP(G$3,Input!$A$6:$L$300,MATCH($A14,Input!$B$6:$L$6,0)+1,FALSE))</f>
        <v/>
      </c>
      <c r="H28" s="16" t="str">
        <f>IF(ISBLANK($A14),"",VLOOKUP(H$3,Input!$A$6:$L$300,MATCH($A14,Input!$B$6:$L$6,0)+1,FALSE))</f>
        <v/>
      </c>
      <c r="I28" s="16" t="str">
        <f>IF(ISBLANK($A14),"",VLOOKUP(I$3,Input!$A$6:$L$300,MATCH($A14,Input!$B$6:$L$6,0)+1,FALSE))</f>
        <v/>
      </c>
      <c r="J28" s="16"/>
      <c r="K28" s="16" t="str">
        <f>IF(ISBLANK($A14),"",VLOOKUP(K$3,Input!$A$6:$L$300,MATCH($A14,Input!$B$6:$L$6,0)+1,FALSE))</f>
        <v/>
      </c>
      <c r="L28" s="16" t="str">
        <f>IF(ISBLANK($A14),"",VLOOKUP(L$3,Input!$A$6:$L$300,MATCH($A14,Input!$B$6:$L$6,0)+1,FALSE))</f>
        <v/>
      </c>
      <c r="M28" s="16" t="str">
        <f>IF(ISBLANK($A14),"",VLOOKUP(M$3,Input!$A$6:$L$300,MATCH($A14,Input!$B$6:$L$6,0)+1,FALSE))</f>
        <v/>
      </c>
      <c r="N28" s="16" t="str">
        <f>IF(ISBLANK($A14),"",VLOOKUP(N$3,Input!$A$6:$L$300,MATCH($A14,Input!$B$6:$L$6,0)+1,FALSE))</f>
        <v/>
      </c>
      <c r="O28" s="16"/>
      <c r="P28" s="16" t="str">
        <f>IF(ISBLANK($A14),"",VLOOKUP(P$3,Input!$A$6:$L$300,MATCH($A14,Input!$B$6:$L$6,0)+1,FALSE))</f>
        <v/>
      </c>
      <c r="Q28" s="16" t="str">
        <f>IF(ISBLANK($A14),"",VLOOKUP(Q$3,Input!$A$6:$L$300,MATCH($A14,Input!$B$6:$L$6,0)+1,FALSE))</f>
        <v/>
      </c>
      <c r="R28" s="16" t="str">
        <f>IF(ISBLANK($A14),"",VLOOKUP(R$3,Input!$A$6:$L$300,MATCH($A14,Input!$B$6:$L$6,0)+1,FALSE))</f>
        <v/>
      </c>
      <c r="S28" s="16" t="str">
        <f>IF(ISBLANK($A14),"",VLOOKUP(S$3,Input!$A$6:$L$300,MATCH($A14,Input!$B$6:$L$6,0)+1,FALSE))</f>
        <v/>
      </c>
      <c r="T28" s="16" t="str">
        <f>IF(ISBLANK($A14),"",VLOOKUP(T$3,Input!$A$6:$L$300,MATCH($A14,Input!$B$6:$L$6,0)+1,FALSE))</f>
        <v/>
      </c>
      <c r="U28" s="16"/>
      <c r="V28" s="16"/>
    </row>
    <row r="29" spans="1:23">
      <c r="A29" s="46">
        <f>A15</f>
        <v>0</v>
      </c>
      <c r="B29" s="46" t="str">
        <f t="shared" si="0"/>
        <v/>
      </c>
      <c r="C29" s="11"/>
      <c r="E29" s="65"/>
      <c r="F29" s="16" t="str">
        <f>IF(ISBLANK($A15),"",VLOOKUP(F$3,Input!$A$6:$L$300,MATCH($A15,Input!$B$6:$L$6,0)+1,FALSE))</f>
        <v/>
      </c>
      <c r="G29" s="16" t="str">
        <f>IF(ISBLANK($A15),"",VLOOKUP(G$3,Input!$A$6:$L$300,MATCH($A15,Input!$B$6:$L$6,0)+1,FALSE))</f>
        <v/>
      </c>
      <c r="H29" s="16" t="str">
        <f>IF(ISBLANK($A15),"",VLOOKUP(H$3,Input!$A$6:$L$300,MATCH($A15,Input!$B$6:$L$6,0)+1,FALSE))</f>
        <v/>
      </c>
      <c r="I29" s="16" t="str">
        <f>IF(ISBLANK($A15),"",VLOOKUP(I$3,Input!$A$6:$L$300,MATCH($A15,Input!$B$6:$L$6,0)+1,FALSE))</f>
        <v/>
      </c>
      <c r="J29" s="16"/>
      <c r="K29" s="16" t="str">
        <f>IF(ISBLANK($A15),"",VLOOKUP(K$3,Input!$A$6:$L$300,MATCH($A15,Input!$B$6:$L$6,0)+1,FALSE))</f>
        <v/>
      </c>
      <c r="L29" s="16" t="str">
        <f>IF(ISBLANK($A15),"",VLOOKUP(L$3,Input!$A$6:$L$300,MATCH($A15,Input!$B$6:$L$6,0)+1,FALSE))</f>
        <v/>
      </c>
      <c r="M29" s="16" t="str">
        <f>IF(ISBLANK($A15),"",VLOOKUP(M$3,Input!$A$6:$L$300,MATCH($A15,Input!$B$6:$L$6,0)+1,FALSE))</f>
        <v/>
      </c>
      <c r="N29" s="16" t="str">
        <f>IF(ISBLANK($A15),"",VLOOKUP(N$3,Input!$A$6:$L$300,MATCH($A15,Input!$B$6:$L$6,0)+1,FALSE))</f>
        <v/>
      </c>
      <c r="O29" s="16"/>
      <c r="P29" s="16" t="str">
        <f>IF(ISBLANK($A15),"",VLOOKUP(P$3,Input!$A$6:$L$300,MATCH($A15,Input!$B$6:$L$6,0)+1,FALSE))</f>
        <v/>
      </c>
      <c r="Q29" s="16" t="str">
        <f>IF(ISBLANK($A15),"",VLOOKUP(Q$3,Input!$A$6:$L$300,MATCH($A15,Input!$B$6:$L$6,0)+1,FALSE))</f>
        <v/>
      </c>
      <c r="R29" s="16" t="str">
        <f>IF(ISBLANK($A15),"",VLOOKUP(R$3,Input!$A$6:$L$300,MATCH($A15,Input!$B$6:$L$6,0)+1,FALSE))</f>
        <v/>
      </c>
      <c r="S29" s="16" t="str">
        <f>IF(ISBLANK($A15),"",VLOOKUP(S$3,Input!$A$6:$L$300,MATCH($A15,Input!$B$6:$L$6,0)+1,FALSE))</f>
        <v/>
      </c>
      <c r="T29" s="16" t="str">
        <f>IF(ISBLANK($A15),"",VLOOKUP(T$3,Input!$A$6:$L$300,MATCH($A15,Input!$B$6:$L$6,0)+1,FALSE))</f>
        <v/>
      </c>
      <c r="U29" s="16"/>
      <c r="V29" s="16"/>
    </row>
    <row r="30" spans="1:23">
      <c r="A30" s="46">
        <f>A16</f>
        <v>0</v>
      </c>
      <c r="B30" s="46" t="str">
        <f t="shared" si="0"/>
        <v/>
      </c>
      <c r="C30" s="11"/>
      <c r="E30" s="65"/>
      <c r="F30" s="16" t="str">
        <f>IF(ISBLANK($A16),"",VLOOKUP(F$3,Input!$A$6:$L$300,MATCH($A16,Input!$B$6:$L$6,0)+1,FALSE))</f>
        <v/>
      </c>
      <c r="G30" s="16" t="str">
        <f>IF(ISBLANK($A16),"",VLOOKUP(G$3,Input!$A$6:$L$300,MATCH($A16,Input!$B$6:$L$6,0)+1,FALSE))</f>
        <v/>
      </c>
      <c r="H30" s="16" t="str">
        <f>IF(ISBLANK($A16),"",VLOOKUP(H$3,Input!$A$6:$L$300,MATCH($A16,Input!$B$6:$L$6,0)+1,FALSE))</f>
        <v/>
      </c>
      <c r="I30" s="16" t="str">
        <f>IF(ISBLANK($A16),"",VLOOKUP(I$3,Input!$A$6:$L$300,MATCH($A16,Input!$B$6:$L$6,0)+1,FALSE))</f>
        <v/>
      </c>
      <c r="J30" s="16" t="str">
        <f>IF(ISBLANK($A16),"",VLOOKUP(J$3,Input!$A$6:$L$300,MATCH($A16,Input!$B$6:$L$6,0)+1,FALSE))</f>
        <v/>
      </c>
      <c r="K30" s="16" t="str">
        <f>IF(ISBLANK($A16),"",VLOOKUP(K$3,Input!$A$6:$L$300,MATCH($A16,Input!$B$6:$L$6,0)+1,FALSE))</f>
        <v/>
      </c>
      <c r="L30" s="16" t="str">
        <f>IF(ISBLANK($A16),"",VLOOKUP(L$3,Input!$A$6:$L$300,MATCH($A16,Input!$B$6:$L$6,0)+1,FALSE))</f>
        <v/>
      </c>
      <c r="M30" s="16" t="str">
        <f>IF(ISBLANK($A16),"",VLOOKUP(M$3,Input!$A$6:$L$300,MATCH($A16,Input!$B$6:$L$6,0)+1,FALSE))</f>
        <v/>
      </c>
      <c r="N30" s="16" t="str">
        <f>IF(ISBLANK($A16),"",VLOOKUP(N$3,Input!$A$6:$L$300,MATCH($A16,Input!$B$6:$L$6,0)+1,FALSE))</f>
        <v/>
      </c>
      <c r="O30" s="16" t="str">
        <f>IF(ISBLANK($A16),"",VLOOKUP(O$3,Input!$A$6:$L$300,MATCH($A16,Input!$B$6:$L$6,0)+1,FALSE))</f>
        <v/>
      </c>
      <c r="P30" s="16" t="str">
        <f>IF(ISBLANK($A16),"",VLOOKUP(P$3,Input!$A$6:$L$300,MATCH($A16,Input!$B$6:$L$6,0)+1,FALSE))</f>
        <v/>
      </c>
      <c r="Q30" s="16" t="str">
        <f>IF(ISBLANK($A16),"",VLOOKUP(Q$3,Input!$A$6:$L$300,MATCH($A16,Input!$B$6:$L$6,0)+1,FALSE))</f>
        <v/>
      </c>
      <c r="R30" s="16" t="str">
        <f>IF(ISBLANK($A16),"",VLOOKUP(R$3,Input!$A$6:$L$300,MATCH($A16,Input!$B$6:$L$6,0)+1,FALSE))</f>
        <v/>
      </c>
      <c r="S30" s="16" t="str">
        <f>IF(ISBLANK($A16),"",VLOOKUP(S$3,Input!$A$6:$L$300,MATCH($A16,Input!$B$6:$L$6,0)+1,FALSE))</f>
        <v/>
      </c>
      <c r="T30" s="16" t="str">
        <f>IF(ISBLANK($A16),"",VLOOKUP(T$3,Input!$A$6:$L$300,MATCH($A16,Input!$B$6:$L$6,0)+1,FALSE))</f>
        <v/>
      </c>
      <c r="U30" s="16"/>
      <c r="V30" s="16"/>
    </row>
    <row r="31" spans="1:23">
      <c r="A31" s="46">
        <f t="shared" si="0"/>
        <v>0</v>
      </c>
      <c r="B31" s="46" t="str">
        <f t="shared" si="0"/>
        <v/>
      </c>
      <c r="C31" s="11"/>
      <c r="E31" s="65"/>
      <c r="F31" s="16" t="str">
        <f>IF(ISBLANK($A17),"",VLOOKUP(F$3,Input!$A$6:$L$300,MATCH($A17,Input!$B$6:$L$6,0)+1,FALSE))</f>
        <v/>
      </c>
      <c r="G31" s="16" t="str">
        <f>IF(ISBLANK($A17),"",VLOOKUP(G$3,Input!$A$6:$L$300,MATCH($A17,Input!$B$6:$L$6,0)+1,FALSE))</f>
        <v/>
      </c>
      <c r="H31" s="16" t="str">
        <f>IF(ISBLANK($A17),"",VLOOKUP(H$3,Input!$A$6:$L$300,MATCH($A17,Input!$B$6:$L$6,0)+1,FALSE))</f>
        <v/>
      </c>
      <c r="I31" s="16" t="str">
        <f>IF(ISBLANK($A17),"",VLOOKUP(I$3,Input!$A$6:$L$300,MATCH($A17,Input!$B$6:$L$6,0)+1,FALSE))</f>
        <v/>
      </c>
      <c r="J31" s="16" t="str">
        <f>IF(ISBLANK($A17),"",VLOOKUP(J$3,Input!$A$6:$L$300,MATCH($A17,Input!$B$6:$L$6,0)+1,FALSE))</f>
        <v/>
      </c>
      <c r="K31" s="16" t="str">
        <f>IF(ISBLANK($A17),"",VLOOKUP(K$3,Input!$A$6:$L$300,MATCH($A17,Input!$B$6:$L$6,0)+1,FALSE))</f>
        <v/>
      </c>
      <c r="L31" s="16" t="str">
        <f>IF(ISBLANK($A17),"",VLOOKUP(L$3,Input!$A$6:$L$300,MATCH($A17,Input!$B$6:$L$6,0)+1,FALSE))</f>
        <v/>
      </c>
      <c r="M31" s="16" t="str">
        <f>IF(ISBLANK($A17),"",VLOOKUP(M$3,Input!$A$6:$L$300,MATCH($A17,Input!$B$6:$L$6,0)+1,FALSE))</f>
        <v/>
      </c>
      <c r="N31" s="16" t="str">
        <f>IF(ISBLANK($A17),"",VLOOKUP(N$3,Input!$A$6:$L$300,MATCH($A17,Input!$B$6:$L$6,0)+1,FALSE))</f>
        <v/>
      </c>
      <c r="O31" s="16" t="str">
        <f>IF(ISBLANK($A17),"",VLOOKUP(O$3,Input!$A$6:$L$300,MATCH($A17,Input!$B$6:$L$6,0)+1,FALSE))</f>
        <v/>
      </c>
      <c r="P31" s="16" t="str">
        <f>IF(ISBLANK($A17),"",VLOOKUP(P$3,Input!$A$6:$L$300,MATCH($A17,Input!$B$6:$L$6,0)+1,FALSE))</f>
        <v/>
      </c>
      <c r="Q31" s="16" t="str">
        <f>IF(ISBLANK($A17),"",VLOOKUP(Q$3,Input!$A$6:$L$300,MATCH($A17,Input!$B$6:$L$6,0)+1,FALSE))</f>
        <v/>
      </c>
      <c r="R31" s="16" t="str">
        <f>IF(ISBLANK($A17),"",VLOOKUP(R$3,Input!$A$6:$L$300,MATCH($A17,Input!$B$6:$L$6,0)+1,FALSE))</f>
        <v/>
      </c>
      <c r="S31" s="16" t="str">
        <f>IF(ISBLANK($A17),"",VLOOKUP(S$3,Input!$A$6:$L$300,MATCH($A17,Input!$B$6:$L$6,0)+1,FALSE))</f>
        <v/>
      </c>
      <c r="T31" s="16" t="str">
        <f>IF(ISBLANK($A17),"",VLOOKUP(T$3,Input!$A$6:$L$300,MATCH($A17,Input!$B$6:$L$6,0)+1,FALSE))</f>
        <v/>
      </c>
      <c r="U31" s="16"/>
      <c r="V31" s="16"/>
    </row>
    <row r="32" spans="1:23">
      <c r="A32" s="46">
        <f t="shared" si="0"/>
        <v>0</v>
      </c>
      <c r="B32" s="46" t="str">
        <f t="shared" si="0"/>
        <v/>
      </c>
      <c r="C32" s="11"/>
      <c r="E32" s="65"/>
      <c r="F32" s="16" t="str">
        <f>IF(ISBLANK($A18),"",VLOOKUP(F$3,Input!$A$6:$L$300,MATCH($A18,Input!$B$6:$L$6,0)+1,FALSE))</f>
        <v/>
      </c>
      <c r="G32" s="16" t="str">
        <f>IF(ISBLANK($A18),"",VLOOKUP(G$3,Input!$A$6:$L$300,MATCH($A18,Input!$B$6:$L$6,0)+1,FALSE))</f>
        <v/>
      </c>
      <c r="H32" s="16" t="str">
        <f>IF(ISBLANK($A18),"",VLOOKUP(H$3,Input!$A$6:$L$300,MATCH($A18,Input!$B$6:$L$6,0)+1,FALSE))</f>
        <v/>
      </c>
      <c r="I32" s="16" t="str">
        <f>IF(ISBLANK($A18),"",VLOOKUP(I$3,Input!$A$6:$L$300,MATCH($A18,Input!$B$6:$L$6,0)+1,FALSE))</f>
        <v/>
      </c>
      <c r="J32" s="16" t="str">
        <f>IF(ISBLANK($A18),"",VLOOKUP(J$3,Input!$A$6:$L$300,MATCH($A18,Input!$B$6:$L$6,0)+1,FALSE))</f>
        <v/>
      </c>
      <c r="K32" s="16" t="str">
        <f>IF(ISBLANK($A18),"",VLOOKUP(K$3,Input!$A$6:$L$300,MATCH($A18,Input!$B$6:$L$6,0)+1,FALSE))</f>
        <v/>
      </c>
      <c r="L32" s="16" t="str">
        <f>IF(ISBLANK($A18),"",VLOOKUP(L$3,Input!$A$6:$L$300,MATCH($A18,Input!$B$6:$L$6,0)+1,FALSE))</f>
        <v/>
      </c>
      <c r="M32" s="16" t="str">
        <f>IF(ISBLANK($A18),"",VLOOKUP(M$3,Input!$A$6:$L$300,MATCH($A18,Input!$B$6:$L$6,0)+1,FALSE))</f>
        <v/>
      </c>
      <c r="N32" s="16" t="str">
        <f>IF(ISBLANK($A18),"",VLOOKUP(N$3,Input!$A$6:$L$300,MATCH($A18,Input!$B$6:$L$6,0)+1,FALSE))</f>
        <v/>
      </c>
      <c r="O32" s="16" t="str">
        <f>IF(ISBLANK($A18),"",VLOOKUP(O$3,Input!$A$6:$L$300,MATCH($A18,Input!$B$6:$L$6,0)+1,FALSE))</f>
        <v/>
      </c>
      <c r="P32" s="16" t="str">
        <f>IF(ISBLANK($A18),"",VLOOKUP(P$3,Input!$A$6:$L$300,MATCH($A18,Input!$B$6:$L$6,0)+1,FALSE))</f>
        <v/>
      </c>
      <c r="Q32" s="16" t="str">
        <f>IF(ISBLANK($A18),"",VLOOKUP(Q$3,Input!$A$6:$L$300,MATCH($A18,Input!$B$6:$L$6,0)+1,FALSE))</f>
        <v/>
      </c>
      <c r="R32" s="16" t="str">
        <f>IF(ISBLANK($A18),"",VLOOKUP(R$3,Input!$A$6:$L$300,MATCH($A18,Input!$B$6:$L$6,0)+1,FALSE))</f>
        <v/>
      </c>
      <c r="S32" s="16" t="str">
        <f>IF(ISBLANK($A18),"",VLOOKUP(S$3,Input!$A$6:$L$300,MATCH($A18,Input!$B$6:$L$6,0)+1,FALSE))</f>
        <v/>
      </c>
      <c r="T32" s="16" t="str">
        <f>IF(ISBLANK($A18),"",VLOOKUP(T$3,Input!$A$6:$L$300,MATCH($A18,Input!$B$6:$L$6,0)+1,FALSE))</f>
        <v/>
      </c>
      <c r="U32" s="16"/>
      <c r="V32" s="16"/>
    </row>
    <row r="34" spans="3:22">
      <c r="C34" s="48" t="s">
        <v>29</v>
      </c>
      <c r="D34" s="47"/>
      <c r="E34" s="47"/>
      <c r="F34" s="47">
        <f t="shared" ref="F34:T34" si="1">MAX(F23:F32)</f>
        <v>0</v>
      </c>
      <c r="G34" s="47">
        <f t="shared" si="1"/>
        <v>0</v>
      </c>
      <c r="H34" s="47">
        <f t="shared" si="1"/>
        <v>0</v>
      </c>
      <c r="I34" s="47">
        <f t="shared" si="1"/>
        <v>0</v>
      </c>
      <c r="J34" s="47"/>
      <c r="K34" s="47">
        <f t="shared" si="1"/>
        <v>0</v>
      </c>
      <c r="L34" s="47">
        <f t="shared" si="1"/>
        <v>0</v>
      </c>
      <c r="M34" s="47">
        <f t="shared" si="1"/>
        <v>0</v>
      </c>
      <c r="N34" s="47">
        <f t="shared" si="1"/>
        <v>0</v>
      </c>
      <c r="O34" s="47"/>
      <c r="P34" s="47">
        <f t="shared" si="1"/>
        <v>0</v>
      </c>
      <c r="Q34" s="47">
        <f t="shared" si="1"/>
        <v>0</v>
      </c>
      <c r="R34" s="47">
        <f t="shared" si="1"/>
        <v>0</v>
      </c>
      <c r="S34" s="47">
        <f t="shared" si="1"/>
        <v>0</v>
      </c>
      <c r="T34" s="47">
        <f t="shared" si="1"/>
        <v>0</v>
      </c>
      <c r="U34" s="47"/>
    </row>
    <row r="35" spans="3:22">
      <c r="C35" s="48" t="s">
        <v>30</v>
      </c>
      <c r="D35" s="47"/>
      <c r="E35" s="47"/>
      <c r="F35" s="66">
        <f t="shared" ref="F35:T35" si="2">MIN(F23:F32)</f>
        <v>0</v>
      </c>
      <c r="G35" s="66">
        <f t="shared" si="2"/>
        <v>0</v>
      </c>
      <c r="H35" s="66">
        <f t="shared" si="2"/>
        <v>0</v>
      </c>
      <c r="I35" s="66">
        <f t="shared" si="2"/>
        <v>0</v>
      </c>
      <c r="J35" s="66"/>
      <c r="K35" s="66">
        <f t="shared" si="2"/>
        <v>0</v>
      </c>
      <c r="L35" s="66">
        <f t="shared" si="2"/>
        <v>0</v>
      </c>
      <c r="M35" s="66">
        <f t="shared" si="2"/>
        <v>0</v>
      </c>
      <c r="N35" s="66">
        <f t="shared" si="2"/>
        <v>0</v>
      </c>
      <c r="O35" s="66"/>
      <c r="P35" s="66">
        <f t="shared" si="2"/>
        <v>0</v>
      </c>
      <c r="Q35" s="66">
        <f t="shared" si="2"/>
        <v>0</v>
      </c>
      <c r="R35" s="66">
        <f t="shared" si="2"/>
        <v>0</v>
      </c>
      <c r="S35" s="66">
        <f t="shared" si="2"/>
        <v>0</v>
      </c>
      <c r="T35" s="66">
        <f t="shared" si="2"/>
        <v>0</v>
      </c>
      <c r="U35" s="66"/>
    </row>
    <row r="36" spans="3:22">
      <c r="C36" s="48" t="s">
        <v>31</v>
      </c>
      <c r="D36" s="47"/>
      <c r="E36" s="47"/>
      <c r="F36" s="66" t="e">
        <f>MEDIAN(F23:F32)</f>
        <v>#NUM!</v>
      </c>
      <c r="G36" s="66" t="e">
        <f t="shared" ref="G36:T36" si="3">MEDIAN(G23:G32)</f>
        <v>#NUM!</v>
      </c>
      <c r="H36" s="66" t="e">
        <f t="shared" si="3"/>
        <v>#NUM!</v>
      </c>
      <c r="I36" s="66" t="e">
        <f t="shared" si="3"/>
        <v>#NUM!</v>
      </c>
      <c r="J36" s="66"/>
      <c r="K36" s="66" t="e">
        <f t="shared" si="3"/>
        <v>#NUM!</v>
      </c>
      <c r="L36" s="66" t="e">
        <f t="shared" si="3"/>
        <v>#NUM!</v>
      </c>
      <c r="M36" s="66" t="e">
        <f t="shared" si="3"/>
        <v>#NUM!</v>
      </c>
      <c r="N36" s="66" t="e">
        <f t="shared" si="3"/>
        <v>#NUM!</v>
      </c>
      <c r="O36" s="66"/>
      <c r="P36" s="66" t="e">
        <f t="shared" si="3"/>
        <v>#NUM!</v>
      </c>
      <c r="Q36" s="66" t="e">
        <f t="shared" si="3"/>
        <v>#NUM!</v>
      </c>
      <c r="R36" s="66" t="e">
        <f t="shared" si="3"/>
        <v>#NUM!</v>
      </c>
      <c r="S36" s="66" t="e">
        <f t="shared" si="3"/>
        <v>#NUM!</v>
      </c>
      <c r="T36" s="66" t="e">
        <f t="shared" si="3"/>
        <v>#NUM!</v>
      </c>
      <c r="U36" s="66"/>
    </row>
    <row r="37" spans="3:22">
      <c r="C37" s="12" t="s">
        <v>28</v>
      </c>
      <c r="D37" s="47"/>
      <c r="E37" s="47"/>
      <c r="F37" s="67" t="e">
        <f>AVERAGE(F23:F32)</f>
        <v>#DIV/0!</v>
      </c>
      <c r="G37" s="67" t="e">
        <f t="shared" ref="G37:T37" si="4">AVERAGE(G23:G32)</f>
        <v>#DIV/0!</v>
      </c>
      <c r="H37" s="67" t="e">
        <f t="shared" si="4"/>
        <v>#DIV/0!</v>
      </c>
      <c r="I37" s="67" t="e">
        <f t="shared" si="4"/>
        <v>#DIV/0!</v>
      </c>
      <c r="J37" s="67"/>
      <c r="K37" s="67" t="e">
        <f t="shared" si="4"/>
        <v>#DIV/0!</v>
      </c>
      <c r="L37" s="67" t="e">
        <f t="shared" si="4"/>
        <v>#DIV/0!</v>
      </c>
      <c r="M37" s="67" t="e">
        <f t="shared" si="4"/>
        <v>#DIV/0!</v>
      </c>
      <c r="N37" s="67" t="e">
        <f t="shared" si="4"/>
        <v>#DIV/0!</v>
      </c>
      <c r="O37" s="67"/>
      <c r="P37" s="67" t="e">
        <f t="shared" si="4"/>
        <v>#DIV/0!</v>
      </c>
      <c r="Q37" s="67" t="e">
        <f t="shared" si="4"/>
        <v>#DIV/0!</v>
      </c>
      <c r="R37" s="67" t="e">
        <f t="shared" si="4"/>
        <v>#DIV/0!</v>
      </c>
      <c r="S37" s="67" t="e">
        <f t="shared" si="4"/>
        <v>#DIV/0!</v>
      </c>
      <c r="T37" s="67" t="e">
        <f t="shared" si="4"/>
        <v>#DIV/0!</v>
      </c>
      <c r="U37" s="67"/>
    </row>
    <row r="38" spans="3:22">
      <c r="C38" s="91" t="str">
        <f>"Mean (excl. "&amp;C39&amp;")"</f>
        <v>Mean (excl. EXTR)</v>
      </c>
      <c r="D38" s="47"/>
      <c r="E38" s="47"/>
      <c r="F38" s="99" t="str">
        <f>IFERROR(AVERAGE(F24:F32), "NM")</f>
        <v>NM</v>
      </c>
      <c r="G38" s="99" t="str">
        <f>IFERROR(AVERAGE(G24:G32), "NM")</f>
        <v>NM</v>
      </c>
      <c r="H38" s="99" t="str">
        <f>IFERROR(AVERAGE(H24:H32), "NM")</f>
        <v>NM</v>
      </c>
      <c r="I38" s="99" t="str">
        <f>IFERROR(AVERAGE(I24:I32), "NM")</f>
        <v>NM</v>
      </c>
      <c r="J38" s="67"/>
      <c r="K38" s="99" t="str">
        <f>IFERROR(AVERAGE(K24:K32), "NM")</f>
        <v>NM</v>
      </c>
      <c r="L38" s="99" t="str">
        <f>IFERROR(AVERAGE(L24:L32), "NM")</f>
        <v>NM</v>
      </c>
      <c r="M38" s="99" t="str">
        <f>IFERROR(AVERAGE(M24:M32), "NM")</f>
        <v>NM</v>
      </c>
      <c r="N38" s="99" t="str">
        <f>IFERROR(AVERAGE(N24:N32), "NM")</f>
        <v>NM</v>
      </c>
      <c r="O38" s="67"/>
      <c r="P38" s="99" t="str">
        <f>IFERROR(AVERAGE(P24:P32), "NM")</f>
        <v>NM</v>
      </c>
      <c r="Q38" s="99" t="str">
        <f>IFERROR(AVERAGE(Q24:Q32), "NM")</f>
        <v>NM</v>
      </c>
      <c r="R38" s="99" t="str">
        <f>IFERROR(AVERAGE(R24:R32), "NM")</f>
        <v>NM</v>
      </c>
      <c r="S38" s="99" t="str">
        <f>IFERROR(AVERAGE(S24:S32), "NM")</f>
        <v>NM</v>
      </c>
      <c r="T38" s="99" t="str">
        <f>IFERROR(AVERAGE(T24:T32), "NM")</f>
        <v>NM</v>
      </c>
      <c r="U38" s="99"/>
    </row>
    <row r="39" spans="3:22">
      <c r="C39" s="79" t="str">
        <f>B9</f>
        <v>EXTR</v>
      </c>
      <c r="D39" s="47"/>
      <c r="E39" s="47"/>
      <c r="F39" s="67" t="str">
        <f>F23</f>
        <v>NM</v>
      </c>
      <c r="G39" s="67" t="str">
        <f t="shared" ref="G39:T39" si="5">G23</f>
        <v>NM</v>
      </c>
      <c r="H39" s="67" t="str">
        <f t="shared" si="5"/>
        <v>NM</v>
      </c>
      <c r="I39" s="67" t="str">
        <f t="shared" si="5"/>
        <v>NM</v>
      </c>
      <c r="J39" s="67"/>
      <c r="K39" s="67" t="str">
        <f t="shared" si="5"/>
        <v>NM</v>
      </c>
      <c r="L39" s="67" t="str">
        <f t="shared" si="5"/>
        <v>NM</v>
      </c>
      <c r="M39" s="67" t="str">
        <f t="shared" si="5"/>
        <v>NM</v>
      </c>
      <c r="N39" s="67" t="str">
        <f t="shared" si="5"/>
        <v>NM</v>
      </c>
      <c r="O39" s="67"/>
      <c r="P39" s="67" t="str">
        <f t="shared" si="5"/>
        <v>NM</v>
      </c>
      <c r="Q39" s="67" t="str">
        <f t="shared" si="5"/>
        <v>NM</v>
      </c>
      <c r="R39" s="67" t="str">
        <f t="shared" si="5"/>
        <v>NM</v>
      </c>
      <c r="S39" s="67" t="str">
        <f t="shared" si="5"/>
        <v>NM</v>
      </c>
      <c r="T39" s="67" t="str">
        <f t="shared" si="5"/>
        <v>NM</v>
      </c>
      <c r="U39" s="67"/>
    </row>
    <row r="43" spans="3:22">
      <c r="V43" s="93"/>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Input!$B$6:$L$6</xm:f>
          </x14:formula1>
          <xm:sqref>A19</xm:sqref>
        </x14:dataValidation>
        <x14:dataValidation type="list" allowBlank="1" showInputMessage="1" showErrorMessage="1">
          <x14:formula1>
            <xm:f>Input!$C$6:$L$6</xm:f>
          </x14:formula1>
          <xm:sqref>A9:A18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2"/>
  <sheetViews>
    <sheetView zoomScaleNormal="100" workbookViewId="0"/>
  </sheetViews>
  <sheetFormatPr defaultRowHeight="14.4"/>
  <cols>
    <col min="1" max="1" width="25" bestFit="1" customWidth="1"/>
    <col min="2" max="2" width="13.44140625" bestFit="1" customWidth="1"/>
    <col min="6" max="6" width="3.5546875" customWidth="1"/>
    <col min="11" max="11" width="3.5546875" customWidth="1"/>
    <col min="22" max="22" width="16.109375" bestFit="1" customWidth="1"/>
  </cols>
  <sheetData>
    <row r="1" spans="1:16" ht="21.6" thickBot="1">
      <c r="A1" s="100" t="str">
        <f>Output!A9&amp;" valuation"</f>
        <v>Extreme Networks valuation</v>
      </c>
      <c r="B1" s="101"/>
      <c r="C1" s="101"/>
      <c r="D1" s="101"/>
      <c r="E1" s="101"/>
      <c r="F1" s="101"/>
      <c r="G1" s="101"/>
      <c r="H1" s="101"/>
      <c r="I1" s="101"/>
      <c r="J1" s="101"/>
      <c r="K1" s="101"/>
      <c r="L1" s="101"/>
      <c r="M1" s="101"/>
      <c r="N1" s="101"/>
      <c r="O1" s="101"/>
      <c r="P1" s="101"/>
    </row>
    <row r="2" spans="1:16">
      <c r="A2" s="1"/>
      <c r="B2" s="1"/>
      <c r="C2" s="1"/>
      <c r="D2" s="1"/>
      <c r="E2" s="1"/>
      <c r="F2" s="1"/>
      <c r="G2" s="1"/>
      <c r="H2" s="1"/>
      <c r="I2" s="1"/>
      <c r="J2" s="1"/>
      <c r="K2" s="1"/>
      <c r="L2" s="1"/>
      <c r="M2" s="1"/>
      <c r="N2" s="1"/>
      <c r="O2" s="1"/>
      <c r="P2" s="1"/>
    </row>
    <row r="3" spans="1:16">
      <c r="B3" s="50" t="s">
        <v>24</v>
      </c>
      <c r="C3" s="51"/>
      <c r="D3" s="51"/>
      <c r="E3" s="51"/>
      <c r="F3" s="36"/>
      <c r="G3" s="50" t="s">
        <v>77</v>
      </c>
      <c r="H3" s="51"/>
      <c r="I3" s="51"/>
      <c r="J3" s="51"/>
      <c r="K3" s="36"/>
      <c r="L3" s="50" t="s">
        <v>78</v>
      </c>
      <c r="M3" s="51"/>
      <c r="N3" s="51"/>
      <c r="O3" s="51"/>
    </row>
    <row r="4" spans="1:16" ht="28.2" thickBot="1">
      <c r="B4" s="49" t="s">
        <v>71</v>
      </c>
      <c r="C4" s="49" t="s">
        <v>72</v>
      </c>
      <c r="D4" s="49" t="s">
        <v>73</v>
      </c>
      <c r="E4" s="49" t="s">
        <v>74</v>
      </c>
      <c r="F4" s="45"/>
      <c r="G4" s="49" t="s">
        <v>71</v>
      </c>
      <c r="H4" s="49" t="s">
        <v>72</v>
      </c>
      <c r="I4" s="49" t="s">
        <v>73</v>
      </c>
      <c r="J4" s="49" t="s">
        <v>32</v>
      </c>
      <c r="K4" s="45"/>
      <c r="L4" s="49" t="s">
        <v>71</v>
      </c>
      <c r="M4" s="49" t="s">
        <v>72</v>
      </c>
      <c r="N4" s="49" t="s">
        <v>73</v>
      </c>
      <c r="O4" s="49" t="s">
        <v>74</v>
      </c>
      <c r="P4" s="49" t="s">
        <v>76</v>
      </c>
    </row>
    <row r="5" spans="1:16">
      <c r="B5" s="92"/>
      <c r="C5" s="92"/>
      <c r="D5" s="92"/>
      <c r="E5" s="92"/>
      <c r="F5" s="103"/>
      <c r="G5" s="92"/>
      <c r="H5" s="92"/>
      <c r="I5" s="92"/>
      <c r="J5" s="92"/>
      <c r="K5" s="103"/>
      <c r="L5" s="92"/>
      <c r="M5" s="92"/>
      <c r="N5" s="92"/>
      <c r="O5" s="92"/>
      <c r="P5" s="92"/>
    </row>
    <row r="6" spans="1:16">
      <c r="A6" s="104" t="str">
        <f>Output!C36</f>
        <v>Median</v>
      </c>
      <c r="B6" s="105" t="e">
        <f>Output!F37</f>
        <v>#DIV/0!</v>
      </c>
      <c r="C6" s="105" t="e">
        <f>Output!G37</f>
        <v>#DIV/0!</v>
      </c>
      <c r="D6" s="105" t="e">
        <f>Output!H37</f>
        <v>#DIV/0!</v>
      </c>
      <c r="E6" s="105" t="e">
        <f>Output!I37</f>
        <v>#DIV/0!</v>
      </c>
      <c r="F6" s="105"/>
      <c r="G6" s="105" t="e">
        <f>Output!K37</f>
        <v>#DIV/0!</v>
      </c>
      <c r="H6" s="105" t="e">
        <f>Output!L37</f>
        <v>#DIV/0!</v>
      </c>
      <c r="I6" s="105" t="e">
        <f>Output!M37</f>
        <v>#DIV/0!</v>
      </c>
      <c r="J6" s="105" t="e">
        <f>Output!N37</f>
        <v>#DIV/0!</v>
      </c>
      <c r="K6" s="105"/>
      <c r="L6" s="105" t="e">
        <f>Output!P37</f>
        <v>#DIV/0!</v>
      </c>
      <c r="M6" s="105" t="e">
        <f>Output!Q37</f>
        <v>#DIV/0!</v>
      </c>
      <c r="N6" s="105" t="e">
        <f>Output!R37</f>
        <v>#DIV/0!</v>
      </c>
      <c r="O6" s="105" t="e">
        <f>Output!S37</f>
        <v>#DIV/0!</v>
      </c>
      <c r="P6" s="105" t="e">
        <f>Output!T37</f>
        <v>#DIV/0!</v>
      </c>
    </row>
    <row r="7" spans="1:16">
      <c r="A7" s="106" t="s">
        <v>29</v>
      </c>
      <c r="B7" s="107">
        <f>Output!F34</f>
        <v>0</v>
      </c>
      <c r="C7" s="107">
        <f>Output!G34</f>
        <v>0</v>
      </c>
      <c r="D7" s="107">
        <f>Output!H34</f>
        <v>0</v>
      </c>
      <c r="E7" s="107">
        <f>Output!I34</f>
        <v>0</v>
      </c>
      <c r="F7" s="107"/>
      <c r="G7" s="107">
        <f>Output!K34</f>
        <v>0</v>
      </c>
      <c r="H7" s="107">
        <f>Output!L34</f>
        <v>0</v>
      </c>
      <c r="I7" s="107">
        <f>Output!M34</f>
        <v>0</v>
      </c>
      <c r="J7" s="107">
        <f>Output!N34</f>
        <v>0</v>
      </c>
      <c r="K7" s="107"/>
      <c r="L7" s="107">
        <f>Output!P34</f>
        <v>0</v>
      </c>
      <c r="M7" s="107">
        <f>Output!Q34</f>
        <v>0</v>
      </c>
      <c r="N7" s="107">
        <f>Output!R34</f>
        <v>0</v>
      </c>
      <c r="O7" s="107">
        <f>Output!S34</f>
        <v>0</v>
      </c>
      <c r="P7" s="107">
        <f>Output!T34</f>
        <v>0</v>
      </c>
    </row>
    <row r="8" spans="1:16">
      <c r="A8" s="106" t="s">
        <v>30</v>
      </c>
      <c r="B8" s="107">
        <f>Output!F35</f>
        <v>0</v>
      </c>
      <c r="C8" s="107">
        <f>Output!G35</f>
        <v>0</v>
      </c>
      <c r="D8" s="107">
        <f>Output!H35</f>
        <v>0</v>
      </c>
      <c r="E8" s="107">
        <f>Output!I35</f>
        <v>0</v>
      </c>
      <c r="F8" s="107"/>
      <c r="G8" s="107">
        <f>Output!K35</f>
        <v>0</v>
      </c>
      <c r="H8" s="107">
        <f>Output!L35</f>
        <v>0</v>
      </c>
      <c r="I8" s="107">
        <f>Output!M35</f>
        <v>0</v>
      </c>
      <c r="J8" s="107">
        <f>Output!N35</f>
        <v>0</v>
      </c>
      <c r="K8" s="107"/>
      <c r="L8" s="107">
        <f>Output!P35</f>
        <v>0</v>
      </c>
      <c r="M8" s="107">
        <f>Output!Q35</f>
        <v>0</v>
      </c>
      <c r="N8" s="107">
        <f>Output!R35</f>
        <v>0</v>
      </c>
      <c r="O8" s="107">
        <f>Output!S35</f>
        <v>0</v>
      </c>
      <c r="P8" s="107">
        <f>Output!T35</f>
        <v>0</v>
      </c>
    </row>
    <row r="9" spans="1:16">
      <c r="B9" s="102"/>
      <c r="C9" s="102"/>
      <c r="D9" s="102"/>
      <c r="E9" s="102"/>
      <c r="F9" s="102"/>
      <c r="G9" s="102"/>
      <c r="H9" s="102"/>
      <c r="I9" s="102"/>
      <c r="J9" s="102"/>
      <c r="K9" s="102"/>
      <c r="L9" s="102"/>
      <c r="M9" s="102"/>
      <c r="N9" s="102"/>
      <c r="O9" s="102"/>
      <c r="P9" s="102"/>
    </row>
    <row r="10" spans="1:16">
      <c r="B10" s="102"/>
      <c r="C10" s="102"/>
      <c r="D10" s="102"/>
      <c r="E10" s="102"/>
      <c r="F10" s="102"/>
      <c r="G10" s="102"/>
      <c r="H10" s="102"/>
      <c r="I10" s="102"/>
      <c r="J10" s="102"/>
      <c r="K10" s="102"/>
      <c r="L10" s="102"/>
      <c r="M10" s="102"/>
      <c r="N10" s="102"/>
      <c r="O10" s="102"/>
      <c r="P10" s="102"/>
    </row>
    <row r="11" spans="1:16">
      <c r="A11" s="41" t="str">
        <f>"Comps-derived "&amp;Output!C39&amp;" value"</f>
        <v>Comps-derived EXTR value</v>
      </c>
      <c r="B11" s="102"/>
      <c r="C11" s="102"/>
      <c r="D11" s="102"/>
      <c r="E11" s="102"/>
      <c r="F11" s="102"/>
      <c r="G11" s="102"/>
      <c r="H11" s="102"/>
      <c r="I11" s="102"/>
      <c r="J11" s="102"/>
      <c r="K11" s="102"/>
      <c r="L11" s="102"/>
      <c r="M11" s="102"/>
      <c r="N11" s="102"/>
      <c r="O11" s="102"/>
      <c r="P11" s="102"/>
    </row>
    <row r="12" spans="1:16">
      <c r="A12" s="41"/>
      <c r="B12" s="102"/>
      <c r="C12" s="102"/>
      <c r="D12" s="102"/>
      <c r="E12" s="102"/>
      <c r="F12" s="102"/>
      <c r="G12" s="102"/>
      <c r="H12" s="102"/>
      <c r="I12" s="102"/>
      <c r="J12" s="102"/>
      <c r="K12" s="102"/>
      <c r="L12" s="102"/>
      <c r="M12" s="102"/>
      <c r="N12" s="102"/>
      <c r="O12" s="102"/>
      <c r="P12" s="102"/>
    </row>
    <row r="13" spans="1:16">
      <c r="A13" s="41" t="s">
        <v>31</v>
      </c>
      <c r="B13" s="102"/>
      <c r="C13" s="102"/>
      <c r="D13" s="102"/>
      <c r="E13" s="102"/>
      <c r="F13" s="102"/>
      <c r="G13" s="102"/>
      <c r="H13" s="102"/>
      <c r="I13" s="102"/>
      <c r="J13" s="102"/>
      <c r="K13" s="102"/>
      <c r="L13" s="102"/>
      <c r="M13" s="102"/>
      <c r="N13" s="102"/>
      <c r="O13" s="102"/>
      <c r="P13" s="102"/>
    </row>
    <row r="14" spans="1:16">
      <c r="A14" s="97" t="s">
        <v>136</v>
      </c>
      <c r="B14" s="18" t="e">
        <f>B6*Output!F9</f>
        <v>#DIV/0!</v>
      </c>
      <c r="C14" s="18" t="e">
        <f>C6*Output!G9</f>
        <v>#DIV/0!</v>
      </c>
      <c r="D14" s="18" t="e">
        <f>D6*Output!H9</f>
        <v>#DIV/0!</v>
      </c>
      <c r="E14" s="18" t="e">
        <f>E16+E15</f>
        <v>#DIV/0!</v>
      </c>
      <c r="G14" s="18" t="e">
        <f>G6*Output!K9</f>
        <v>#DIV/0!</v>
      </c>
      <c r="H14" s="18" t="e">
        <f>H6*Output!L9</f>
        <v>#DIV/0!</v>
      </c>
      <c r="I14" s="18" t="e">
        <f>I6*Output!M9</f>
        <v>#DIV/0!</v>
      </c>
      <c r="J14" s="18" t="e">
        <f>J16+J15</f>
        <v>#DIV/0!</v>
      </c>
      <c r="L14" s="18" t="e">
        <f>L6*Output!P9</f>
        <v>#DIV/0!</v>
      </c>
      <c r="M14" s="18" t="e">
        <f>M6*Output!Q9</f>
        <v>#DIV/0!</v>
      </c>
      <c r="N14" s="18" t="e">
        <f>N6*Output!R9</f>
        <v>#DIV/0!</v>
      </c>
      <c r="O14" s="18" t="e">
        <f>O16+O15</f>
        <v>#DIV/0!</v>
      </c>
      <c r="P14" s="18" t="e">
        <f>P16+P15</f>
        <v>#DIV/0!</v>
      </c>
    </row>
    <row r="15" spans="1:16">
      <c r="A15" s="97" t="s">
        <v>16</v>
      </c>
      <c r="B15" s="93">
        <f>Output!$V$9</f>
        <v>0</v>
      </c>
      <c r="C15" s="93">
        <f>Output!$V$9</f>
        <v>0</v>
      </c>
      <c r="D15" s="93">
        <f>Output!$V$9</f>
        <v>0</v>
      </c>
      <c r="E15" s="93">
        <f>Output!$V$9</f>
        <v>0</v>
      </c>
      <c r="G15" s="93">
        <f>Output!$V$9</f>
        <v>0</v>
      </c>
      <c r="H15" s="93">
        <f>Output!$V$9</f>
        <v>0</v>
      </c>
      <c r="I15" s="93">
        <f>Output!$V$9</f>
        <v>0</v>
      </c>
      <c r="J15" s="93">
        <f>Output!$V$9</f>
        <v>0</v>
      </c>
      <c r="L15" s="93">
        <f>Output!$V$9</f>
        <v>0</v>
      </c>
      <c r="M15" s="93">
        <f>Output!$V$9</f>
        <v>0</v>
      </c>
      <c r="N15" s="93">
        <f>Output!$V$9</f>
        <v>0</v>
      </c>
      <c r="O15" s="93">
        <f>Output!$V$9</f>
        <v>0</v>
      </c>
      <c r="P15" s="93">
        <f>Output!$V$9</f>
        <v>0</v>
      </c>
    </row>
    <row r="16" spans="1:16">
      <c r="A16" s="97" t="s">
        <v>135</v>
      </c>
      <c r="B16" s="94" t="e">
        <f>B14-B15</f>
        <v>#DIV/0!</v>
      </c>
      <c r="C16" s="94" t="e">
        <f>C14-C15</f>
        <v>#DIV/0!</v>
      </c>
      <c r="D16" s="94" t="e">
        <f>D14-D15</f>
        <v>#DIV/0!</v>
      </c>
      <c r="E16" s="94" t="e">
        <f>E6*Output!$I$9*Output!$W$9</f>
        <v>#DIV/0!</v>
      </c>
      <c r="G16" s="94" t="e">
        <f>G14-G15</f>
        <v>#DIV/0!</v>
      </c>
      <c r="H16" s="94" t="e">
        <f>H14-H15</f>
        <v>#DIV/0!</v>
      </c>
      <c r="I16" s="94" t="e">
        <f>I14-I15</f>
        <v>#DIV/0!</v>
      </c>
      <c r="J16" s="94" t="e">
        <f>J6*Output!N9*Output!$W$9</f>
        <v>#DIV/0!</v>
      </c>
      <c r="L16" s="94" t="e">
        <f>L14-L15</f>
        <v>#DIV/0!</v>
      </c>
      <c r="M16" s="94" t="e">
        <f>M14-M15</f>
        <v>#DIV/0!</v>
      </c>
      <c r="N16" s="94" t="e">
        <f>N14-N15</f>
        <v>#DIV/0!</v>
      </c>
      <c r="O16" s="94" t="e">
        <f>O6*Output!S9*Output!$W$9</f>
        <v>#DIV/0!</v>
      </c>
      <c r="P16" s="95" t="e">
        <f>100*P6*Output!T$9*Output!N$9*Output!$W$9</f>
        <v>#DIV/0!</v>
      </c>
    </row>
    <row r="17" spans="1:22">
      <c r="A17" s="97" t="s">
        <v>137</v>
      </c>
      <c r="B17" s="93">
        <f>Output!$W$9</f>
        <v>0</v>
      </c>
      <c r="C17" s="93">
        <f>Output!$W$9</f>
        <v>0</v>
      </c>
      <c r="D17" s="93">
        <f>Output!$W$9</f>
        <v>0</v>
      </c>
      <c r="E17" s="93">
        <f>Output!$W$9</f>
        <v>0</v>
      </c>
      <c r="G17" s="93">
        <f>Output!$W$9</f>
        <v>0</v>
      </c>
      <c r="H17" s="93">
        <f>Output!$W$9</f>
        <v>0</v>
      </c>
      <c r="I17" s="93">
        <f>Output!$W$9</f>
        <v>0</v>
      </c>
      <c r="J17" s="93">
        <f>Output!$W$9</f>
        <v>0</v>
      </c>
      <c r="L17" s="93">
        <f>Output!$W$9</f>
        <v>0</v>
      </c>
      <c r="M17" s="93">
        <f>Output!$W$9</f>
        <v>0</v>
      </c>
      <c r="N17" s="93">
        <f>Output!$W$9</f>
        <v>0</v>
      </c>
      <c r="O17" s="93">
        <f>Output!$W$9</f>
        <v>0</v>
      </c>
      <c r="P17" s="93">
        <f>Output!$W$9</f>
        <v>0</v>
      </c>
    </row>
    <row r="18" spans="1:22">
      <c r="A18" s="98" t="s">
        <v>64</v>
      </c>
      <c r="B18" s="96" t="e">
        <f>B16/B17</f>
        <v>#DIV/0!</v>
      </c>
      <c r="C18" s="96" t="e">
        <f>C16/C17</f>
        <v>#DIV/0!</v>
      </c>
      <c r="D18" s="96" t="e">
        <f>D16/D17</f>
        <v>#DIV/0!</v>
      </c>
      <c r="E18" s="96" t="e">
        <f>E16/E17</f>
        <v>#DIV/0!</v>
      </c>
      <c r="F18" s="96"/>
      <c r="G18" s="96" t="e">
        <f>G16/G17</f>
        <v>#DIV/0!</v>
      </c>
      <c r="H18" s="96" t="e">
        <f>H16/H17</f>
        <v>#DIV/0!</v>
      </c>
      <c r="I18" s="96" t="e">
        <f>I16/I17</f>
        <v>#DIV/0!</v>
      </c>
      <c r="J18" s="96" t="e">
        <f>J16/J17</f>
        <v>#DIV/0!</v>
      </c>
      <c r="K18" s="96"/>
      <c r="L18" s="96" t="e">
        <f>L16/L17</f>
        <v>#DIV/0!</v>
      </c>
      <c r="M18" s="96" t="e">
        <f>M16/M17</f>
        <v>#DIV/0!</v>
      </c>
      <c r="N18" s="96" t="e">
        <f>N16/N17</f>
        <v>#DIV/0!</v>
      </c>
      <c r="O18" s="96" t="e">
        <f>O16/O17</f>
        <v>#DIV/0!</v>
      </c>
      <c r="P18" s="96" t="e">
        <f>P16/P17</f>
        <v>#DIV/0!</v>
      </c>
    </row>
    <row r="20" spans="1:22">
      <c r="A20" s="108" t="s">
        <v>29</v>
      </c>
    </row>
    <row r="21" spans="1:22">
      <c r="A21" s="97" t="s">
        <v>136</v>
      </c>
      <c r="B21" s="18">
        <f>B7*Output!F9</f>
        <v>0</v>
      </c>
      <c r="C21" s="18">
        <f>C7*Output!G9</f>
        <v>0</v>
      </c>
      <c r="D21" s="18">
        <f>D7*Output!H9</f>
        <v>0</v>
      </c>
      <c r="E21" s="18">
        <f>E23+E22</f>
        <v>0</v>
      </c>
      <c r="G21" s="18">
        <f>G7*Output!K9</f>
        <v>0</v>
      </c>
      <c r="H21" s="18">
        <f>H7*Output!L9</f>
        <v>0</v>
      </c>
      <c r="I21" s="18">
        <f>I7*Output!M9</f>
        <v>0</v>
      </c>
      <c r="J21" s="18">
        <f>J23+J22</f>
        <v>0</v>
      </c>
      <c r="L21" s="18">
        <f>L7*Output!P9</f>
        <v>0</v>
      </c>
      <c r="M21" s="18">
        <f>M7*Output!Q9</f>
        <v>0</v>
      </c>
      <c r="N21" s="18">
        <f>N7*Output!R9</f>
        <v>0</v>
      </c>
      <c r="O21" s="18">
        <f>O23+O22</f>
        <v>0</v>
      </c>
      <c r="P21" s="18">
        <f>P23+P22</f>
        <v>0</v>
      </c>
    </row>
    <row r="22" spans="1:22">
      <c r="A22" s="97" t="s">
        <v>16</v>
      </c>
      <c r="B22" s="93">
        <f>Output!$V$9</f>
        <v>0</v>
      </c>
      <c r="C22" s="93">
        <f>Output!$V$9</f>
        <v>0</v>
      </c>
      <c r="D22" s="93">
        <f>Output!$V$9</f>
        <v>0</v>
      </c>
      <c r="E22" s="93">
        <f>Output!$V$9</f>
        <v>0</v>
      </c>
      <c r="F22" s="93"/>
      <c r="G22" s="93">
        <f>Output!$V$9</f>
        <v>0</v>
      </c>
      <c r="H22" s="93">
        <f>Output!$V$9</f>
        <v>0</v>
      </c>
      <c r="I22" s="93">
        <f>Output!$V$9</f>
        <v>0</v>
      </c>
      <c r="J22" s="93">
        <f>Output!$V$9</f>
        <v>0</v>
      </c>
      <c r="L22" s="93">
        <f>Output!$V$9</f>
        <v>0</v>
      </c>
      <c r="M22" s="93">
        <f>Output!$V$9</f>
        <v>0</v>
      </c>
      <c r="N22" s="93">
        <f>Output!$V$9</f>
        <v>0</v>
      </c>
      <c r="O22" s="93">
        <f>Output!$V$9</f>
        <v>0</v>
      </c>
      <c r="P22" s="93">
        <f>Output!$V$9</f>
        <v>0</v>
      </c>
    </row>
    <row r="23" spans="1:22">
      <c r="A23" s="97" t="s">
        <v>135</v>
      </c>
      <c r="B23" s="94">
        <f>B21-B22</f>
        <v>0</v>
      </c>
      <c r="C23" s="94">
        <f>C21-C22</f>
        <v>0</v>
      </c>
      <c r="D23" s="94">
        <f>D21-D22</f>
        <v>0</v>
      </c>
      <c r="E23" s="94">
        <f>E7*Output!$I$9*Output!$W$9</f>
        <v>0</v>
      </c>
      <c r="G23" s="94">
        <f>G21-G22</f>
        <v>0</v>
      </c>
      <c r="H23" s="94">
        <f>H21-H22</f>
        <v>0</v>
      </c>
      <c r="I23" s="94">
        <f>I21-I22</f>
        <v>0</v>
      </c>
      <c r="J23" s="94">
        <f>J7*Output!$N$9*Output!$W$9</f>
        <v>0</v>
      </c>
      <c r="L23" s="94">
        <f>L21-L22</f>
        <v>0</v>
      </c>
      <c r="M23" s="94">
        <f>M21-M22</f>
        <v>0</v>
      </c>
      <c r="N23" s="94">
        <f>N21-N22</f>
        <v>0</v>
      </c>
      <c r="O23" s="94">
        <f>O7*Output!S9*Output!$W$9</f>
        <v>0</v>
      </c>
      <c r="P23" s="95">
        <f>100*P7*Output!T$9*Output!N$9*Output!$W$9</f>
        <v>0</v>
      </c>
    </row>
    <row r="24" spans="1:22">
      <c r="A24" s="97" t="s">
        <v>137</v>
      </c>
      <c r="B24" s="93">
        <f>Output!$W$9</f>
        <v>0</v>
      </c>
      <c r="C24" s="93">
        <f>Output!$W$9</f>
        <v>0</v>
      </c>
      <c r="D24" s="93">
        <f>Output!$W$9</f>
        <v>0</v>
      </c>
      <c r="E24" s="93">
        <f>Output!$W$9</f>
        <v>0</v>
      </c>
      <c r="G24" s="93">
        <f>Output!$W$9</f>
        <v>0</v>
      </c>
      <c r="H24" s="93">
        <f>Output!$W$9</f>
        <v>0</v>
      </c>
      <c r="I24" s="93">
        <f>Output!$W$9</f>
        <v>0</v>
      </c>
      <c r="J24" s="93">
        <f>Output!$W$9</f>
        <v>0</v>
      </c>
      <c r="L24" s="93">
        <f>Output!$W$9</f>
        <v>0</v>
      </c>
      <c r="M24" s="93">
        <f>Output!$W$9</f>
        <v>0</v>
      </c>
      <c r="N24" s="93">
        <f>Output!$W$9</f>
        <v>0</v>
      </c>
      <c r="O24" s="93">
        <f>Output!$W$9</f>
        <v>0</v>
      </c>
      <c r="P24" s="93">
        <f>Output!$W$9</f>
        <v>0</v>
      </c>
    </row>
    <row r="25" spans="1:22">
      <c r="A25" s="98" t="s">
        <v>64</v>
      </c>
      <c r="B25" s="96" t="e">
        <f>B23/B24</f>
        <v>#DIV/0!</v>
      </c>
      <c r="C25" s="96" t="e">
        <f>C23/C24</f>
        <v>#DIV/0!</v>
      </c>
      <c r="D25" s="96" t="e">
        <f>D23/D24</f>
        <v>#DIV/0!</v>
      </c>
      <c r="E25" s="96" t="e">
        <f>E23/E24</f>
        <v>#DIV/0!</v>
      </c>
      <c r="F25" s="96"/>
      <c r="G25" s="96" t="e">
        <f>G23/G24</f>
        <v>#DIV/0!</v>
      </c>
      <c r="H25" s="96" t="e">
        <f>H23/H24</f>
        <v>#DIV/0!</v>
      </c>
      <c r="I25" s="96" t="e">
        <f>I23/I24</f>
        <v>#DIV/0!</v>
      </c>
      <c r="J25" s="96" t="e">
        <f>J23/J24</f>
        <v>#DIV/0!</v>
      </c>
      <c r="K25" s="96"/>
      <c r="L25" s="96" t="e">
        <f>L23/L24</f>
        <v>#DIV/0!</v>
      </c>
      <c r="M25" s="96" t="e">
        <f>M23/M24</f>
        <v>#DIV/0!</v>
      </c>
      <c r="N25" s="96" t="e">
        <f>N23/N24</f>
        <v>#DIV/0!</v>
      </c>
      <c r="O25" s="96" t="e">
        <f>O23/O24</f>
        <v>#DIV/0!</v>
      </c>
      <c r="P25" s="96" t="e">
        <f>P23/P24</f>
        <v>#DIV/0!</v>
      </c>
    </row>
    <row r="26" spans="1:22">
      <c r="V26" s="18"/>
    </row>
    <row r="27" spans="1:22">
      <c r="A27" s="108" t="s">
        <v>30</v>
      </c>
    </row>
    <row r="28" spans="1:22">
      <c r="A28" s="97" t="s">
        <v>136</v>
      </c>
      <c r="B28" s="18">
        <f>B8*Output!F9</f>
        <v>0</v>
      </c>
      <c r="C28" s="18">
        <f>C8*Output!G9</f>
        <v>0</v>
      </c>
      <c r="D28" s="18">
        <f>D8*Output!H9</f>
        <v>0</v>
      </c>
      <c r="E28" s="18">
        <f>E30+E29</f>
        <v>0</v>
      </c>
      <c r="G28" s="18">
        <f>G8*Output!K9</f>
        <v>0</v>
      </c>
      <c r="H28" s="18">
        <f>H8*Output!L9</f>
        <v>0</v>
      </c>
      <c r="I28" s="18">
        <f>I8*Output!M9</f>
        <v>0</v>
      </c>
      <c r="J28" s="18">
        <f>J30+J29</f>
        <v>0</v>
      </c>
      <c r="L28" s="18">
        <f>L8*Output!P9</f>
        <v>0</v>
      </c>
      <c r="M28" s="18">
        <f>M8*Output!Q9</f>
        <v>0</v>
      </c>
      <c r="N28" s="18">
        <f>N8*Output!R9</f>
        <v>0</v>
      </c>
      <c r="O28" s="18">
        <f>O30+O29</f>
        <v>0</v>
      </c>
      <c r="P28" s="18">
        <f>P30+P29</f>
        <v>0</v>
      </c>
    </row>
    <row r="29" spans="1:22">
      <c r="A29" s="97" t="s">
        <v>16</v>
      </c>
      <c r="B29" s="93">
        <f>Output!$V$9</f>
        <v>0</v>
      </c>
      <c r="C29" s="93">
        <f>Output!$V$9</f>
        <v>0</v>
      </c>
      <c r="D29" s="93">
        <f>Output!$V$9</f>
        <v>0</v>
      </c>
      <c r="E29" s="93">
        <f>Output!$V$9</f>
        <v>0</v>
      </c>
      <c r="G29" s="93">
        <f>Output!$V$9</f>
        <v>0</v>
      </c>
      <c r="H29" s="93">
        <f>Output!$V$9</f>
        <v>0</v>
      </c>
      <c r="I29" s="93">
        <f>Output!$V$9</f>
        <v>0</v>
      </c>
      <c r="J29" s="93">
        <f>Output!$V$9</f>
        <v>0</v>
      </c>
      <c r="L29" s="93">
        <f>Output!$V$9</f>
        <v>0</v>
      </c>
      <c r="M29" s="93">
        <f>Output!$V$9</f>
        <v>0</v>
      </c>
      <c r="N29" s="93">
        <f>Output!$V$9</f>
        <v>0</v>
      </c>
      <c r="O29" s="93">
        <f>Output!$V$9</f>
        <v>0</v>
      </c>
      <c r="P29" s="93">
        <f>Output!$V$9</f>
        <v>0</v>
      </c>
    </row>
    <row r="30" spans="1:22">
      <c r="A30" s="97" t="s">
        <v>135</v>
      </c>
      <c r="B30" s="94">
        <f>B28-B29</f>
        <v>0</v>
      </c>
      <c r="C30" s="94">
        <f>C28-C29</f>
        <v>0</v>
      </c>
      <c r="D30" s="94">
        <f>D28-D29</f>
        <v>0</v>
      </c>
      <c r="E30" s="94">
        <f>E8*Output!$I$9*Output!$W$9</f>
        <v>0</v>
      </c>
      <c r="G30" s="18">
        <f>G28-G29</f>
        <v>0</v>
      </c>
      <c r="H30" s="18">
        <f>H28-H29</f>
        <v>0</v>
      </c>
      <c r="I30" s="18">
        <f>I28-I29</f>
        <v>0</v>
      </c>
      <c r="J30" s="94">
        <f>J8*Output!N9*Output!$W$9</f>
        <v>0</v>
      </c>
      <c r="L30" s="18">
        <f>L28-L29</f>
        <v>0</v>
      </c>
      <c r="M30" s="18">
        <f>M28-M29</f>
        <v>0</v>
      </c>
      <c r="N30" s="18">
        <f>N28-N29</f>
        <v>0</v>
      </c>
      <c r="O30" s="94">
        <f>O8*Output!S9*Output!$W$9</f>
        <v>0</v>
      </c>
      <c r="P30" s="95">
        <f>100*P8*Output!T$9*Output!N$9*Output!$W$9</f>
        <v>0</v>
      </c>
    </row>
    <row r="31" spans="1:22">
      <c r="A31" s="97" t="s">
        <v>137</v>
      </c>
      <c r="B31" s="93">
        <f>Output!$W$9</f>
        <v>0</v>
      </c>
      <c r="C31" s="93">
        <f>Output!$W$9</f>
        <v>0</v>
      </c>
      <c r="D31" s="93">
        <f>Output!$W$9</f>
        <v>0</v>
      </c>
      <c r="E31" s="93">
        <f>Output!$W$9</f>
        <v>0</v>
      </c>
      <c r="G31" s="93">
        <f>Output!$W$9</f>
        <v>0</v>
      </c>
      <c r="H31" s="93">
        <f>Output!$W$9</f>
        <v>0</v>
      </c>
      <c r="I31" s="93">
        <f>Output!$W$9</f>
        <v>0</v>
      </c>
      <c r="J31" s="93">
        <f>Output!$W$9</f>
        <v>0</v>
      </c>
      <c r="L31" s="93">
        <f>Output!$W$9</f>
        <v>0</v>
      </c>
      <c r="M31" s="93">
        <f>Output!$W$9</f>
        <v>0</v>
      </c>
      <c r="N31" s="93">
        <f>Output!$W$9</f>
        <v>0</v>
      </c>
      <c r="O31" s="93">
        <f>Output!$W$9</f>
        <v>0</v>
      </c>
      <c r="P31" s="93">
        <f>Output!$W$9</f>
        <v>0</v>
      </c>
    </row>
    <row r="32" spans="1:22">
      <c r="A32" s="98" t="s">
        <v>64</v>
      </c>
      <c r="B32" s="96" t="e">
        <f>B30/B31</f>
        <v>#DIV/0!</v>
      </c>
      <c r="C32" s="96" t="e">
        <f>C30/C31</f>
        <v>#DIV/0!</v>
      </c>
      <c r="D32" s="96" t="e">
        <f>D30/D31</f>
        <v>#DIV/0!</v>
      </c>
      <c r="E32" s="96" t="e">
        <f>E30/E31</f>
        <v>#DIV/0!</v>
      </c>
      <c r="F32" s="96"/>
      <c r="G32" s="96" t="e">
        <f>G30/G31</f>
        <v>#DIV/0!</v>
      </c>
      <c r="H32" s="96" t="e">
        <f>H30/H31</f>
        <v>#DIV/0!</v>
      </c>
      <c r="I32" s="96" t="e">
        <f>I30/I31</f>
        <v>#DIV/0!</v>
      </c>
      <c r="J32" s="96" t="e">
        <f>J30/J31</f>
        <v>#DIV/0!</v>
      </c>
      <c r="K32" s="96"/>
      <c r="L32" s="96" t="e">
        <f>L30/L31</f>
        <v>#DIV/0!</v>
      </c>
      <c r="M32" s="96" t="e">
        <f>M30/M31</f>
        <v>#DIV/0!</v>
      </c>
      <c r="N32" s="96" t="e">
        <f>N30/N31</f>
        <v>#DIV/0!</v>
      </c>
      <c r="O32" s="96" t="e">
        <f>O30/O31</f>
        <v>#DIV/0!</v>
      </c>
      <c r="P32" s="96" t="e">
        <f>P30/P31</f>
        <v>#DIV/0!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zoomScaleNormal="100" workbookViewId="0"/>
  </sheetViews>
  <sheetFormatPr defaultColWidth="9.109375" defaultRowHeight="14.4"/>
  <cols>
    <col min="1" max="1" width="33" style="11" bestFit="1" customWidth="1"/>
    <col min="2" max="2" width="14.88671875" style="11" bestFit="1" customWidth="1"/>
    <col min="3" max="3" width="16.6640625" style="11" bestFit="1" customWidth="1"/>
    <col min="4" max="4" width="14.6640625" style="11" bestFit="1" customWidth="1"/>
    <col min="5" max="16384" width="9.109375" style="11"/>
  </cols>
  <sheetData>
    <row r="1" spans="1:7">
      <c r="A1" s="11" t="s">
        <v>146</v>
      </c>
      <c r="B1" s="19" t="s">
        <v>138</v>
      </c>
      <c r="C1" s="19" t="s">
        <v>139</v>
      </c>
      <c r="D1" s="19" t="s">
        <v>140</v>
      </c>
    </row>
    <row r="2" spans="1:7">
      <c r="A2" s="112" t="s">
        <v>180</v>
      </c>
      <c r="B2" s="137" t="e">
        <f>'Valuation Matrix'!I32</f>
        <v>#DIV/0!</v>
      </c>
      <c r="C2" s="110" t="e">
        <f t="shared" ref="C2:C7" si="0">D2-B2</f>
        <v>#DIV/0!</v>
      </c>
      <c r="D2" s="137" t="e">
        <f>'Valuation Matrix'!I25</f>
        <v>#DIV/0!</v>
      </c>
      <c r="G2" s="109"/>
    </row>
    <row r="3" spans="1:7">
      <c r="A3" s="112" t="s">
        <v>143</v>
      </c>
      <c r="B3" s="138" t="e">
        <f>'Valuation Matrix'!C32</f>
        <v>#DIV/0!</v>
      </c>
      <c r="C3" s="110" t="e">
        <f t="shared" si="0"/>
        <v>#DIV/0!</v>
      </c>
      <c r="D3" s="138" t="e">
        <f>'Valuation Matrix'!C25</f>
        <v>#DIV/0!</v>
      </c>
      <c r="G3" s="109"/>
    </row>
    <row r="4" spans="1:7">
      <c r="A4" s="112" t="s">
        <v>144</v>
      </c>
      <c r="B4" s="138" t="e">
        <f>'Valuation Matrix'!D32</f>
        <v>#DIV/0!</v>
      </c>
      <c r="C4" s="110" t="e">
        <f t="shared" si="0"/>
        <v>#DIV/0!</v>
      </c>
      <c r="D4" s="138" t="e">
        <f>'Valuation Matrix'!D25</f>
        <v>#DIV/0!</v>
      </c>
      <c r="G4" s="109"/>
    </row>
    <row r="5" spans="1:7">
      <c r="A5" s="112" t="s">
        <v>145</v>
      </c>
      <c r="B5" s="138" t="e">
        <f>'Valuation Matrix'!E32</f>
        <v>#DIV/0!</v>
      </c>
      <c r="C5" s="110" t="e">
        <f t="shared" si="0"/>
        <v>#DIV/0!</v>
      </c>
      <c r="D5" s="138" t="e">
        <f>'Valuation Matrix'!E25</f>
        <v>#DIV/0!</v>
      </c>
      <c r="G5" s="109"/>
    </row>
    <row r="6" spans="1:7">
      <c r="A6" s="34" t="s">
        <v>179</v>
      </c>
      <c r="B6" s="138" t="e">
        <f>'Valuation Matrix'!J32</f>
        <v>#DIV/0!</v>
      </c>
      <c r="C6" s="110" t="e">
        <f t="shared" si="0"/>
        <v>#DIV/0!</v>
      </c>
      <c r="D6" s="138" t="e">
        <f>'Valuation Matrix'!J25</f>
        <v>#DIV/0!</v>
      </c>
      <c r="G6" s="109"/>
    </row>
    <row r="7" spans="1:7">
      <c r="A7" s="34" t="s">
        <v>142</v>
      </c>
      <c r="B7" s="138" t="e">
        <f>'Valuation Matrix'!P32</f>
        <v>#DIV/0!</v>
      </c>
      <c r="C7" s="110" t="e">
        <f t="shared" si="0"/>
        <v>#DIV/0!</v>
      </c>
      <c r="D7" s="138" t="e">
        <f>'Valuation Matrix'!P25</f>
        <v>#DIV/0!</v>
      </c>
      <c r="G7" s="109"/>
    </row>
    <row r="32" spans="1:1">
      <c r="A32" s="111"/>
    </row>
    <row r="33" spans="1:1">
      <c r="A33" s="18"/>
    </row>
    <row r="34" spans="1:1">
      <c r="A34" s="18"/>
    </row>
    <row r="35" spans="1:1">
      <c r="A35" s="18"/>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Input</vt:lpstr>
      <vt:lpstr>Output</vt:lpstr>
      <vt:lpstr>Valuation Matrix</vt:lpstr>
      <vt:lpstr>Football Field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 Street Prep</dc:creator>
  <cp:lastModifiedBy>Mary Roberts</cp:lastModifiedBy>
  <cp:lastPrinted>2012-06-27T21:37:14Z</cp:lastPrinted>
  <dcterms:created xsi:type="dcterms:W3CDTF">2011-11-04T21:28:06Z</dcterms:created>
  <dcterms:modified xsi:type="dcterms:W3CDTF">2017-06-24T21:06:43Z</dcterms:modified>
</cp:coreProperties>
</file>